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0B7C0102-B2B7-4763-9910-219A9837FC30}" xr6:coauthVersionLast="47" xr6:coauthVersionMax="47" xr10:uidLastSave="{00000000-0000-0000-0000-000000000000}"/>
  <bookViews>
    <workbookView xWindow="28680" yWindow="-120" windowWidth="29040" windowHeight="15720" activeTab="1" xr2:uid="{42B0396F-22A6-4346-9912-F2AD9D05E1A8}"/>
  </bookViews>
  <sheets>
    <sheet name="SubSector Analysis" sheetId="3" r:id="rId1"/>
    <sheet name="Nifty 750 Analysis" sheetId="2" r:id="rId2"/>
    <sheet name="Price_Filter_17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27" i="3"/>
  <c r="G27" i="3" s="1"/>
  <c r="B3" i="3"/>
  <c r="H3" i="3" s="1"/>
  <c r="B6" i="3"/>
  <c r="Q6" i="3" s="1"/>
  <c r="B16" i="3"/>
  <c r="F16" i="3" s="1"/>
  <c r="B28" i="3"/>
  <c r="D28" i="3" s="1"/>
  <c r="B36" i="3"/>
  <c r="D36" i="3" s="1"/>
  <c r="B2" i="3"/>
  <c r="D2" i="3" s="1"/>
  <c r="B44" i="3"/>
  <c r="D44" i="3" s="1"/>
  <c r="B42" i="3"/>
  <c r="B103" i="3"/>
  <c r="B73" i="3"/>
  <c r="F73" i="3" s="1"/>
  <c r="B63" i="3"/>
  <c r="E63" i="3" s="1"/>
  <c r="B8" i="3"/>
  <c r="I8" i="3" s="1"/>
  <c r="B14" i="3"/>
  <c r="D14" i="3" s="1"/>
  <c r="B55" i="3"/>
  <c r="F55" i="3" s="1"/>
  <c r="B41" i="3"/>
  <c r="F41" i="3" s="1"/>
  <c r="B5" i="3"/>
  <c r="G5" i="3" s="1"/>
  <c r="B7" i="3"/>
  <c r="D7" i="3" s="1"/>
  <c r="B15" i="3"/>
  <c r="E15" i="3" s="1"/>
  <c r="B25" i="3"/>
  <c r="B56" i="3"/>
  <c r="E56" i="3" s="1"/>
  <c r="B4" i="3"/>
  <c r="B13" i="3"/>
  <c r="F13" i="3" s="1"/>
  <c r="B59" i="3"/>
  <c r="B78" i="3"/>
  <c r="B37" i="3"/>
  <c r="D37" i="3" s="1"/>
  <c r="B69" i="3"/>
  <c r="G69" i="3" s="1"/>
  <c r="B38" i="3"/>
  <c r="B58" i="3"/>
  <c r="H58" i="3" s="1"/>
  <c r="B20" i="3"/>
  <c r="I20" i="3" s="1"/>
  <c r="B46" i="3"/>
  <c r="D46" i="3" s="1"/>
  <c r="B32" i="3"/>
  <c r="D32" i="3" s="1"/>
  <c r="B88" i="3"/>
  <c r="H88" i="3" s="1"/>
  <c r="B34" i="3"/>
  <c r="B9" i="3"/>
  <c r="E9" i="3" s="1"/>
  <c r="B50" i="3"/>
  <c r="E50" i="3" s="1"/>
  <c r="B104" i="3"/>
  <c r="I104" i="3" s="1"/>
  <c r="B33" i="3"/>
  <c r="G33" i="3" s="1"/>
  <c r="B66" i="3"/>
  <c r="G66" i="3" s="1"/>
  <c r="B90" i="3"/>
  <c r="F90" i="3" s="1"/>
  <c r="B108" i="3"/>
  <c r="B40" i="3"/>
  <c r="D40" i="3" s="1"/>
  <c r="B107" i="3"/>
  <c r="B10" i="3"/>
  <c r="B74" i="3"/>
  <c r="B17" i="3"/>
  <c r="B29" i="3"/>
  <c r="B26" i="3"/>
  <c r="B23" i="3"/>
  <c r="D23" i="3" s="1"/>
  <c r="B64" i="3"/>
  <c r="D64" i="3" s="1"/>
  <c r="B82" i="3"/>
  <c r="Q82" i="3" s="1"/>
  <c r="B65" i="3"/>
  <c r="F65" i="3" s="1"/>
  <c r="B11" i="3"/>
  <c r="H11" i="3" s="1"/>
  <c r="B68" i="3"/>
  <c r="Q68" i="3" s="1"/>
  <c r="B84" i="3"/>
  <c r="E84" i="3" s="1"/>
  <c r="B102" i="3"/>
  <c r="D102" i="3" s="1"/>
  <c r="B47" i="3"/>
  <c r="E47" i="3" s="1"/>
  <c r="B80" i="3"/>
  <c r="B81" i="3"/>
  <c r="F81" i="3" s="1"/>
  <c r="B53" i="3"/>
  <c r="D53" i="3" s="1"/>
  <c r="B61" i="3"/>
  <c r="H61" i="3" s="1"/>
  <c r="B12" i="3"/>
  <c r="H12" i="3" s="1"/>
  <c r="B54" i="3"/>
  <c r="D54" i="3" s="1"/>
  <c r="B35" i="3"/>
  <c r="B31" i="3"/>
  <c r="G31" i="3" s="1"/>
  <c r="B72" i="3"/>
  <c r="D72" i="3" s="1"/>
  <c r="B24" i="3"/>
  <c r="B83" i="3"/>
  <c r="B60" i="3"/>
  <c r="B18" i="3"/>
  <c r="B98" i="3"/>
  <c r="F98" i="3" s="1"/>
  <c r="B57" i="3"/>
  <c r="B19" i="3"/>
  <c r="B87" i="3"/>
  <c r="G87" i="3" s="1"/>
  <c r="B76" i="3"/>
  <c r="G76" i="3" s="1"/>
  <c r="B62" i="3"/>
  <c r="E62" i="3" s="1"/>
  <c r="B51" i="3"/>
  <c r="H51" i="3" s="1"/>
  <c r="B30" i="3"/>
  <c r="D30" i="3" s="1"/>
  <c r="B94" i="3"/>
  <c r="E94" i="3" s="1"/>
  <c r="B43" i="3"/>
  <c r="E43" i="3" s="1"/>
  <c r="B48" i="3"/>
  <c r="E48" i="3" s="1"/>
  <c r="B101" i="3"/>
  <c r="B79" i="3"/>
  <c r="F79" i="3" s="1"/>
  <c r="B21" i="3"/>
  <c r="D21" i="3" s="1"/>
  <c r="B86" i="3"/>
  <c r="B49" i="3"/>
  <c r="B22" i="3"/>
  <c r="F22" i="3" s="1"/>
  <c r="B70" i="3"/>
  <c r="F70" i="3" s="1"/>
  <c r="B92" i="3"/>
  <c r="D92" i="3" s="1"/>
  <c r="B77" i="3"/>
  <c r="I77" i="3" s="1"/>
  <c r="B45" i="3"/>
  <c r="B109" i="3"/>
  <c r="B85" i="3"/>
  <c r="B95" i="3"/>
  <c r="B96" i="3"/>
  <c r="F96" i="3" s="1"/>
  <c r="B99" i="3"/>
  <c r="I99" i="3" s="1"/>
  <c r="B67" i="3"/>
  <c r="B110" i="3"/>
  <c r="P110" i="3" s="1"/>
  <c r="B114" i="3"/>
  <c r="F114" i="3" s="1"/>
  <c r="B89" i="3"/>
  <c r="E89" i="3" s="1"/>
  <c r="B106" i="3"/>
  <c r="D106" i="3" s="1"/>
  <c r="B52" i="3"/>
  <c r="D52" i="3" s="1"/>
  <c r="B91" i="3"/>
  <c r="E91" i="3" s="1"/>
  <c r="B111" i="3"/>
  <c r="E111" i="3" s="1"/>
  <c r="B93" i="3"/>
  <c r="E93" i="3" s="1"/>
  <c r="B113" i="3"/>
  <c r="B75" i="3"/>
  <c r="E75" i="3" s="1"/>
  <c r="B115" i="3"/>
  <c r="D115" i="3" s="1"/>
  <c r="B116" i="3"/>
  <c r="B117" i="3"/>
  <c r="D117" i="3" s="1"/>
  <c r="B118" i="3"/>
  <c r="F118" i="3" s="1"/>
  <c r="B100" i="3"/>
  <c r="B119" i="3"/>
  <c r="I119" i="3" s="1"/>
  <c r="B120" i="3"/>
  <c r="I120" i="3" s="1"/>
  <c r="B121" i="3"/>
  <c r="H121" i="3" s="1"/>
  <c r="B112" i="3"/>
  <c r="H112" i="3" s="1"/>
  <c r="B122" i="3"/>
  <c r="B97" i="3"/>
  <c r="I97" i="3" s="1"/>
  <c r="B105" i="3"/>
  <c r="E105" i="3" s="1"/>
  <c r="B123" i="3"/>
  <c r="D123" i="3" s="1"/>
  <c r="B124" i="3"/>
  <c r="B125" i="3"/>
  <c r="B71" i="3"/>
  <c r="G71" i="3" s="1"/>
  <c r="AQ647" i="2"/>
  <c r="AQ578" i="2"/>
  <c r="AQ609" i="2"/>
  <c r="AQ89" i="2"/>
  <c r="AQ370" i="2"/>
  <c r="AQ397" i="2"/>
  <c r="AQ399" i="2"/>
  <c r="AQ538" i="2"/>
  <c r="AQ374" i="2"/>
  <c r="AQ561" i="2"/>
  <c r="AQ301" i="2"/>
  <c r="AQ437" i="2"/>
  <c r="AQ144" i="2"/>
  <c r="AQ697" i="2"/>
  <c r="AQ151" i="2"/>
  <c r="AQ531" i="2"/>
  <c r="AQ653" i="2"/>
  <c r="AQ51" i="2"/>
  <c r="AQ384" i="2"/>
  <c r="AQ514" i="2"/>
  <c r="AQ459" i="2"/>
  <c r="AQ464" i="2"/>
  <c r="AQ393" i="2"/>
  <c r="AQ233" i="2"/>
  <c r="AQ68" i="2"/>
  <c r="AQ246" i="2"/>
  <c r="AQ592" i="2"/>
  <c r="AQ321" i="2"/>
  <c r="AQ634" i="2"/>
  <c r="AQ590" i="2"/>
  <c r="AQ181" i="2"/>
  <c r="AQ534" i="2"/>
  <c r="AQ54" i="2"/>
  <c r="AQ379" i="2"/>
  <c r="AQ5" i="2"/>
  <c r="AQ693" i="2"/>
  <c r="AQ446" i="2"/>
  <c r="AQ104" i="2"/>
  <c r="AQ227" i="2"/>
  <c r="AQ347" i="2"/>
  <c r="AQ645" i="2"/>
  <c r="AQ282" i="2"/>
  <c r="AQ340" i="2"/>
  <c r="AQ546" i="2"/>
  <c r="AQ88" i="2"/>
  <c r="AQ208" i="2"/>
  <c r="AQ223" i="2"/>
  <c r="AQ610" i="2"/>
  <c r="AQ452" i="2"/>
  <c r="AQ251" i="2"/>
  <c r="AQ57" i="2"/>
  <c r="AQ339" i="2"/>
  <c r="AQ141" i="2"/>
  <c r="AQ429" i="2"/>
  <c r="AQ352" i="2"/>
  <c r="AQ332" i="2"/>
  <c r="AQ234" i="2"/>
  <c r="AQ471" i="2"/>
  <c r="AQ541" i="2"/>
  <c r="AQ120" i="2"/>
  <c r="AQ279" i="2"/>
  <c r="AQ266" i="2"/>
  <c r="AQ337" i="2"/>
  <c r="AQ288" i="2"/>
  <c r="AQ93" i="2"/>
  <c r="AQ124" i="2"/>
  <c r="AQ529" i="2"/>
  <c r="AQ430" i="2"/>
  <c r="AQ37" i="2"/>
  <c r="AQ80" i="2"/>
  <c r="AQ416" i="2"/>
  <c r="AQ382" i="2"/>
  <c r="AQ458" i="2"/>
  <c r="AQ580" i="2"/>
  <c r="AQ139" i="2"/>
  <c r="AQ275" i="2"/>
  <c r="AQ343" i="2"/>
  <c r="AQ461" i="2"/>
  <c r="AQ407" i="2"/>
  <c r="AQ206" i="2"/>
  <c r="AQ125" i="2"/>
  <c r="AQ383" i="2"/>
  <c r="AQ478" i="2"/>
  <c r="AQ248" i="2"/>
  <c r="AQ555" i="2"/>
  <c r="AQ145" i="2"/>
  <c r="AQ448" i="2"/>
  <c r="AQ193" i="2"/>
  <c r="AQ439" i="2"/>
  <c r="AQ466" i="2"/>
  <c r="AQ689" i="2"/>
  <c r="AQ229" i="2"/>
  <c r="AQ225" i="2"/>
  <c r="AQ283" i="2"/>
  <c r="AQ96" i="2"/>
  <c r="AQ15" i="2"/>
  <c r="AQ338" i="2"/>
  <c r="AQ606" i="2"/>
  <c r="AQ74" i="2"/>
  <c r="AQ242" i="2"/>
  <c r="AQ381" i="2"/>
  <c r="AQ371" i="2"/>
  <c r="AQ64" i="2"/>
  <c r="AQ17" i="2"/>
  <c r="AQ109" i="2"/>
  <c r="AQ176" i="2"/>
  <c r="AQ400" i="2"/>
  <c r="AQ65" i="2"/>
  <c r="AQ424" i="2"/>
  <c r="AQ117" i="2"/>
  <c r="AQ184" i="2"/>
  <c r="AQ308" i="2"/>
  <c r="AQ197" i="2"/>
  <c r="AQ36" i="2"/>
  <c r="AQ228" i="2"/>
  <c r="AQ691" i="2"/>
  <c r="AQ548" i="2"/>
  <c r="AQ187" i="2"/>
  <c r="AQ454" i="2"/>
  <c r="AQ297" i="2"/>
  <c r="AQ26" i="2"/>
  <c r="AQ85" i="2"/>
  <c r="AQ351" i="2"/>
  <c r="AQ192" i="2"/>
  <c r="AQ556" i="2"/>
  <c r="AQ76" i="2"/>
  <c r="AQ644" i="2"/>
  <c r="AQ387" i="2"/>
  <c r="AQ45" i="2"/>
  <c r="AQ188" i="2"/>
  <c r="AQ13" i="2"/>
  <c r="AQ247" i="2"/>
  <c r="AQ272" i="2"/>
  <c r="AQ694" i="2"/>
  <c r="AQ655" i="2"/>
  <c r="AQ165" i="2"/>
  <c r="AQ414" i="2"/>
  <c r="AQ191" i="2"/>
  <c r="AQ318" i="2"/>
  <c r="AQ418" i="2"/>
  <c r="AQ258" i="2"/>
  <c r="AQ700" i="2"/>
  <c r="AQ11" i="2"/>
  <c r="AQ356" i="2"/>
  <c r="AQ431" i="2"/>
  <c r="AQ564" i="2"/>
  <c r="AQ641" i="2"/>
  <c r="AQ362" i="2"/>
  <c r="AQ721" i="2"/>
  <c r="AQ348" i="2"/>
  <c r="AQ270" i="2"/>
  <c r="AQ198" i="2"/>
  <c r="AQ155" i="2"/>
  <c r="AQ481" i="2"/>
  <c r="AQ210" i="2"/>
  <c r="AQ218" i="2"/>
  <c r="AQ436" i="2"/>
  <c r="AQ235" i="2"/>
  <c r="AQ23" i="2"/>
  <c r="AQ236" i="2"/>
  <c r="AQ474" i="2"/>
  <c r="AQ410" i="2"/>
  <c r="AQ27" i="2"/>
  <c r="AQ607" i="2"/>
  <c r="AQ513" i="2"/>
  <c r="AQ166" i="2"/>
  <c r="AQ526" i="2"/>
  <c r="AQ648" i="2"/>
  <c r="AQ369" i="2"/>
  <c r="AQ563" i="2"/>
  <c r="AQ585" i="2"/>
  <c r="AQ572" i="2"/>
  <c r="AQ357" i="2"/>
  <c r="AQ259" i="2"/>
  <c r="AQ656" i="2"/>
  <c r="AQ540" i="2"/>
  <c r="AQ597" i="2"/>
  <c r="AQ180" i="2"/>
  <c r="AQ463" i="2"/>
  <c r="AQ605" i="2"/>
  <c r="AQ475" i="2"/>
  <c r="AQ669" i="2"/>
  <c r="AQ41" i="2"/>
  <c r="AQ136" i="2"/>
  <c r="AQ4" i="2"/>
  <c r="AQ292" i="2"/>
  <c r="AQ616" i="2"/>
  <c r="AQ299" i="2"/>
  <c r="AQ216" i="2"/>
  <c r="AQ309" i="2"/>
  <c r="AQ617" i="2"/>
  <c r="AQ112" i="2"/>
  <c r="AQ178" i="2"/>
  <c r="AQ231" i="2"/>
  <c r="AQ506" i="2"/>
  <c r="AQ504" i="2"/>
  <c r="AQ131" i="2"/>
  <c r="AQ552" i="2"/>
  <c r="AQ643" i="2"/>
  <c r="AQ658" i="2"/>
  <c r="AQ649" i="2"/>
  <c r="AQ83" i="2"/>
  <c r="AQ196" i="2"/>
  <c r="AQ304" i="2"/>
  <c r="AQ310" i="2"/>
  <c r="AQ638" i="2"/>
  <c r="AQ44" i="2"/>
  <c r="AQ497" i="2"/>
  <c r="AQ47" i="2"/>
  <c r="AQ449" i="2"/>
  <c r="AQ150" i="2"/>
  <c r="AQ30" i="2"/>
  <c r="AQ443" i="2"/>
  <c r="AQ81" i="2"/>
  <c r="AQ494" i="2"/>
  <c r="AQ98" i="2"/>
  <c r="AQ630" i="2"/>
  <c r="AQ484" i="2"/>
  <c r="AQ403" i="2"/>
  <c r="AQ551" i="2"/>
  <c r="AQ435" i="2"/>
  <c r="AQ507" i="2"/>
  <c r="AQ220" i="2"/>
  <c r="AQ62" i="2"/>
  <c r="AQ140" i="2"/>
  <c r="AQ14" i="2"/>
  <c r="AQ164" i="2"/>
  <c r="AQ46" i="2"/>
  <c r="AQ581" i="2"/>
  <c r="AQ289" i="2"/>
  <c r="AQ433" i="2"/>
  <c r="AQ388" i="2"/>
  <c r="AQ261" i="2"/>
  <c r="AQ465" i="2"/>
  <c r="AQ584" i="2"/>
  <c r="AQ239" i="2"/>
  <c r="AQ395" i="2"/>
  <c r="AQ704" i="2"/>
  <c r="AQ487" i="2"/>
  <c r="AQ323" i="2"/>
  <c r="AQ515" i="2"/>
  <c r="AQ482" i="2"/>
  <c r="AQ708" i="2"/>
  <c r="AQ71" i="2"/>
  <c r="AQ39" i="2"/>
  <c r="AQ402" i="2"/>
  <c r="AQ359" i="2"/>
  <c r="AQ412" i="2"/>
  <c r="AQ55" i="2"/>
  <c r="AQ110" i="2"/>
  <c r="AQ262" i="2"/>
  <c r="AQ12" i="2"/>
  <c r="AQ334" i="2"/>
  <c r="AQ675" i="2"/>
  <c r="AQ426" i="2"/>
  <c r="AQ442" i="2"/>
  <c r="AQ346" i="2"/>
  <c r="AQ380" i="2"/>
  <c r="AQ79" i="2"/>
  <c r="AQ716" i="2"/>
  <c r="AQ152" i="2"/>
  <c r="AQ425" i="2"/>
  <c r="AQ207" i="2"/>
  <c r="AQ559" i="2"/>
  <c r="AQ376" i="2"/>
  <c r="AQ277" i="2"/>
  <c r="AQ586" i="2"/>
  <c r="AQ324" i="2"/>
  <c r="AQ305" i="2"/>
  <c r="AQ628" i="2"/>
  <c r="AQ322" i="2"/>
  <c r="AQ21" i="2"/>
  <c r="AQ390" i="2"/>
  <c r="AQ389" i="2"/>
  <c r="AQ479" i="2"/>
  <c r="AQ533" i="2"/>
  <c r="AQ637" i="2"/>
  <c r="AQ423" i="2"/>
  <c r="AQ703" i="2"/>
  <c r="AQ411" i="2"/>
  <c r="AQ364" i="2"/>
  <c r="AQ204" i="2"/>
  <c r="AQ480" i="2"/>
  <c r="AQ453" i="2"/>
  <c r="AQ3" i="2"/>
  <c r="AQ408" i="2"/>
  <c r="AQ60" i="2"/>
  <c r="AQ219" i="2"/>
  <c r="AQ78" i="2"/>
  <c r="AQ313" i="2"/>
  <c r="AQ121" i="2"/>
  <c r="AQ594" i="2"/>
  <c r="AQ260" i="2"/>
  <c r="AQ127" i="2"/>
  <c r="AQ222" i="2"/>
  <c r="AQ101" i="2"/>
  <c r="AQ52" i="2"/>
  <c r="AQ335" i="2"/>
  <c r="AQ159" i="2"/>
  <c r="AQ48" i="2"/>
  <c r="AQ113" i="2"/>
  <c r="AQ314" i="2"/>
  <c r="AQ579" i="2"/>
  <c r="AQ677" i="2"/>
  <c r="AQ603" i="2"/>
  <c r="AQ521" i="2"/>
  <c r="AQ212" i="2"/>
  <c r="AQ488" i="2"/>
  <c r="AQ69" i="2"/>
  <c r="AQ252" i="2"/>
  <c r="AQ567" i="2"/>
  <c r="AQ267" i="2"/>
  <c r="AQ406" i="2"/>
  <c r="AQ183" i="2"/>
  <c r="AQ569" i="2"/>
  <c r="AQ320" i="2"/>
  <c r="AQ186" i="2"/>
  <c r="AQ327" i="2"/>
  <c r="AQ350" i="2"/>
  <c r="AQ462" i="2"/>
  <c r="AQ291" i="2"/>
  <c r="AQ8" i="2"/>
  <c r="AQ554" i="2"/>
  <c r="AQ582" i="2"/>
  <c r="AQ330" i="2"/>
  <c r="AQ194" i="2"/>
  <c r="AQ470" i="2"/>
  <c r="AQ162" i="2"/>
  <c r="AQ664" i="2"/>
  <c r="AQ232" i="2"/>
  <c r="AQ29" i="2"/>
  <c r="AQ221" i="2"/>
  <c r="AQ7" i="2"/>
  <c r="AQ119" i="2"/>
  <c r="AQ377" i="2"/>
  <c r="AQ537" i="2"/>
  <c r="AQ189" i="2"/>
  <c r="AQ271" i="2"/>
  <c r="AQ545" i="2"/>
  <c r="AQ97" i="2"/>
  <c r="AQ587" i="2"/>
  <c r="AQ428" i="2"/>
  <c r="AQ363" i="2"/>
  <c r="AQ240" i="2"/>
  <c r="AQ111" i="2"/>
  <c r="AQ146" i="2"/>
  <c r="AQ209" i="2"/>
  <c r="AQ276" i="2"/>
  <c r="AQ118" i="2"/>
  <c r="AQ722" i="2"/>
  <c r="AQ286" i="2"/>
  <c r="AQ137" i="2"/>
  <c r="AQ108" i="2"/>
  <c r="AQ84" i="2"/>
  <c r="AQ157" i="2"/>
  <c r="AQ73" i="2"/>
  <c r="AQ681" i="2"/>
  <c r="AQ203" i="2"/>
  <c r="AQ171" i="2"/>
  <c r="AQ576" i="2"/>
  <c r="AQ38" i="2"/>
  <c r="AQ682" i="2"/>
  <c r="AQ24" i="2"/>
  <c r="AQ56" i="2"/>
  <c r="AQ215" i="2"/>
  <c r="AQ40" i="2"/>
  <c r="AQ254" i="2"/>
  <c r="AQ483" i="2"/>
  <c r="AQ360" i="2"/>
  <c r="AQ527" i="2"/>
  <c r="AQ10" i="2"/>
  <c r="AQ6" i="2"/>
  <c r="AQ432" i="2"/>
  <c r="AQ543" i="2"/>
  <c r="AQ202" i="2"/>
  <c r="AQ160" i="2"/>
  <c r="AQ342" i="2"/>
  <c r="AQ662" i="2"/>
  <c r="AQ250" i="2"/>
  <c r="AQ59" i="2"/>
  <c r="AQ205" i="2"/>
  <c r="AQ657" i="2"/>
  <c r="AQ613" i="2"/>
  <c r="AQ241" i="2"/>
  <c r="AQ70" i="2"/>
  <c r="AQ50" i="2"/>
  <c r="AQ614" i="2"/>
  <c r="AQ319" i="2"/>
  <c r="AQ621" i="2"/>
  <c r="AQ419" i="2"/>
  <c r="AQ182" i="2"/>
  <c r="AQ53" i="2"/>
  <c r="AQ472" i="2"/>
  <c r="AQ200" i="2"/>
  <c r="AQ490" i="2"/>
  <c r="AQ2" i="2"/>
  <c r="AQ331" i="2"/>
  <c r="AQ562" i="2"/>
  <c r="AQ520" i="2"/>
  <c r="AQ33" i="2"/>
  <c r="AQ263" i="2"/>
  <c r="AQ624" i="2"/>
  <c r="AQ128" i="2"/>
  <c r="AQ495" i="2"/>
  <c r="AQ19" i="2"/>
  <c r="AQ167" i="2"/>
  <c r="AQ300" i="2"/>
  <c r="AQ686" i="2"/>
  <c r="AQ170" i="2"/>
  <c r="AQ195" i="2"/>
  <c r="AQ243" i="2"/>
  <c r="AQ257" i="2"/>
  <c r="AQ16" i="2"/>
  <c r="AQ179" i="2"/>
  <c r="AQ238" i="2"/>
  <c r="AQ35" i="2"/>
  <c r="AQ132" i="2"/>
  <c r="AQ58" i="2"/>
  <c r="AQ255" i="2"/>
  <c r="AQ214" i="2"/>
  <c r="AQ245" i="2"/>
  <c r="AQ199" i="2"/>
  <c r="AQ385" i="2"/>
  <c r="AQ172" i="2"/>
  <c r="AQ505" i="2"/>
  <c r="AQ468" i="2"/>
  <c r="AQ618" i="2"/>
  <c r="AQ161" i="2"/>
  <c r="AQ629" i="2"/>
  <c r="AQ568" i="2"/>
  <c r="AQ535" i="2"/>
  <c r="AQ18" i="2"/>
  <c r="AQ122" i="2"/>
  <c r="AQ622" i="2"/>
  <c r="AQ147" i="2"/>
  <c r="AQ34" i="2"/>
  <c r="AQ274" i="2"/>
  <c r="AQ311" i="2"/>
  <c r="AQ501" i="2"/>
  <c r="AQ599" i="2"/>
  <c r="AQ293" i="2"/>
  <c r="AQ134" i="2"/>
  <c r="AQ95" i="2"/>
  <c r="AQ687" i="2"/>
  <c r="AQ492" i="2"/>
  <c r="AQ611" i="2"/>
  <c r="AQ115" i="2"/>
  <c r="AQ732" i="2"/>
  <c r="AQ565" i="2"/>
  <c r="AQ253" i="2"/>
  <c r="AQ158" i="2"/>
  <c r="AQ702" i="2"/>
  <c r="AQ303" i="2"/>
  <c r="AQ502" i="2"/>
  <c r="AQ511" i="2"/>
  <c r="AQ49" i="2"/>
  <c r="AQ358" i="2"/>
  <c r="AQ706" i="2"/>
  <c r="AQ650" i="2"/>
  <c r="AQ625" i="2"/>
  <c r="AQ512" i="2"/>
  <c r="AQ639" i="2"/>
  <c r="AQ63" i="2"/>
  <c r="AQ635" i="2"/>
  <c r="AQ82" i="2"/>
  <c r="AQ519" i="2"/>
  <c r="AQ153" i="2"/>
  <c r="AQ447" i="2"/>
  <c r="AQ450" i="2"/>
  <c r="AQ287" i="2"/>
  <c r="AQ9" i="2"/>
  <c r="AQ138" i="2"/>
  <c r="AQ87" i="2"/>
  <c r="AQ434" i="2"/>
  <c r="AQ445" i="2"/>
  <c r="AQ307" i="2"/>
  <c r="AQ596" i="2"/>
  <c r="AQ42" i="2"/>
  <c r="AQ444" i="2"/>
  <c r="AQ237" i="2"/>
  <c r="AQ608" i="2"/>
  <c r="AQ317" i="2"/>
  <c r="AQ528" i="2"/>
  <c r="AQ126" i="2"/>
  <c r="AQ22" i="2"/>
  <c r="AQ173" i="2"/>
  <c r="AQ715" i="2"/>
  <c r="AQ105" i="2"/>
  <c r="AQ344" i="2"/>
  <c r="AQ394" i="2"/>
  <c r="AQ717" i="2"/>
  <c r="AQ570" i="2"/>
  <c r="AQ20" i="2"/>
  <c r="AQ670" i="2"/>
  <c r="AQ508" i="2"/>
  <c r="AQ451" i="2"/>
  <c r="AQ156" i="2"/>
  <c r="AQ663" i="2"/>
  <c r="AQ485" i="2"/>
  <c r="AQ163" i="2"/>
  <c r="AQ325" i="2"/>
  <c r="AQ143" i="2"/>
  <c r="AQ135" i="2"/>
  <c r="AQ714" i="2"/>
  <c r="AQ516" i="2"/>
  <c r="AQ169" i="2"/>
  <c r="AQ28" i="2"/>
  <c r="AQ106" i="2"/>
  <c r="AQ190" i="2"/>
  <c r="AQ574" i="2"/>
  <c r="AQ539" i="2"/>
  <c r="AQ602" i="2"/>
  <c r="AQ336" i="2"/>
  <c r="AQ601" i="2"/>
  <c r="AQ25" i="2"/>
  <c r="AQ326" i="2"/>
  <c r="AQ712" i="2"/>
  <c r="AQ107" i="2"/>
  <c r="AQ557" i="2"/>
  <c r="AQ549" i="2"/>
  <c r="AQ281" i="2"/>
  <c r="AQ75" i="2"/>
  <c r="AQ315" i="2"/>
  <c r="AQ67" i="2"/>
  <c r="AQ417" i="2"/>
  <c r="AQ349" i="2"/>
  <c r="AQ421" i="2"/>
  <c r="AQ517" i="2"/>
  <c r="AQ510" i="2"/>
  <c r="AQ455" i="2"/>
  <c r="AQ177" i="2"/>
  <c r="AQ438" i="2"/>
  <c r="AQ415" i="2"/>
  <c r="AQ626" i="2"/>
  <c r="AQ469" i="2"/>
  <c r="AQ398" i="2"/>
  <c r="AQ623" i="2"/>
  <c r="AQ306" i="2"/>
  <c r="AQ77" i="2"/>
  <c r="AQ573" i="2"/>
  <c r="AQ249" i="2"/>
  <c r="AQ486" i="2"/>
  <c r="AQ409" i="2"/>
  <c r="AQ116" i="2"/>
  <c r="AQ154" i="2"/>
  <c r="AQ724" i="2"/>
  <c r="AQ589" i="2"/>
  <c r="AQ373" i="2"/>
  <c r="AQ619" i="2"/>
  <c r="AQ522" i="2"/>
  <c r="AQ353" i="2"/>
  <c r="AQ588" i="2"/>
  <c r="AQ725" i="2"/>
  <c r="AQ372" i="2"/>
  <c r="AQ709" i="2"/>
  <c r="AQ496" i="2"/>
  <c r="AQ201" i="2"/>
  <c r="AQ598" i="2"/>
  <c r="AQ723" i="2"/>
  <c r="AQ91" i="2"/>
  <c r="AQ114" i="2"/>
  <c r="AQ627" i="2"/>
  <c r="AQ422" i="2"/>
  <c r="AQ148" i="2"/>
  <c r="AQ642" i="2"/>
  <c r="AQ615" i="2"/>
  <c r="AQ269" i="2"/>
  <c r="AQ420" i="2"/>
  <c r="AQ86" i="2"/>
  <c r="AQ646" i="2"/>
  <c r="AQ457" i="2"/>
  <c r="AQ553" i="2"/>
  <c r="AQ378" i="2"/>
  <c r="AQ595" i="2"/>
  <c r="AQ43" i="2"/>
  <c r="AQ103" i="2"/>
  <c r="AQ31" i="2"/>
  <c r="AQ285" i="2"/>
  <c r="AQ690" i="2"/>
  <c r="AQ460" i="2"/>
  <c r="AQ391" i="2"/>
  <c r="AQ392" i="2"/>
  <c r="AQ685" i="2"/>
  <c r="AQ476" i="2"/>
  <c r="AQ676" i="2"/>
  <c r="AQ226" i="2"/>
  <c r="AQ100" i="2"/>
  <c r="AQ129" i="2"/>
  <c r="AQ175" i="2"/>
  <c r="AQ604" i="2"/>
  <c r="AQ386" i="2"/>
  <c r="AQ302" i="2"/>
  <c r="AQ525" i="2"/>
  <c r="AQ149" i="2"/>
  <c r="AQ230" i="2"/>
  <c r="AQ498" i="2"/>
  <c r="AQ593" i="2"/>
  <c r="AQ720" i="2"/>
  <c r="AQ102" i="2"/>
  <c r="AQ213" i="2"/>
  <c r="AQ368" i="2"/>
  <c r="AQ667" i="2"/>
  <c r="AQ636" i="2"/>
  <c r="AQ673" i="2"/>
  <c r="AQ509" i="2"/>
  <c r="AQ365" i="2"/>
  <c r="AQ94" i="2"/>
  <c r="AQ401" i="2"/>
  <c r="AQ345" i="2"/>
  <c r="AQ90" i="2"/>
  <c r="AQ123" i="2"/>
  <c r="AQ375" i="2"/>
  <c r="AQ558" i="2"/>
  <c r="AQ651" i="2"/>
  <c r="AQ72" i="2"/>
  <c r="AQ577" i="2"/>
  <c r="AQ273" i="2"/>
  <c r="AQ405" i="2"/>
  <c r="AQ328" i="2"/>
  <c r="AQ66" i="2"/>
  <c r="AQ413" i="2"/>
  <c r="AQ571" i="2"/>
  <c r="AQ632" i="2"/>
  <c r="AQ730" i="2"/>
  <c r="AQ668" i="2"/>
  <c r="AQ729" i="2"/>
  <c r="AQ654" i="2"/>
  <c r="AQ477" i="2"/>
  <c r="AQ168" i="2"/>
  <c r="AQ61" i="2"/>
  <c r="AQ284" i="2"/>
  <c r="AQ701" i="2"/>
  <c r="AQ268" i="2"/>
  <c r="AQ396" i="2"/>
  <c r="AQ523" i="2"/>
  <c r="AQ174" i="2"/>
  <c r="AQ296" i="2"/>
  <c r="AQ32" i="2"/>
  <c r="AQ612" i="2"/>
  <c r="AQ294" i="2"/>
  <c r="AQ295" i="2"/>
  <c r="AQ524" i="2"/>
  <c r="AQ666" i="2"/>
  <c r="AQ217" i="2"/>
  <c r="AQ316" i="2"/>
  <c r="AQ719" i="2"/>
  <c r="AQ329" i="2"/>
  <c r="AQ518" i="2"/>
  <c r="AQ684" i="2"/>
  <c r="AQ244" i="2"/>
  <c r="AQ441" i="2"/>
  <c r="AQ500" i="2"/>
  <c r="AQ456" i="2"/>
  <c r="AQ678" i="2"/>
  <c r="AQ503" i="2"/>
  <c r="AQ142" i="2"/>
  <c r="AQ633" i="2"/>
  <c r="AQ733" i="2"/>
  <c r="AQ211" i="2"/>
  <c r="AQ591" i="2"/>
  <c r="AQ99" i="2"/>
  <c r="AQ333" i="2"/>
  <c r="AQ264" i="2"/>
  <c r="AQ705" i="2"/>
  <c r="AQ652" i="2"/>
  <c r="AQ583" i="2"/>
  <c r="AQ366" i="2"/>
  <c r="AQ290" i="2"/>
  <c r="AQ660" i="2"/>
  <c r="AQ493" i="2"/>
  <c r="AQ491" i="2"/>
  <c r="AQ355" i="2"/>
  <c r="AQ532" i="2"/>
  <c r="AQ130" i="2"/>
  <c r="AQ185" i="2"/>
  <c r="AQ278" i="2"/>
  <c r="AQ265" i="2"/>
  <c r="AQ467" i="2"/>
  <c r="AQ341" i="2"/>
  <c r="AQ92" i="2"/>
  <c r="AQ530" i="2"/>
  <c r="AQ133" i="2"/>
  <c r="AQ707" i="2"/>
  <c r="AQ312" i="2"/>
  <c r="AQ354" i="2"/>
  <c r="AQ566" i="2"/>
  <c r="AQ544" i="2"/>
  <c r="AQ536" i="2"/>
  <c r="AQ256" i="2"/>
  <c r="AQ427" i="2"/>
  <c r="AQ713" i="2"/>
  <c r="AQ473" i="2"/>
  <c r="AQ280" i="2"/>
  <c r="AQ620" i="2"/>
  <c r="AQ224" i="2"/>
  <c r="AQ298" i="2"/>
  <c r="AQ547" i="2"/>
  <c r="AQ361" i="2"/>
  <c r="AQ404" i="2"/>
  <c r="AQ696" i="2"/>
  <c r="AQ683" i="2"/>
  <c r="AQ367" i="2"/>
  <c r="AQ560" i="2"/>
  <c r="AQ640" i="2"/>
  <c r="AQ726" i="2"/>
  <c r="AQ699" i="2"/>
  <c r="AQ542" i="2"/>
  <c r="AQ550" i="2"/>
  <c r="AQ600" i="2"/>
  <c r="AQ672" i="2"/>
  <c r="AQ692" i="2"/>
  <c r="AQ440" i="2"/>
  <c r="AQ674" i="2"/>
  <c r="AQ665" i="2"/>
  <c r="AQ671" i="2"/>
  <c r="AQ631" i="2"/>
  <c r="AQ499" i="2"/>
  <c r="AQ489" i="2"/>
  <c r="AQ661" i="2"/>
  <c r="AQ688" i="2"/>
  <c r="AQ575" i="2"/>
  <c r="AQ698" i="2"/>
  <c r="AQ680" i="2"/>
  <c r="AQ728" i="2"/>
  <c r="AQ710" i="2"/>
  <c r="AQ727" i="2"/>
  <c r="AQ695" i="2"/>
  <c r="AQ711" i="2"/>
  <c r="AQ659" i="2"/>
  <c r="AQ731" i="2"/>
  <c r="AQ718" i="2"/>
  <c r="AQ679" i="2"/>
  <c r="AK647" i="2"/>
  <c r="AR647" i="2" s="1"/>
  <c r="AK578" i="2"/>
  <c r="AR578" i="2" s="1"/>
  <c r="AK609" i="2"/>
  <c r="AK89" i="2"/>
  <c r="AK370" i="2"/>
  <c r="AK397" i="2"/>
  <c r="AK399" i="2"/>
  <c r="AR399" i="2" s="1"/>
  <c r="AK538" i="2"/>
  <c r="AK374" i="2"/>
  <c r="AK561" i="2"/>
  <c r="AR561" i="2" s="1"/>
  <c r="AK301" i="2"/>
  <c r="AK437" i="2"/>
  <c r="AR437" i="2" s="1"/>
  <c r="AK144" i="2"/>
  <c r="AK697" i="2"/>
  <c r="AK151" i="2"/>
  <c r="AK531" i="2"/>
  <c r="AK653" i="2"/>
  <c r="AK51" i="2"/>
  <c r="AK384" i="2"/>
  <c r="AR384" i="2" s="1"/>
  <c r="AK514" i="2"/>
  <c r="AR514" i="2" s="1"/>
  <c r="AK459" i="2"/>
  <c r="AK464" i="2"/>
  <c r="AR464" i="2" s="1"/>
  <c r="AK393" i="2"/>
  <c r="AK233" i="2"/>
  <c r="AR233" i="2" s="1"/>
  <c r="AK68" i="2"/>
  <c r="AR68" i="2" s="1"/>
  <c r="AK246" i="2"/>
  <c r="AR246" i="2" s="1"/>
  <c r="AK592" i="2"/>
  <c r="AR592" i="2" s="1"/>
  <c r="AK321" i="2"/>
  <c r="AR321" i="2" s="1"/>
  <c r="AK634" i="2"/>
  <c r="AR634" i="2" s="1"/>
  <c r="AK590" i="2"/>
  <c r="AK181" i="2"/>
  <c r="AK534" i="2"/>
  <c r="AK54" i="2"/>
  <c r="AK379" i="2"/>
  <c r="AR379" i="2" s="1"/>
  <c r="AK5" i="2"/>
  <c r="AK693" i="2"/>
  <c r="AR693" i="2" s="1"/>
  <c r="AK446" i="2"/>
  <c r="AK104" i="2"/>
  <c r="AK227" i="2"/>
  <c r="AR227" i="2" s="1"/>
  <c r="AK347" i="2"/>
  <c r="AR347" i="2" s="1"/>
  <c r="AK645" i="2"/>
  <c r="AR645" i="2" s="1"/>
  <c r="AK282" i="2"/>
  <c r="AR282" i="2" s="1"/>
  <c r="AK340" i="2"/>
  <c r="AK546" i="2"/>
  <c r="AR546" i="2" s="1"/>
  <c r="AK88" i="2"/>
  <c r="AR88" i="2" s="1"/>
  <c r="AK208" i="2"/>
  <c r="AR208" i="2" s="1"/>
  <c r="AK223" i="2"/>
  <c r="AR223" i="2" s="1"/>
  <c r="AK610" i="2"/>
  <c r="AK452" i="2"/>
  <c r="AK251" i="2"/>
  <c r="AK57" i="2"/>
  <c r="AK339" i="2"/>
  <c r="AK141" i="2"/>
  <c r="AK429" i="2"/>
  <c r="AK352" i="2"/>
  <c r="AK332" i="2"/>
  <c r="AK234" i="2"/>
  <c r="AK471" i="2"/>
  <c r="AK541" i="2"/>
  <c r="AK120" i="2"/>
  <c r="AR120" i="2" s="1"/>
  <c r="AK279" i="2"/>
  <c r="AK266" i="2"/>
  <c r="AK337" i="2"/>
  <c r="AK288" i="2"/>
  <c r="AK93" i="2"/>
  <c r="AR93" i="2" s="1"/>
  <c r="AK124" i="2"/>
  <c r="AK529" i="2"/>
  <c r="AR529" i="2" s="1"/>
  <c r="AK430" i="2"/>
  <c r="AR430" i="2" s="1"/>
  <c r="AK37" i="2"/>
  <c r="AK80" i="2"/>
  <c r="AK416" i="2"/>
  <c r="AR416" i="2" s="1"/>
  <c r="AK382" i="2"/>
  <c r="AK458" i="2"/>
  <c r="AR458" i="2" s="1"/>
  <c r="AK580" i="2"/>
  <c r="AR580" i="2" s="1"/>
  <c r="AK139" i="2"/>
  <c r="AK275" i="2"/>
  <c r="AK343" i="2"/>
  <c r="AR343" i="2" s="1"/>
  <c r="AK461" i="2"/>
  <c r="AR461" i="2" s="1"/>
  <c r="AK407" i="2"/>
  <c r="AR407" i="2" s="1"/>
  <c r="AK206" i="2"/>
  <c r="AK125" i="2"/>
  <c r="AK383" i="2"/>
  <c r="AK478" i="2"/>
  <c r="AR478" i="2" s="1"/>
  <c r="AK248" i="2"/>
  <c r="AK555" i="2"/>
  <c r="AR555" i="2" s="1"/>
  <c r="AK145" i="2"/>
  <c r="AK448" i="2"/>
  <c r="AK193" i="2"/>
  <c r="AK439" i="2"/>
  <c r="AK466" i="2"/>
  <c r="AR466" i="2" s="1"/>
  <c r="AK689" i="2"/>
  <c r="AR689" i="2" s="1"/>
  <c r="AK229" i="2"/>
  <c r="AK225" i="2"/>
  <c r="AK283" i="2"/>
  <c r="AR283" i="2" s="1"/>
  <c r="AK96" i="2"/>
  <c r="AR96" i="2" s="1"/>
  <c r="AK15" i="2"/>
  <c r="AR15" i="2" s="1"/>
  <c r="AK338" i="2"/>
  <c r="AR338" i="2" s="1"/>
  <c r="AK606" i="2"/>
  <c r="AR606" i="2" s="1"/>
  <c r="AK74" i="2"/>
  <c r="AK242" i="2"/>
  <c r="AK381" i="2"/>
  <c r="AK371" i="2"/>
  <c r="AK64" i="2"/>
  <c r="AK17" i="2"/>
  <c r="AK109" i="2"/>
  <c r="AK176" i="2"/>
  <c r="AK400" i="2"/>
  <c r="AK65" i="2"/>
  <c r="AK424" i="2"/>
  <c r="AR424" i="2" s="1"/>
  <c r="AK117" i="2"/>
  <c r="AK184" i="2"/>
  <c r="AK308" i="2"/>
  <c r="AR308" i="2" s="1"/>
  <c r="AK197" i="2"/>
  <c r="AK36" i="2"/>
  <c r="AK228" i="2"/>
  <c r="AR228" i="2" s="1"/>
  <c r="AK691" i="2"/>
  <c r="AR691" i="2" s="1"/>
  <c r="AK548" i="2"/>
  <c r="AR548" i="2" s="1"/>
  <c r="AK187" i="2"/>
  <c r="AK454" i="2"/>
  <c r="AK297" i="2"/>
  <c r="AK26" i="2"/>
  <c r="AR26" i="2" s="1"/>
  <c r="AK85" i="2"/>
  <c r="AR85" i="2" s="1"/>
  <c r="AK351" i="2"/>
  <c r="AR351" i="2" s="1"/>
  <c r="AK192" i="2"/>
  <c r="AK556" i="2"/>
  <c r="AR556" i="2" s="1"/>
  <c r="AK76" i="2"/>
  <c r="AK644" i="2"/>
  <c r="AR644" i="2" s="1"/>
  <c r="AK387" i="2"/>
  <c r="AK45" i="2"/>
  <c r="AK188" i="2"/>
  <c r="AK13" i="2"/>
  <c r="AK247" i="2"/>
  <c r="AK272" i="2"/>
  <c r="AK694" i="2"/>
  <c r="C124" i="3" s="1"/>
  <c r="AK655" i="2"/>
  <c r="AR655" i="2" s="1"/>
  <c r="AK165" i="2"/>
  <c r="AK414" i="2"/>
  <c r="AR414" i="2" s="1"/>
  <c r="AK191" i="2"/>
  <c r="AR191" i="2" s="1"/>
  <c r="AK318" i="2"/>
  <c r="AR318" i="2" s="1"/>
  <c r="AK418" i="2"/>
  <c r="AK258" i="2"/>
  <c r="AK700" i="2"/>
  <c r="AR700" i="2" s="1"/>
  <c r="AK11" i="2"/>
  <c r="AK356" i="2"/>
  <c r="AR356" i="2" s="1"/>
  <c r="AK431" i="2"/>
  <c r="AK564" i="2"/>
  <c r="AR564" i="2" s="1"/>
  <c r="AK641" i="2"/>
  <c r="AK362" i="2"/>
  <c r="AR362" i="2" s="1"/>
  <c r="AK721" i="2"/>
  <c r="AR721" i="2" s="1"/>
  <c r="AK348" i="2"/>
  <c r="AR348" i="2" s="1"/>
  <c r="AK270" i="2"/>
  <c r="AR270" i="2" s="1"/>
  <c r="AK198" i="2"/>
  <c r="AK155" i="2"/>
  <c r="AK481" i="2"/>
  <c r="AK210" i="2"/>
  <c r="AR210" i="2" s="1"/>
  <c r="AK218" i="2"/>
  <c r="AR218" i="2" s="1"/>
  <c r="AK436" i="2"/>
  <c r="AK235" i="2"/>
  <c r="AR235" i="2" s="1"/>
  <c r="AK23" i="2"/>
  <c r="AK236" i="2"/>
  <c r="AK474" i="2"/>
  <c r="AR474" i="2" s="1"/>
  <c r="AK410" i="2"/>
  <c r="AK27" i="2"/>
  <c r="AK607" i="2"/>
  <c r="AR607" i="2" s="1"/>
  <c r="AK513" i="2"/>
  <c r="AR513" i="2" s="1"/>
  <c r="AK166" i="2"/>
  <c r="AR166" i="2" s="1"/>
  <c r="AK526" i="2"/>
  <c r="AR526" i="2" s="1"/>
  <c r="AK648" i="2"/>
  <c r="AR648" i="2" s="1"/>
  <c r="AK369" i="2"/>
  <c r="AK563" i="2"/>
  <c r="AR563" i="2" s="1"/>
  <c r="AK585" i="2"/>
  <c r="AR585" i="2" s="1"/>
  <c r="AK572" i="2"/>
  <c r="AR572" i="2" s="1"/>
  <c r="AK357" i="2"/>
  <c r="AK259" i="2"/>
  <c r="AK656" i="2"/>
  <c r="AR656" i="2" s="1"/>
  <c r="AK540" i="2"/>
  <c r="AK597" i="2"/>
  <c r="AK180" i="2"/>
  <c r="AK463" i="2"/>
  <c r="AR463" i="2" s="1"/>
  <c r="AK605" i="2"/>
  <c r="AK475" i="2"/>
  <c r="AK669" i="2"/>
  <c r="AR669" i="2" s="1"/>
  <c r="AK41" i="2"/>
  <c r="AK136" i="2"/>
  <c r="AK4" i="2"/>
  <c r="AK292" i="2"/>
  <c r="AK616" i="2"/>
  <c r="AR616" i="2" s="1"/>
  <c r="AK299" i="2"/>
  <c r="AK216" i="2"/>
  <c r="AR216" i="2" s="1"/>
  <c r="AK309" i="2"/>
  <c r="AR309" i="2" s="1"/>
  <c r="AK617" i="2"/>
  <c r="AK112" i="2"/>
  <c r="AK178" i="2"/>
  <c r="AR178" i="2" s="1"/>
  <c r="AK231" i="2"/>
  <c r="AK506" i="2"/>
  <c r="AK504" i="2"/>
  <c r="AR504" i="2" s="1"/>
  <c r="AK131" i="2"/>
  <c r="AR131" i="2" s="1"/>
  <c r="AK552" i="2"/>
  <c r="AK643" i="2"/>
  <c r="AR643" i="2" s="1"/>
  <c r="AK658" i="2"/>
  <c r="AR658" i="2" s="1"/>
  <c r="AK649" i="2"/>
  <c r="AR649" i="2" s="1"/>
  <c r="AK83" i="2"/>
  <c r="AR83" i="2" s="1"/>
  <c r="AK196" i="2"/>
  <c r="AK304" i="2"/>
  <c r="AK310" i="2"/>
  <c r="AK638" i="2"/>
  <c r="AK44" i="2"/>
  <c r="AK497" i="2"/>
  <c r="AR497" i="2" s="1"/>
  <c r="AK47" i="2"/>
  <c r="AK449" i="2"/>
  <c r="AR449" i="2" s="1"/>
  <c r="AK150" i="2"/>
  <c r="AK30" i="2"/>
  <c r="AR30" i="2" s="1"/>
  <c r="AK443" i="2"/>
  <c r="AR443" i="2" s="1"/>
  <c r="AK81" i="2"/>
  <c r="AK494" i="2"/>
  <c r="AK98" i="2"/>
  <c r="AK630" i="2"/>
  <c r="AR630" i="2" s="1"/>
  <c r="AK484" i="2"/>
  <c r="AK403" i="2"/>
  <c r="AR403" i="2" s="1"/>
  <c r="AK551" i="2"/>
  <c r="AR551" i="2" s="1"/>
  <c r="AK435" i="2"/>
  <c r="AK507" i="2"/>
  <c r="AR507" i="2" s="1"/>
  <c r="AK220" i="2"/>
  <c r="AK62" i="2"/>
  <c r="AK140" i="2"/>
  <c r="AK14" i="2"/>
  <c r="AK164" i="2"/>
  <c r="AK46" i="2"/>
  <c r="AK581" i="2"/>
  <c r="AR581" i="2" s="1"/>
  <c r="AK289" i="2"/>
  <c r="AK433" i="2"/>
  <c r="AK388" i="2"/>
  <c r="AR388" i="2" s="1"/>
  <c r="AK261" i="2"/>
  <c r="AK465" i="2"/>
  <c r="AK584" i="2"/>
  <c r="AR584" i="2" s="1"/>
  <c r="AK239" i="2"/>
  <c r="AK395" i="2"/>
  <c r="AR395" i="2" s="1"/>
  <c r="AK704" i="2"/>
  <c r="AR704" i="2" s="1"/>
  <c r="AK487" i="2"/>
  <c r="AR487" i="2" s="1"/>
  <c r="AK323" i="2"/>
  <c r="AR323" i="2" s="1"/>
  <c r="AK515" i="2"/>
  <c r="AR515" i="2" s="1"/>
  <c r="AK482" i="2"/>
  <c r="AR482" i="2" s="1"/>
  <c r="AK708" i="2"/>
  <c r="AR708" i="2" s="1"/>
  <c r="AK71" i="2"/>
  <c r="AK39" i="2"/>
  <c r="AK402" i="2"/>
  <c r="AK359" i="2"/>
  <c r="AK412" i="2"/>
  <c r="AK55" i="2"/>
  <c r="AK110" i="2"/>
  <c r="AK262" i="2"/>
  <c r="AR262" i="2" s="1"/>
  <c r="AK12" i="2"/>
  <c r="AK334" i="2"/>
  <c r="AR334" i="2" s="1"/>
  <c r="AK675" i="2"/>
  <c r="AR675" i="2" s="1"/>
  <c r="AK426" i="2"/>
  <c r="AR426" i="2" s="1"/>
  <c r="AK442" i="2"/>
  <c r="AK346" i="2"/>
  <c r="AK380" i="2"/>
  <c r="AK79" i="2"/>
  <c r="AR79" i="2" s="1"/>
  <c r="AK716" i="2"/>
  <c r="AR716" i="2" s="1"/>
  <c r="AK152" i="2"/>
  <c r="AK425" i="2"/>
  <c r="AR425" i="2" s="1"/>
  <c r="AK207" i="2"/>
  <c r="AK559" i="2"/>
  <c r="AR559" i="2" s="1"/>
  <c r="AK376" i="2"/>
  <c r="AR376" i="2" s="1"/>
  <c r="AK277" i="2"/>
  <c r="AK586" i="2"/>
  <c r="AR586" i="2" s="1"/>
  <c r="AK324" i="2"/>
  <c r="AR324" i="2" s="1"/>
  <c r="AK305" i="2"/>
  <c r="AK628" i="2"/>
  <c r="AR628" i="2" s="1"/>
  <c r="AK322" i="2"/>
  <c r="AK21" i="2"/>
  <c r="AK390" i="2"/>
  <c r="AR390" i="2" s="1"/>
  <c r="AK389" i="2"/>
  <c r="AK479" i="2"/>
  <c r="AK533" i="2"/>
  <c r="AR533" i="2" s="1"/>
  <c r="AK637" i="2"/>
  <c r="AK423" i="2"/>
  <c r="AR423" i="2" s="1"/>
  <c r="AK703" i="2"/>
  <c r="AR703" i="2" s="1"/>
  <c r="AK411" i="2"/>
  <c r="AR411" i="2" s="1"/>
  <c r="AK364" i="2"/>
  <c r="AK204" i="2"/>
  <c r="AK480" i="2"/>
  <c r="AR480" i="2" s="1"/>
  <c r="AK453" i="2"/>
  <c r="AK3" i="2"/>
  <c r="AK408" i="2"/>
  <c r="AR408" i="2" s="1"/>
  <c r="AK60" i="2"/>
  <c r="AR60" i="2" s="1"/>
  <c r="AK219" i="2"/>
  <c r="AK78" i="2"/>
  <c r="AK313" i="2"/>
  <c r="AK121" i="2"/>
  <c r="C82" i="3" s="1"/>
  <c r="AK594" i="2"/>
  <c r="AK260" i="2"/>
  <c r="AR260" i="2" s="1"/>
  <c r="AK127" i="2"/>
  <c r="AR127" i="2" s="1"/>
  <c r="AK222" i="2"/>
  <c r="AK101" i="2"/>
  <c r="AK52" i="2"/>
  <c r="AK335" i="2"/>
  <c r="AK159" i="2"/>
  <c r="AK48" i="2"/>
  <c r="AK113" i="2"/>
  <c r="AK314" i="2"/>
  <c r="AK579" i="2"/>
  <c r="AK677" i="2"/>
  <c r="AR677" i="2" s="1"/>
  <c r="AK603" i="2"/>
  <c r="AR603" i="2" s="1"/>
  <c r="AK521" i="2"/>
  <c r="AK212" i="2"/>
  <c r="AK488" i="2"/>
  <c r="AK69" i="2"/>
  <c r="AR69" i="2" s="1"/>
  <c r="AK252" i="2"/>
  <c r="AK567" i="2"/>
  <c r="AK267" i="2"/>
  <c r="AK406" i="2"/>
  <c r="AR406" i="2" s="1"/>
  <c r="AK183" i="2"/>
  <c r="AK569" i="2"/>
  <c r="AK320" i="2"/>
  <c r="AK186" i="2"/>
  <c r="AK327" i="2"/>
  <c r="AR327" i="2" s="1"/>
  <c r="AK350" i="2"/>
  <c r="AR350" i="2" s="1"/>
  <c r="AK462" i="2"/>
  <c r="AK291" i="2"/>
  <c r="AK8" i="2"/>
  <c r="AK554" i="2"/>
  <c r="AK582" i="2"/>
  <c r="AR582" i="2" s="1"/>
  <c r="AK330" i="2"/>
  <c r="AR330" i="2" s="1"/>
  <c r="AK194" i="2"/>
  <c r="AR194" i="2" s="1"/>
  <c r="AK470" i="2"/>
  <c r="AR470" i="2" s="1"/>
  <c r="AK162" i="2"/>
  <c r="AR162" i="2" s="1"/>
  <c r="AK664" i="2"/>
  <c r="AR664" i="2" s="1"/>
  <c r="AK232" i="2"/>
  <c r="AK29" i="2"/>
  <c r="AR29" i="2" s="1"/>
  <c r="AK221" i="2"/>
  <c r="AR221" i="2" s="1"/>
  <c r="AK7" i="2"/>
  <c r="AK119" i="2"/>
  <c r="AK377" i="2"/>
  <c r="AK537" i="2"/>
  <c r="AK189" i="2"/>
  <c r="AK271" i="2"/>
  <c r="AK545" i="2"/>
  <c r="AR545" i="2" s="1"/>
  <c r="AK97" i="2"/>
  <c r="AR97" i="2" s="1"/>
  <c r="AK587" i="2"/>
  <c r="AR587" i="2" s="1"/>
  <c r="AK428" i="2"/>
  <c r="AK363" i="2"/>
  <c r="AR363" i="2" s="1"/>
  <c r="AK240" i="2"/>
  <c r="AR240" i="2" s="1"/>
  <c r="AK111" i="2"/>
  <c r="AK146" i="2"/>
  <c r="AK209" i="2"/>
  <c r="AK276" i="2"/>
  <c r="AR276" i="2" s="1"/>
  <c r="AK118" i="2"/>
  <c r="AK722" i="2"/>
  <c r="AR722" i="2" s="1"/>
  <c r="AK286" i="2"/>
  <c r="AK137" i="2"/>
  <c r="AR137" i="2" s="1"/>
  <c r="AK108" i="2"/>
  <c r="AK84" i="2"/>
  <c r="AK157" i="2"/>
  <c r="AK73" i="2"/>
  <c r="AK681" i="2"/>
  <c r="AR681" i="2" s="1"/>
  <c r="AK203" i="2"/>
  <c r="AK171" i="2"/>
  <c r="AK576" i="2"/>
  <c r="AK38" i="2"/>
  <c r="AK682" i="2"/>
  <c r="AR682" i="2" s="1"/>
  <c r="AK24" i="2"/>
  <c r="AK56" i="2"/>
  <c r="AR56" i="2" s="1"/>
  <c r="AK215" i="2"/>
  <c r="AR215" i="2" s="1"/>
  <c r="AK40" i="2"/>
  <c r="AK254" i="2"/>
  <c r="AK483" i="2"/>
  <c r="AR483" i="2" s="1"/>
  <c r="AK360" i="2"/>
  <c r="AK527" i="2"/>
  <c r="AR527" i="2" s="1"/>
  <c r="AK10" i="2"/>
  <c r="AK6" i="2"/>
  <c r="C16" i="3" s="1"/>
  <c r="AK432" i="2"/>
  <c r="AK543" i="2"/>
  <c r="AK202" i="2"/>
  <c r="AK160" i="2"/>
  <c r="AK342" i="2"/>
  <c r="AR342" i="2" s="1"/>
  <c r="AK662" i="2"/>
  <c r="AR662" i="2" s="1"/>
  <c r="AK250" i="2"/>
  <c r="AK59" i="2"/>
  <c r="AK205" i="2"/>
  <c r="AK657" i="2"/>
  <c r="AR657" i="2" s="1"/>
  <c r="AK613" i="2"/>
  <c r="AR613" i="2" s="1"/>
  <c r="AK241" i="2"/>
  <c r="AR241" i="2" s="1"/>
  <c r="AK70" i="2"/>
  <c r="AK50" i="2"/>
  <c r="AK614" i="2"/>
  <c r="AR614" i="2" s="1"/>
  <c r="AK319" i="2"/>
  <c r="AK621" i="2"/>
  <c r="AK419" i="2"/>
  <c r="AR419" i="2" s="1"/>
  <c r="AK182" i="2"/>
  <c r="AR182" i="2" s="1"/>
  <c r="AK53" i="2"/>
  <c r="AR53" i="2" s="1"/>
  <c r="AK472" i="2"/>
  <c r="AR472" i="2" s="1"/>
  <c r="AK200" i="2"/>
  <c r="AR200" i="2" s="1"/>
  <c r="AK490" i="2"/>
  <c r="AK2" i="2"/>
  <c r="AK331" i="2"/>
  <c r="AR331" i="2" s="1"/>
  <c r="AK562" i="2"/>
  <c r="AR562" i="2" s="1"/>
  <c r="AK520" i="2"/>
  <c r="AR520" i="2" s="1"/>
  <c r="AK33" i="2"/>
  <c r="AK263" i="2"/>
  <c r="AR263" i="2" s="1"/>
  <c r="AK624" i="2"/>
  <c r="AR624" i="2" s="1"/>
  <c r="AK128" i="2"/>
  <c r="AK495" i="2"/>
  <c r="AR495" i="2" s="1"/>
  <c r="AK19" i="2"/>
  <c r="AK167" i="2"/>
  <c r="AK300" i="2"/>
  <c r="AK686" i="2"/>
  <c r="AR686" i="2" s="1"/>
  <c r="AK170" i="2"/>
  <c r="AK195" i="2"/>
  <c r="AK243" i="2"/>
  <c r="AR243" i="2" s="1"/>
  <c r="AK257" i="2"/>
  <c r="AR257" i="2" s="1"/>
  <c r="AK16" i="2"/>
  <c r="AK179" i="2"/>
  <c r="AR179" i="2" s="1"/>
  <c r="AK238" i="2"/>
  <c r="AK35" i="2"/>
  <c r="AK132" i="2"/>
  <c r="AK58" i="2"/>
  <c r="AR58" i="2" s="1"/>
  <c r="AK255" i="2"/>
  <c r="AK214" i="2"/>
  <c r="AK245" i="2"/>
  <c r="AR245" i="2" s="1"/>
  <c r="AK199" i="2"/>
  <c r="AR199" i="2" s="1"/>
  <c r="AK385" i="2"/>
  <c r="AK172" i="2"/>
  <c r="AK505" i="2"/>
  <c r="AR505" i="2" s="1"/>
  <c r="AK468" i="2"/>
  <c r="AR468" i="2" s="1"/>
  <c r="AK618" i="2"/>
  <c r="AK161" i="2"/>
  <c r="AK629" i="2"/>
  <c r="AR629" i="2" s="1"/>
  <c r="AK568" i="2"/>
  <c r="AK535" i="2"/>
  <c r="AR535" i="2" s="1"/>
  <c r="AK18" i="2"/>
  <c r="AK122" i="2"/>
  <c r="AK622" i="2"/>
  <c r="AK147" i="2"/>
  <c r="AK34" i="2"/>
  <c r="AK274" i="2"/>
  <c r="AK311" i="2"/>
  <c r="AK501" i="2"/>
  <c r="AR501" i="2" s="1"/>
  <c r="AK599" i="2"/>
  <c r="AR599" i="2" s="1"/>
  <c r="AK293" i="2"/>
  <c r="AR293" i="2" s="1"/>
  <c r="AK134" i="2"/>
  <c r="AK95" i="2"/>
  <c r="AK687" i="2"/>
  <c r="AR687" i="2" s="1"/>
  <c r="AK492" i="2"/>
  <c r="AR492" i="2" s="1"/>
  <c r="AK611" i="2"/>
  <c r="AK115" i="2"/>
  <c r="AK732" i="2"/>
  <c r="AR732" i="2" s="1"/>
  <c r="AK565" i="2"/>
  <c r="AR565" i="2" s="1"/>
  <c r="AK253" i="2"/>
  <c r="AK158" i="2"/>
  <c r="AR158" i="2" s="1"/>
  <c r="AK702" i="2"/>
  <c r="AR702" i="2" s="1"/>
  <c r="AK303" i="2"/>
  <c r="AK502" i="2"/>
  <c r="AR502" i="2" s="1"/>
  <c r="AK511" i="2"/>
  <c r="AR511" i="2" s="1"/>
  <c r="AK49" i="2"/>
  <c r="AK358" i="2"/>
  <c r="AK706" i="2"/>
  <c r="AR706" i="2" s="1"/>
  <c r="AK650" i="2"/>
  <c r="AK625" i="2"/>
  <c r="AR625" i="2" s="1"/>
  <c r="AK512" i="2"/>
  <c r="AK639" i="2"/>
  <c r="AK63" i="2"/>
  <c r="AK635" i="2"/>
  <c r="AR635" i="2" s="1"/>
  <c r="AK82" i="2"/>
  <c r="AR82" i="2" s="1"/>
  <c r="AK519" i="2"/>
  <c r="AR519" i="2" s="1"/>
  <c r="AK153" i="2"/>
  <c r="AK447" i="2"/>
  <c r="AK450" i="2"/>
  <c r="AK287" i="2"/>
  <c r="AR287" i="2" s="1"/>
  <c r="AK9" i="2"/>
  <c r="AK138" i="2"/>
  <c r="AK87" i="2"/>
  <c r="AK434" i="2"/>
  <c r="AK445" i="2"/>
  <c r="AR445" i="2" s="1"/>
  <c r="AK307" i="2"/>
  <c r="AK596" i="2"/>
  <c r="AR596" i="2" s="1"/>
  <c r="AK42" i="2"/>
  <c r="AK444" i="2"/>
  <c r="AR444" i="2" s="1"/>
  <c r="AK237" i="2"/>
  <c r="AK608" i="2"/>
  <c r="AR608" i="2" s="1"/>
  <c r="AK317" i="2"/>
  <c r="AK528" i="2"/>
  <c r="AR528" i="2" s="1"/>
  <c r="AK126" i="2"/>
  <c r="AK22" i="2"/>
  <c r="AK173" i="2"/>
  <c r="AK715" i="2"/>
  <c r="AR715" i="2" s="1"/>
  <c r="AK105" i="2"/>
  <c r="AK344" i="2"/>
  <c r="AK394" i="2"/>
  <c r="AR394" i="2" s="1"/>
  <c r="AK717" i="2"/>
  <c r="AR717" i="2" s="1"/>
  <c r="AK570" i="2"/>
  <c r="AR570" i="2" s="1"/>
  <c r="AK20" i="2"/>
  <c r="AK670" i="2"/>
  <c r="AR670" i="2" s="1"/>
  <c r="AK508" i="2"/>
  <c r="AR508" i="2" s="1"/>
  <c r="AK451" i="2"/>
  <c r="AK156" i="2"/>
  <c r="AK663" i="2"/>
  <c r="AR663" i="2" s="1"/>
  <c r="AK485" i="2"/>
  <c r="AR485" i="2" s="1"/>
  <c r="AK163" i="2"/>
  <c r="AK325" i="2"/>
  <c r="AR325" i="2" s="1"/>
  <c r="AK143" i="2"/>
  <c r="AR143" i="2" s="1"/>
  <c r="AK135" i="2"/>
  <c r="AK714" i="2"/>
  <c r="AR714" i="2" s="1"/>
  <c r="AK516" i="2"/>
  <c r="AR516" i="2" s="1"/>
  <c r="AK169" i="2"/>
  <c r="AR169" i="2" s="1"/>
  <c r="AK28" i="2"/>
  <c r="AK106" i="2"/>
  <c r="AK190" i="2"/>
  <c r="AR190" i="2" s="1"/>
  <c r="AK574" i="2"/>
  <c r="AR574" i="2" s="1"/>
  <c r="AK539" i="2"/>
  <c r="AR539" i="2" s="1"/>
  <c r="AK602" i="2"/>
  <c r="AK336" i="2"/>
  <c r="AK601" i="2"/>
  <c r="AR601" i="2" s="1"/>
  <c r="AK25" i="2"/>
  <c r="AK326" i="2"/>
  <c r="AR326" i="2" s="1"/>
  <c r="AK712" i="2"/>
  <c r="AR712" i="2" s="1"/>
  <c r="AK107" i="2"/>
  <c r="AK557" i="2"/>
  <c r="AK549" i="2"/>
  <c r="AK281" i="2"/>
  <c r="AR281" i="2" s="1"/>
  <c r="AK75" i="2"/>
  <c r="AK315" i="2"/>
  <c r="AR315" i="2" s="1"/>
  <c r="AK67" i="2"/>
  <c r="AK417" i="2"/>
  <c r="AK349" i="2"/>
  <c r="AK421" i="2"/>
  <c r="AK517" i="2"/>
  <c r="AR517" i="2" s="1"/>
  <c r="AK510" i="2"/>
  <c r="AK455" i="2"/>
  <c r="AR455" i="2" s="1"/>
  <c r="AK177" i="2"/>
  <c r="AK438" i="2"/>
  <c r="AR438" i="2" s="1"/>
  <c r="AK415" i="2"/>
  <c r="AR415" i="2" s="1"/>
  <c r="AK626" i="2"/>
  <c r="AK469" i="2"/>
  <c r="AK398" i="2"/>
  <c r="AK623" i="2"/>
  <c r="AR623" i="2" s="1"/>
  <c r="AK306" i="2"/>
  <c r="C22" i="3" s="1"/>
  <c r="AK77" i="2"/>
  <c r="AK573" i="2"/>
  <c r="AR573" i="2" s="1"/>
  <c r="AK249" i="2"/>
  <c r="AK486" i="2"/>
  <c r="AR486" i="2" s="1"/>
  <c r="AK409" i="2"/>
  <c r="AR409" i="2" s="1"/>
  <c r="AK116" i="2"/>
  <c r="AK154" i="2"/>
  <c r="AR154" i="2" s="1"/>
  <c r="AK724" i="2"/>
  <c r="AR724" i="2" s="1"/>
  <c r="AK589" i="2"/>
  <c r="AR589" i="2" s="1"/>
  <c r="AK373" i="2"/>
  <c r="AR373" i="2" s="1"/>
  <c r="AK619" i="2"/>
  <c r="AR619" i="2" s="1"/>
  <c r="AK522" i="2"/>
  <c r="AR522" i="2" s="1"/>
  <c r="AK353" i="2"/>
  <c r="AR353" i="2" s="1"/>
  <c r="AK588" i="2"/>
  <c r="AR588" i="2" s="1"/>
  <c r="AK725" i="2"/>
  <c r="AR725" i="2" s="1"/>
  <c r="AK372" i="2"/>
  <c r="AR372" i="2" s="1"/>
  <c r="AK709" i="2"/>
  <c r="AR709" i="2" s="1"/>
  <c r="AK496" i="2"/>
  <c r="AR496" i="2" s="1"/>
  <c r="AK201" i="2"/>
  <c r="AK598" i="2"/>
  <c r="AR598" i="2" s="1"/>
  <c r="AK723" i="2"/>
  <c r="AR723" i="2" s="1"/>
  <c r="AK91" i="2"/>
  <c r="AK114" i="2"/>
  <c r="AK627" i="2"/>
  <c r="AK422" i="2"/>
  <c r="AK148" i="2"/>
  <c r="AR148" i="2" s="1"/>
  <c r="AK642" i="2"/>
  <c r="AR642" i="2" s="1"/>
  <c r="AK615" i="2"/>
  <c r="AR615" i="2" s="1"/>
  <c r="AK269" i="2"/>
  <c r="AR269" i="2" s="1"/>
  <c r="AK420" i="2"/>
  <c r="AR420" i="2" s="1"/>
  <c r="AK86" i="2"/>
  <c r="AK646" i="2"/>
  <c r="AR646" i="2" s="1"/>
  <c r="AK457" i="2"/>
  <c r="AR457" i="2" s="1"/>
  <c r="AK553" i="2"/>
  <c r="AR553" i="2" s="1"/>
  <c r="AK378" i="2"/>
  <c r="AR378" i="2" s="1"/>
  <c r="AK595" i="2"/>
  <c r="AK43" i="2"/>
  <c r="AK103" i="2"/>
  <c r="AK31" i="2"/>
  <c r="AK285" i="2"/>
  <c r="AK690" i="2"/>
  <c r="AR690" i="2" s="1"/>
  <c r="AK460" i="2"/>
  <c r="AR460" i="2" s="1"/>
  <c r="AK391" i="2"/>
  <c r="AK392" i="2"/>
  <c r="AK685" i="2"/>
  <c r="AR685" i="2" s="1"/>
  <c r="AK476" i="2"/>
  <c r="AR476" i="2" s="1"/>
  <c r="AK676" i="2"/>
  <c r="AR676" i="2" s="1"/>
  <c r="AK226" i="2"/>
  <c r="AR226" i="2" s="1"/>
  <c r="AK100" i="2"/>
  <c r="AK129" i="2"/>
  <c r="AK175" i="2"/>
  <c r="AR175" i="2" s="1"/>
  <c r="AK604" i="2"/>
  <c r="AR604" i="2" s="1"/>
  <c r="AK386" i="2"/>
  <c r="AR386" i="2" s="1"/>
  <c r="AK302" i="2"/>
  <c r="AK525" i="2"/>
  <c r="AR525" i="2" s="1"/>
  <c r="AK149" i="2"/>
  <c r="AK230" i="2"/>
  <c r="AR230" i="2" s="1"/>
  <c r="AK498" i="2"/>
  <c r="AK593" i="2"/>
  <c r="AK720" i="2"/>
  <c r="AR720" i="2" s="1"/>
  <c r="AK102" i="2"/>
  <c r="AK213" i="2"/>
  <c r="AK368" i="2"/>
  <c r="AK667" i="2"/>
  <c r="AR667" i="2" s="1"/>
  <c r="AK636" i="2"/>
  <c r="AK673" i="2"/>
  <c r="AR673" i="2" s="1"/>
  <c r="AK509" i="2"/>
  <c r="AR509" i="2" s="1"/>
  <c r="AK365" i="2"/>
  <c r="AK94" i="2"/>
  <c r="AK401" i="2"/>
  <c r="AR401" i="2" s="1"/>
  <c r="AK345" i="2"/>
  <c r="AR345" i="2" s="1"/>
  <c r="AK90" i="2"/>
  <c r="AR90" i="2" s="1"/>
  <c r="AK123" i="2"/>
  <c r="AK375" i="2"/>
  <c r="AR375" i="2" s="1"/>
  <c r="AK558" i="2"/>
  <c r="AR558" i="2" s="1"/>
  <c r="AK651" i="2"/>
  <c r="AR651" i="2" s="1"/>
  <c r="AK72" i="2"/>
  <c r="AR72" i="2" s="1"/>
  <c r="AK577" i="2"/>
  <c r="AR577" i="2" s="1"/>
  <c r="AK273" i="2"/>
  <c r="AR273" i="2" s="1"/>
  <c r="AK405" i="2"/>
  <c r="AK328" i="2"/>
  <c r="AR328" i="2" s="1"/>
  <c r="AK66" i="2"/>
  <c r="AK413" i="2"/>
  <c r="AK571" i="2"/>
  <c r="AK632" i="2"/>
  <c r="AK730" i="2"/>
  <c r="AR730" i="2" s="1"/>
  <c r="AK668" i="2"/>
  <c r="AR668" i="2" s="1"/>
  <c r="AK729" i="2"/>
  <c r="AR729" i="2" s="1"/>
  <c r="AK654" i="2"/>
  <c r="AR654" i="2" s="1"/>
  <c r="AK477" i="2"/>
  <c r="AK168" i="2"/>
  <c r="AK61" i="2"/>
  <c r="AK284" i="2"/>
  <c r="AR284" i="2" s="1"/>
  <c r="AK701" i="2"/>
  <c r="AR701" i="2" s="1"/>
  <c r="AK268" i="2"/>
  <c r="AR268" i="2" s="1"/>
  <c r="AK396" i="2"/>
  <c r="AR396" i="2" s="1"/>
  <c r="AK523" i="2"/>
  <c r="AR523" i="2" s="1"/>
  <c r="AK174" i="2"/>
  <c r="AR174" i="2" s="1"/>
  <c r="AK296" i="2"/>
  <c r="AK32" i="2"/>
  <c r="AK612" i="2"/>
  <c r="AR612" i="2" s="1"/>
  <c r="AK294" i="2"/>
  <c r="AK295" i="2"/>
  <c r="AK524" i="2"/>
  <c r="AK666" i="2"/>
  <c r="AR666" i="2" s="1"/>
  <c r="AK217" i="2"/>
  <c r="AK316" i="2"/>
  <c r="AK719" i="2"/>
  <c r="AR719" i="2" s="1"/>
  <c r="AK329" i="2"/>
  <c r="AK518" i="2"/>
  <c r="AR518" i="2" s="1"/>
  <c r="AK684" i="2"/>
  <c r="AR684" i="2" s="1"/>
  <c r="AK244" i="2"/>
  <c r="AK441" i="2"/>
  <c r="AK500" i="2"/>
  <c r="AK456" i="2"/>
  <c r="AK678" i="2"/>
  <c r="AR678" i="2" s="1"/>
  <c r="AK503" i="2"/>
  <c r="AR503" i="2" s="1"/>
  <c r="AK142" i="2"/>
  <c r="AK633" i="2"/>
  <c r="AR633" i="2" s="1"/>
  <c r="AK733" i="2"/>
  <c r="AR733" i="2" s="1"/>
  <c r="AK211" i="2"/>
  <c r="AK591" i="2"/>
  <c r="AK99" i="2"/>
  <c r="AK333" i="2"/>
  <c r="AK264" i="2"/>
  <c r="AR264" i="2" s="1"/>
  <c r="AK705" i="2"/>
  <c r="AR705" i="2" s="1"/>
  <c r="AK652" i="2"/>
  <c r="AR652" i="2" s="1"/>
  <c r="AK583" i="2"/>
  <c r="AR583" i="2" s="1"/>
  <c r="AK366" i="2"/>
  <c r="AR366" i="2" s="1"/>
  <c r="AK290" i="2"/>
  <c r="AR290" i="2" s="1"/>
  <c r="AK660" i="2"/>
  <c r="AR660" i="2" s="1"/>
  <c r="AK493" i="2"/>
  <c r="AR493" i="2" s="1"/>
  <c r="AK491" i="2"/>
  <c r="AK355" i="2"/>
  <c r="AK532" i="2"/>
  <c r="AR532" i="2" s="1"/>
  <c r="AK130" i="2"/>
  <c r="AK185" i="2"/>
  <c r="AK278" i="2"/>
  <c r="AR278" i="2" s="1"/>
  <c r="AK265" i="2"/>
  <c r="AK467" i="2"/>
  <c r="AR467" i="2" s="1"/>
  <c r="AK341" i="2"/>
  <c r="AR341" i="2" s="1"/>
  <c r="AK92" i="2"/>
  <c r="AK530" i="2"/>
  <c r="AK133" i="2"/>
  <c r="AK707" i="2"/>
  <c r="AR707" i="2" s="1"/>
  <c r="AK312" i="2"/>
  <c r="AR312" i="2" s="1"/>
  <c r="AK354" i="2"/>
  <c r="AR354" i="2" s="1"/>
  <c r="AK566" i="2"/>
  <c r="AR566" i="2" s="1"/>
  <c r="AK544" i="2"/>
  <c r="AR544" i="2" s="1"/>
  <c r="AK536" i="2"/>
  <c r="AR536" i="2" s="1"/>
  <c r="AK256" i="2"/>
  <c r="AK427" i="2"/>
  <c r="AR427" i="2" s="1"/>
  <c r="AK713" i="2"/>
  <c r="AR713" i="2" s="1"/>
  <c r="AK473" i="2"/>
  <c r="AR473" i="2" s="1"/>
  <c r="AK280" i="2"/>
  <c r="AR280" i="2" s="1"/>
  <c r="AK620" i="2"/>
  <c r="AR620" i="2" s="1"/>
  <c r="AK224" i="2"/>
  <c r="AK298" i="2"/>
  <c r="AK547" i="2"/>
  <c r="AK361" i="2"/>
  <c r="AK404" i="2"/>
  <c r="AK696" i="2"/>
  <c r="AR696" i="2" s="1"/>
  <c r="AK683" i="2"/>
  <c r="AR683" i="2" s="1"/>
  <c r="AK367" i="2"/>
  <c r="AR367" i="2" s="1"/>
  <c r="AK560" i="2"/>
  <c r="AK640" i="2"/>
  <c r="AR640" i="2" s="1"/>
  <c r="AK726" i="2"/>
  <c r="AR726" i="2" s="1"/>
  <c r="AK699" i="2"/>
  <c r="AR699" i="2" s="1"/>
  <c r="AK542" i="2"/>
  <c r="AR542" i="2" s="1"/>
  <c r="AK550" i="2"/>
  <c r="AK600" i="2"/>
  <c r="AR600" i="2" s="1"/>
  <c r="AK672" i="2"/>
  <c r="AR672" i="2" s="1"/>
  <c r="AK692" i="2"/>
  <c r="AR692" i="2" s="1"/>
  <c r="AK440" i="2"/>
  <c r="AR440" i="2" s="1"/>
  <c r="AK674" i="2"/>
  <c r="AR674" i="2" s="1"/>
  <c r="AK665" i="2"/>
  <c r="AR665" i="2" s="1"/>
  <c r="AK671" i="2"/>
  <c r="AR671" i="2" s="1"/>
  <c r="AK631" i="2"/>
  <c r="AR631" i="2" s="1"/>
  <c r="AK499" i="2"/>
  <c r="AK489" i="2"/>
  <c r="AR489" i="2" s="1"/>
  <c r="AK661" i="2"/>
  <c r="AR661" i="2" s="1"/>
  <c r="AK688" i="2"/>
  <c r="AR688" i="2" s="1"/>
  <c r="AK575" i="2"/>
  <c r="AR575" i="2" s="1"/>
  <c r="AK698" i="2"/>
  <c r="AR698" i="2" s="1"/>
  <c r="AK680" i="2"/>
  <c r="AR680" i="2" s="1"/>
  <c r="AK728" i="2"/>
  <c r="AR728" i="2" s="1"/>
  <c r="AK710" i="2"/>
  <c r="AR710" i="2" s="1"/>
  <c r="AK727" i="2"/>
  <c r="AR727" i="2" s="1"/>
  <c r="AK695" i="2"/>
  <c r="AR695" i="2" s="1"/>
  <c r="AK711" i="2"/>
  <c r="AR711" i="2" s="1"/>
  <c r="AK659" i="2"/>
  <c r="AR659" i="2" s="1"/>
  <c r="AK731" i="2"/>
  <c r="AR731" i="2" s="1"/>
  <c r="AK718" i="2"/>
  <c r="AR718" i="2" s="1"/>
  <c r="AK679" i="2"/>
  <c r="AR679" i="2" s="1"/>
  <c r="AH647" i="2"/>
  <c r="AH578" i="2"/>
  <c r="AH609" i="2"/>
  <c r="AH89" i="2"/>
  <c r="AH370" i="2"/>
  <c r="AH397" i="2"/>
  <c r="AH399" i="2"/>
  <c r="AH538" i="2"/>
  <c r="AH374" i="2"/>
  <c r="AH561" i="2"/>
  <c r="AH301" i="2"/>
  <c r="AH437" i="2"/>
  <c r="AH144" i="2"/>
  <c r="AH697" i="2"/>
  <c r="AH151" i="2"/>
  <c r="AH531" i="2"/>
  <c r="AH653" i="2"/>
  <c r="AH51" i="2"/>
  <c r="AH384" i="2"/>
  <c r="AH514" i="2"/>
  <c r="AH459" i="2"/>
  <c r="AH464" i="2"/>
  <c r="AH393" i="2"/>
  <c r="AH233" i="2"/>
  <c r="AH68" i="2"/>
  <c r="AH246" i="2"/>
  <c r="AH592" i="2"/>
  <c r="AH321" i="2"/>
  <c r="AH634" i="2"/>
  <c r="AH590" i="2"/>
  <c r="AH181" i="2"/>
  <c r="AH534" i="2"/>
  <c r="AH54" i="2"/>
  <c r="AH379" i="2"/>
  <c r="AH5" i="2"/>
  <c r="AH693" i="2"/>
  <c r="AH446" i="2"/>
  <c r="AH104" i="2"/>
  <c r="AH227" i="2"/>
  <c r="AH347" i="2"/>
  <c r="AH645" i="2"/>
  <c r="AH282" i="2"/>
  <c r="AH340" i="2"/>
  <c r="AH546" i="2"/>
  <c r="AH88" i="2"/>
  <c r="AH208" i="2"/>
  <c r="AH223" i="2"/>
  <c r="AH610" i="2"/>
  <c r="AH452" i="2"/>
  <c r="AH251" i="2"/>
  <c r="AH57" i="2"/>
  <c r="AH339" i="2"/>
  <c r="AH141" i="2"/>
  <c r="AH429" i="2"/>
  <c r="AH352" i="2"/>
  <c r="AH332" i="2"/>
  <c r="AH234" i="2"/>
  <c r="AH471" i="2"/>
  <c r="AH541" i="2"/>
  <c r="AH120" i="2"/>
  <c r="AH279" i="2"/>
  <c r="AH266" i="2"/>
  <c r="AH337" i="2"/>
  <c r="AH288" i="2"/>
  <c r="AH93" i="2"/>
  <c r="AH124" i="2"/>
  <c r="AH529" i="2"/>
  <c r="AH430" i="2"/>
  <c r="AH37" i="2"/>
  <c r="AH80" i="2"/>
  <c r="AH416" i="2"/>
  <c r="AH382" i="2"/>
  <c r="AH458" i="2"/>
  <c r="AH580" i="2"/>
  <c r="AH139" i="2"/>
  <c r="AH275" i="2"/>
  <c r="AH343" i="2"/>
  <c r="AH461" i="2"/>
  <c r="AH407" i="2"/>
  <c r="AH206" i="2"/>
  <c r="AH125" i="2"/>
  <c r="AH383" i="2"/>
  <c r="AH478" i="2"/>
  <c r="AH248" i="2"/>
  <c r="AH555" i="2"/>
  <c r="AH145" i="2"/>
  <c r="AH448" i="2"/>
  <c r="AH193" i="2"/>
  <c r="AH439" i="2"/>
  <c r="AH466" i="2"/>
  <c r="AH689" i="2"/>
  <c r="AH229" i="2"/>
  <c r="AH225" i="2"/>
  <c r="AH283" i="2"/>
  <c r="AH96" i="2"/>
  <c r="AH15" i="2"/>
  <c r="AH338" i="2"/>
  <c r="AH606" i="2"/>
  <c r="AH74" i="2"/>
  <c r="AH242" i="2"/>
  <c r="AH381" i="2"/>
  <c r="AH371" i="2"/>
  <c r="AH64" i="2"/>
  <c r="AH17" i="2"/>
  <c r="AH109" i="2"/>
  <c r="AH176" i="2"/>
  <c r="AH400" i="2"/>
  <c r="AH65" i="2"/>
  <c r="AH424" i="2"/>
  <c r="AH117" i="2"/>
  <c r="AH184" i="2"/>
  <c r="AH308" i="2"/>
  <c r="AH197" i="2"/>
  <c r="AH36" i="2"/>
  <c r="AH228" i="2"/>
  <c r="AH691" i="2"/>
  <c r="AH548" i="2"/>
  <c r="AH187" i="2"/>
  <c r="AH454" i="2"/>
  <c r="AH297" i="2"/>
  <c r="AH26" i="2"/>
  <c r="AH85" i="2"/>
  <c r="AH351" i="2"/>
  <c r="AH192" i="2"/>
  <c r="AH556" i="2"/>
  <c r="AH76" i="2"/>
  <c r="AH644" i="2"/>
  <c r="AH387" i="2"/>
  <c r="AH45" i="2"/>
  <c r="AH188" i="2"/>
  <c r="AH13" i="2"/>
  <c r="AH247" i="2"/>
  <c r="AH272" i="2"/>
  <c r="AH694" i="2"/>
  <c r="AH655" i="2"/>
  <c r="AH165" i="2"/>
  <c r="AH414" i="2"/>
  <c r="AH191" i="2"/>
  <c r="AH318" i="2"/>
  <c r="AH418" i="2"/>
  <c r="AH258" i="2"/>
  <c r="AH700" i="2"/>
  <c r="AH11" i="2"/>
  <c r="AH356" i="2"/>
  <c r="AH431" i="2"/>
  <c r="AH564" i="2"/>
  <c r="AH641" i="2"/>
  <c r="AH362" i="2"/>
  <c r="AH721" i="2"/>
  <c r="AH348" i="2"/>
  <c r="AH270" i="2"/>
  <c r="AH198" i="2"/>
  <c r="AH155" i="2"/>
  <c r="AH481" i="2"/>
  <c r="AH210" i="2"/>
  <c r="AH218" i="2"/>
  <c r="AH436" i="2"/>
  <c r="AH235" i="2"/>
  <c r="AH23" i="2"/>
  <c r="AH236" i="2"/>
  <c r="AH474" i="2"/>
  <c r="AH410" i="2"/>
  <c r="AH27" i="2"/>
  <c r="AH607" i="2"/>
  <c r="AH513" i="2"/>
  <c r="AH166" i="2"/>
  <c r="AH526" i="2"/>
  <c r="AH648" i="2"/>
  <c r="AH369" i="2"/>
  <c r="AH563" i="2"/>
  <c r="AH585" i="2"/>
  <c r="AH572" i="2"/>
  <c r="AH357" i="2"/>
  <c r="AH259" i="2"/>
  <c r="AH656" i="2"/>
  <c r="AH540" i="2"/>
  <c r="AH597" i="2"/>
  <c r="AH180" i="2"/>
  <c r="AH463" i="2"/>
  <c r="AH605" i="2"/>
  <c r="AH475" i="2"/>
  <c r="AH669" i="2"/>
  <c r="AH41" i="2"/>
  <c r="AH136" i="2"/>
  <c r="AH4" i="2"/>
  <c r="AH292" i="2"/>
  <c r="AH616" i="2"/>
  <c r="AH299" i="2"/>
  <c r="AH216" i="2"/>
  <c r="AH309" i="2"/>
  <c r="AH617" i="2"/>
  <c r="AH112" i="2"/>
  <c r="AH178" i="2"/>
  <c r="AH231" i="2"/>
  <c r="AH506" i="2"/>
  <c r="AH504" i="2"/>
  <c r="AH131" i="2"/>
  <c r="AH552" i="2"/>
  <c r="AH643" i="2"/>
  <c r="AH658" i="2"/>
  <c r="AH649" i="2"/>
  <c r="AH83" i="2"/>
  <c r="AH196" i="2"/>
  <c r="AH304" i="2"/>
  <c r="AH310" i="2"/>
  <c r="AH638" i="2"/>
  <c r="AH44" i="2"/>
  <c r="AH497" i="2"/>
  <c r="AH47" i="2"/>
  <c r="AH449" i="2"/>
  <c r="AH150" i="2"/>
  <c r="AH30" i="2"/>
  <c r="AH443" i="2"/>
  <c r="AH81" i="2"/>
  <c r="AH494" i="2"/>
  <c r="AH98" i="2"/>
  <c r="AH630" i="2"/>
  <c r="AH484" i="2"/>
  <c r="AH403" i="2"/>
  <c r="AH551" i="2"/>
  <c r="AH435" i="2"/>
  <c r="AH507" i="2"/>
  <c r="AH220" i="2"/>
  <c r="AH62" i="2"/>
  <c r="AH140" i="2"/>
  <c r="AH14" i="2"/>
  <c r="AH164" i="2"/>
  <c r="AH46" i="2"/>
  <c r="AH581" i="2"/>
  <c r="AH289" i="2"/>
  <c r="AH433" i="2"/>
  <c r="AH388" i="2"/>
  <c r="AH261" i="2"/>
  <c r="AH465" i="2"/>
  <c r="AH584" i="2"/>
  <c r="AH239" i="2"/>
  <c r="AH395" i="2"/>
  <c r="AH704" i="2"/>
  <c r="AH487" i="2"/>
  <c r="AH323" i="2"/>
  <c r="AH515" i="2"/>
  <c r="AH482" i="2"/>
  <c r="AH708" i="2"/>
  <c r="AH71" i="2"/>
  <c r="AH39" i="2"/>
  <c r="AH402" i="2"/>
  <c r="AH359" i="2"/>
  <c r="AH412" i="2"/>
  <c r="AH55" i="2"/>
  <c r="AH110" i="2"/>
  <c r="AH262" i="2"/>
  <c r="AH12" i="2"/>
  <c r="AH334" i="2"/>
  <c r="AH675" i="2"/>
  <c r="AH426" i="2"/>
  <c r="AH442" i="2"/>
  <c r="AH346" i="2"/>
  <c r="AH380" i="2"/>
  <c r="AH79" i="2"/>
  <c r="AH716" i="2"/>
  <c r="AH152" i="2"/>
  <c r="AH425" i="2"/>
  <c r="AH207" i="2"/>
  <c r="AH559" i="2"/>
  <c r="AH376" i="2"/>
  <c r="AH277" i="2"/>
  <c r="AH586" i="2"/>
  <c r="AH324" i="2"/>
  <c r="AH305" i="2"/>
  <c r="AH628" i="2"/>
  <c r="AH322" i="2"/>
  <c r="AH21" i="2"/>
  <c r="AH390" i="2"/>
  <c r="AH389" i="2"/>
  <c r="AH479" i="2"/>
  <c r="AH533" i="2"/>
  <c r="AH637" i="2"/>
  <c r="AH423" i="2"/>
  <c r="AH703" i="2"/>
  <c r="AH411" i="2"/>
  <c r="AH364" i="2"/>
  <c r="AH204" i="2"/>
  <c r="AH480" i="2"/>
  <c r="AH453" i="2"/>
  <c r="AH3" i="2"/>
  <c r="AH408" i="2"/>
  <c r="AH60" i="2"/>
  <c r="AH219" i="2"/>
  <c r="AH78" i="2"/>
  <c r="AH313" i="2"/>
  <c r="AH121" i="2"/>
  <c r="AH594" i="2"/>
  <c r="AH260" i="2"/>
  <c r="AH127" i="2"/>
  <c r="AH222" i="2"/>
  <c r="AH101" i="2"/>
  <c r="AH52" i="2"/>
  <c r="AH335" i="2"/>
  <c r="AH159" i="2"/>
  <c r="AH48" i="2"/>
  <c r="AH113" i="2"/>
  <c r="AH314" i="2"/>
  <c r="AH579" i="2"/>
  <c r="AH677" i="2"/>
  <c r="AH603" i="2"/>
  <c r="AH521" i="2"/>
  <c r="AH212" i="2"/>
  <c r="AH488" i="2"/>
  <c r="AH69" i="2"/>
  <c r="AH252" i="2"/>
  <c r="AH567" i="2"/>
  <c r="AH267" i="2"/>
  <c r="AH406" i="2"/>
  <c r="AH183" i="2"/>
  <c r="AH569" i="2"/>
  <c r="AH320" i="2"/>
  <c r="AH186" i="2"/>
  <c r="AH327" i="2"/>
  <c r="AH350" i="2"/>
  <c r="AH462" i="2"/>
  <c r="AH291" i="2"/>
  <c r="AH8" i="2"/>
  <c r="AH554" i="2"/>
  <c r="AH582" i="2"/>
  <c r="AH330" i="2"/>
  <c r="AH194" i="2"/>
  <c r="AH470" i="2"/>
  <c r="AH162" i="2"/>
  <c r="AH664" i="2"/>
  <c r="AH232" i="2"/>
  <c r="AH29" i="2"/>
  <c r="AH221" i="2"/>
  <c r="AH7" i="2"/>
  <c r="AH119" i="2"/>
  <c r="AH377" i="2"/>
  <c r="AH537" i="2"/>
  <c r="AH189" i="2"/>
  <c r="AH271" i="2"/>
  <c r="AH545" i="2"/>
  <c r="AH97" i="2"/>
  <c r="AH587" i="2"/>
  <c r="AH428" i="2"/>
  <c r="AH363" i="2"/>
  <c r="AH240" i="2"/>
  <c r="AH111" i="2"/>
  <c r="AH146" i="2"/>
  <c r="AH209" i="2"/>
  <c r="AH276" i="2"/>
  <c r="AH118" i="2"/>
  <c r="AH722" i="2"/>
  <c r="AH286" i="2"/>
  <c r="AH137" i="2"/>
  <c r="AH108" i="2"/>
  <c r="AH84" i="2"/>
  <c r="AH157" i="2"/>
  <c r="AH73" i="2"/>
  <c r="AH681" i="2"/>
  <c r="AH203" i="2"/>
  <c r="AH171" i="2"/>
  <c r="AH576" i="2"/>
  <c r="AH38" i="2"/>
  <c r="AH682" i="2"/>
  <c r="AH24" i="2"/>
  <c r="AH56" i="2"/>
  <c r="AH215" i="2"/>
  <c r="AH40" i="2"/>
  <c r="AH254" i="2"/>
  <c r="AH483" i="2"/>
  <c r="AH360" i="2"/>
  <c r="AH527" i="2"/>
  <c r="AH10" i="2"/>
  <c r="AH6" i="2"/>
  <c r="AH432" i="2"/>
  <c r="AH543" i="2"/>
  <c r="AH202" i="2"/>
  <c r="AH160" i="2"/>
  <c r="AH342" i="2"/>
  <c r="AH662" i="2"/>
  <c r="AH250" i="2"/>
  <c r="AH59" i="2"/>
  <c r="AH205" i="2"/>
  <c r="AH657" i="2"/>
  <c r="AH613" i="2"/>
  <c r="AH241" i="2"/>
  <c r="AH70" i="2"/>
  <c r="AH50" i="2"/>
  <c r="AH614" i="2"/>
  <c r="AH319" i="2"/>
  <c r="AH621" i="2"/>
  <c r="AH419" i="2"/>
  <c r="AH182" i="2"/>
  <c r="AH53" i="2"/>
  <c r="AH472" i="2"/>
  <c r="AH200" i="2"/>
  <c r="AH490" i="2"/>
  <c r="AH2" i="2"/>
  <c r="AH331" i="2"/>
  <c r="AH562" i="2"/>
  <c r="AH520" i="2"/>
  <c r="AH33" i="2"/>
  <c r="AH263" i="2"/>
  <c r="AH624" i="2"/>
  <c r="AH128" i="2"/>
  <c r="AH495" i="2"/>
  <c r="AH19" i="2"/>
  <c r="AH167" i="2"/>
  <c r="AH300" i="2"/>
  <c r="AH686" i="2"/>
  <c r="AH170" i="2"/>
  <c r="AH195" i="2"/>
  <c r="AH243" i="2"/>
  <c r="AH257" i="2"/>
  <c r="AH16" i="2"/>
  <c r="AH179" i="2"/>
  <c r="AH238" i="2"/>
  <c r="AH35" i="2"/>
  <c r="AH132" i="2"/>
  <c r="AH58" i="2"/>
  <c r="AH255" i="2"/>
  <c r="AH214" i="2"/>
  <c r="AH245" i="2"/>
  <c r="AH199" i="2"/>
  <c r="AH385" i="2"/>
  <c r="AH172" i="2"/>
  <c r="AH505" i="2"/>
  <c r="AH468" i="2"/>
  <c r="AH618" i="2"/>
  <c r="AH161" i="2"/>
  <c r="AH629" i="2"/>
  <c r="AH568" i="2"/>
  <c r="AH535" i="2"/>
  <c r="AH18" i="2"/>
  <c r="AH122" i="2"/>
  <c r="AH622" i="2"/>
  <c r="AH147" i="2"/>
  <c r="AH34" i="2"/>
  <c r="AH274" i="2"/>
  <c r="AH311" i="2"/>
  <c r="AH501" i="2"/>
  <c r="AH599" i="2"/>
  <c r="AH293" i="2"/>
  <c r="AH134" i="2"/>
  <c r="AH95" i="2"/>
  <c r="AH687" i="2"/>
  <c r="AH492" i="2"/>
  <c r="AH611" i="2"/>
  <c r="AH115" i="2"/>
  <c r="AH732" i="2"/>
  <c r="AH565" i="2"/>
  <c r="AH253" i="2"/>
  <c r="AH158" i="2"/>
  <c r="AH702" i="2"/>
  <c r="AH303" i="2"/>
  <c r="AH502" i="2"/>
  <c r="AH511" i="2"/>
  <c r="AH49" i="2"/>
  <c r="AH358" i="2"/>
  <c r="AH706" i="2"/>
  <c r="AH650" i="2"/>
  <c r="AH625" i="2"/>
  <c r="AH512" i="2"/>
  <c r="AH639" i="2"/>
  <c r="AH63" i="2"/>
  <c r="AH635" i="2"/>
  <c r="AH82" i="2"/>
  <c r="AH519" i="2"/>
  <c r="AH153" i="2"/>
  <c r="AH447" i="2"/>
  <c r="AH450" i="2"/>
  <c r="AH287" i="2"/>
  <c r="AH9" i="2"/>
  <c r="AH138" i="2"/>
  <c r="AH87" i="2"/>
  <c r="AH434" i="2"/>
  <c r="AH445" i="2"/>
  <c r="AH307" i="2"/>
  <c r="AH596" i="2"/>
  <c r="AH42" i="2"/>
  <c r="AH444" i="2"/>
  <c r="AH237" i="2"/>
  <c r="AH608" i="2"/>
  <c r="AH317" i="2"/>
  <c r="AH528" i="2"/>
  <c r="AH126" i="2"/>
  <c r="AH22" i="2"/>
  <c r="AH173" i="2"/>
  <c r="AH715" i="2"/>
  <c r="AH105" i="2"/>
  <c r="AH344" i="2"/>
  <c r="AH394" i="2"/>
  <c r="AH717" i="2"/>
  <c r="AH570" i="2"/>
  <c r="AH20" i="2"/>
  <c r="AH670" i="2"/>
  <c r="AH508" i="2"/>
  <c r="AH451" i="2"/>
  <c r="AH156" i="2"/>
  <c r="AH663" i="2"/>
  <c r="AH485" i="2"/>
  <c r="AH163" i="2"/>
  <c r="AH325" i="2"/>
  <c r="AH143" i="2"/>
  <c r="AH135" i="2"/>
  <c r="AH714" i="2"/>
  <c r="AH516" i="2"/>
  <c r="AH169" i="2"/>
  <c r="AH28" i="2"/>
  <c r="AH106" i="2"/>
  <c r="AH190" i="2"/>
  <c r="AH574" i="2"/>
  <c r="AH539" i="2"/>
  <c r="AH602" i="2"/>
  <c r="AH336" i="2"/>
  <c r="AH601" i="2"/>
  <c r="AH25" i="2"/>
  <c r="AH326" i="2"/>
  <c r="AH712" i="2"/>
  <c r="AH107" i="2"/>
  <c r="AH557" i="2"/>
  <c r="AH549" i="2"/>
  <c r="AH281" i="2"/>
  <c r="AH75" i="2"/>
  <c r="AH315" i="2"/>
  <c r="AH67" i="2"/>
  <c r="AH417" i="2"/>
  <c r="AH349" i="2"/>
  <c r="AH421" i="2"/>
  <c r="AH517" i="2"/>
  <c r="AH510" i="2"/>
  <c r="AH455" i="2"/>
  <c r="AH177" i="2"/>
  <c r="AH438" i="2"/>
  <c r="AH415" i="2"/>
  <c r="AH626" i="2"/>
  <c r="AH469" i="2"/>
  <c r="AH398" i="2"/>
  <c r="AH623" i="2"/>
  <c r="AH306" i="2"/>
  <c r="AH77" i="2"/>
  <c r="AH573" i="2"/>
  <c r="AH249" i="2"/>
  <c r="AH486" i="2"/>
  <c r="AH409" i="2"/>
  <c r="AH116" i="2"/>
  <c r="AH154" i="2"/>
  <c r="AH724" i="2"/>
  <c r="AH589" i="2"/>
  <c r="AH373" i="2"/>
  <c r="AH619" i="2"/>
  <c r="AH522" i="2"/>
  <c r="AH353" i="2"/>
  <c r="AH588" i="2"/>
  <c r="AH725" i="2"/>
  <c r="AH372" i="2"/>
  <c r="AH709" i="2"/>
  <c r="AH496" i="2"/>
  <c r="AH201" i="2"/>
  <c r="AH598" i="2"/>
  <c r="AH723" i="2"/>
  <c r="AH91" i="2"/>
  <c r="AH114" i="2"/>
  <c r="AH627" i="2"/>
  <c r="AH422" i="2"/>
  <c r="AH148" i="2"/>
  <c r="AH642" i="2"/>
  <c r="AH615" i="2"/>
  <c r="AH269" i="2"/>
  <c r="AH420" i="2"/>
  <c r="AH86" i="2"/>
  <c r="AH646" i="2"/>
  <c r="AH457" i="2"/>
  <c r="AH553" i="2"/>
  <c r="AH378" i="2"/>
  <c r="AH595" i="2"/>
  <c r="AH43" i="2"/>
  <c r="AH103" i="2"/>
  <c r="AH31" i="2"/>
  <c r="AH285" i="2"/>
  <c r="AH690" i="2"/>
  <c r="AH460" i="2"/>
  <c r="AH391" i="2"/>
  <c r="AH392" i="2"/>
  <c r="AH685" i="2"/>
  <c r="AH476" i="2"/>
  <c r="AH676" i="2"/>
  <c r="AH226" i="2"/>
  <c r="AH100" i="2"/>
  <c r="AH129" i="2"/>
  <c r="AH175" i="2"/>
  <c r="AH604" i="2"/>
  <c r="AH386" i="2"/>
  <c r="AH302" i="2"/>
  <c r="AH525" i="2"/>
  <c r="AH149" i="2"/>
  <c r="AH230" i="2"/>
  <c r="AH498" i="2"/>
  <c r="AH593" i="2"/>
  <c r="AH720" i="2"/>
  <c r="AH102" i="2"/>
  <c r="AH213" i="2"/>
  <c r="AH368" i="2"/>
  <c r="AH667" i="2"/>
  <c r="AH636" i="2"/>
  <c r="AH673" i="2"/>
  <c r="AH509" i="2"/>
  <c r="AH365" i="2"/>
  <c r="AH94" i="2"/>
  <c r="AH401" i="2"/>
  <c r="AH345" i="2"/>
  <c r="AH90" i="2"/>
  <c r="AH123" i="2"/>
  <c r="AH375" i="2"/>
  <c r="AH558" i="2"/>
  <c r="AH651" i="2"/>
  <c r="AH72" i="2"/>
  <c r="AH577" i="2"/>
  <c r="AH273" i="2"/>
  <c r="AH405" i="2"/>
  <c r="AH328" i="2"/>
  <c r="AH66" i="2"/>
  <c r="AH413" i="2"/>
  <c r="AH571" i="2"/>
  <c r="AH632" i="2"/>
  <c r="AH730" i="2"/>
  <c r="AH668" i="2"/>
  <c r="AH729" i="2"/>
  <c r="AH654" i="2"/>
  <c r="AH477" i="2"/>
  <c r="AH168" i="2"/>
  <c r="AH61" i="2"/>
  <c r="AH284" i="2"/>
  <c r="AH701" i="2"/>
  <c r="AH268" i="2"/>
  <c r="AH396" i="2"/>
  <c r="AH523" i="2"/>
  <c r="AH174" i="2"/>
  <c r="AH296" i="2"/>
  <c r="AH32" i="2"/>
  <c r="AH612" i="2"/>
  <c r="AH294" i="2"/>
  <c r="AH295" i="2"/>
  <c r="AH524" i="2"/>
  <c r="AH666" i="2"/>
  <c r="AH217" i="2"/>
  <c r="AH316" i="2"/>
  <c r="AH719" i="2"/>
  <c r="AH329" i="2"/>
  <c r="AH518" i="2"/>
  <c r="AH684" i="2"/>
  <c r="AH244" i="2"/>
  <c r="AH441" i="2"/>
  <c r="AH500" i="2"/>
  <c r="AH456" i="2"/>
  <c r="AH678" i="2"/>
  <c r="AH503" i="2"/>
  <c r="AH142" i="2"/>
  <c r="AH633" i="2"/>
  <c r="AH733" i="2"/>
  <c r="AH211" i="2"/>
  <c r="AH591" i="2"/>
  <c r="AH99" i="2"/>
  <c r="AH333" i="2"/>
  <c r="AH264" i="2"/>
  <c r="AH705" i="2"/>
  <c r="AH652" i="2"/>
  <c r="AH583" i="2"/>
  <c r="AH366" i="2"/>
  <c r="AH290" i="2"/>
  <c r="AH660" i="2"/>
  <c r="AH493" i="2"/>
  <c r="AH491" i="2"/>
  <c r="AH355" i="2"/>
  <c r="AH532" i="2"/>
  <c r="AH130" i="2"/>
  <c r="AH185" i="2"/>
  <c r="AH278" i="2"/>
  <c r="AH265" i="2"/>
  <c r="AH467" i="2"/>
  <c r="AH341" i="2"/>
  <c r="AH92" i="2"/>
  <c r="AH530" i="2"/>
  <c r="AH133" i="2"/>
  <c r="AH707" i="2"/>
  <c r="AH312" i="2"/>
  <c r="AH354" i="2"/>
  <c r="AH566" i="2"/>
  <c r="AH544" i="2"/>
  <c r="AH536" i="2"/>
  <c r="AH256" i="2"/>
  <c r="AH427" i="2"/>
  <c r="AH713" i="2"/>
  <c r="AH473" i="2"/>
  <c r="AH280" i="2"/>
  <c r="AH620" i="2"/>
  <c r="AH224" i="2"/>
  <c r="AH298" i="2"/>
  <c r="AH547" i="2"/>
  <c r="AH361" i="2"/>
  <c r="AH404" i="2"/>
  <c r="AH696" i="2"/>
  <c r="AH683" i="2"/>
  <c r="AH367" i="2"/>
  <c r="AH560" i="2"/>
  <c r="AH640" i="2"/>
  <c r="AH726" i="2"/>
  <c r="AH699" i="2"/>
  <c r="AH542" i="2"/>
  <c r="AH550" i="2"/>
  <c r="AH600" i="2"/>
  <c r="AH672" i="2"/>
  <c r="AH692" i="2"/>
  <c r="AH440" i="2"/>
  <c r="AH674" i="2"/>
  <c r="AH665" i="2"/>
  <c r="AH671" i="2"/>
  <c r="AH631" i="2"/>
  <c r="AH499" i="2"/>
  <c r="AH489" i="2"/>
  <c r="AH661" i="2"/>
  <c r="AH688" i="2"/>
  <c r="AH575" i="2"/>
  <c r="AH698" i="2"/>
  <c r="AH680" i="2"/>
  <c r="AH728" i="2"/>
  <c r="AH710" i="2"/>
  <c r="AH727" i="2"/>
  <c r="AH695" i="2"/>
  <c r="AH711" i="2"/>
  <c r="AH659" i="2"/>
  <c r="AH731" i="2"/>
  <c r="AH718" i="2"/>
  <c r="AH679" i="2"/>
  <c r="AG647" i="2"/>
  <c r="AG578" i="2"/>
  <c r="AG609" i="2"/>
  <c r="AG89" i="2"/>
  <c r="AG370" i="2"/>
  <c r="AG397" i="2"/>
  <c r="AG399" i="2"/>
  <c r="AG538" i="2"/>
  <c r="AG374" i="2"/>
  <c r="AG561" i="2"/>
  <c r="AG301" i="2"/>
  <c r="AG437" i="2"/>
  <c r="AG144" i="2"/>
  <c r="AG697" i="2"/>
  <c r="AG151" i="2"/>
  <c r="AG531" i="2"/>
  <c r="AG653" i="2"/>
  <c r="AG51" i="2"/>
  <c r="AG384" i="2"/>
  <c r="AG514" i="2"/>
  <c r="AG459" i="2"/>
  <c r="AG464" i="2"/>
  <c r="AG393" i="2"/>
  <c r="AG233" i="2"/>
  <c r="AG68" i="2"/>
  <c r="AG246" i="2"/>
  <c r="AG592" i="2"/>
  <c r="AG321" i="2"/>
  <c r="AG634" i="2"/>
  <c r="AG590" i="2"/>
  <c r="AG181" i="2"/>
  <c r="AG534" i="2"/>
  <c r="AG54" i="2"/>
  <c r="AG379" i="2"/>
  <c r="AG5" i="2"/>
  <c r="AG693" i="2"/>
  <c r="AG446" i="2"/>
  <c r="AG104" i="2"/>
  <c r="AG227" i="2"/>
  <c r="AG347" i="2"/>
  <c r="AG645" i="2"/>
  <c r="AG282" i="2"/>
  <c r="AG340" i="2"/>
  <c r="AG546" i="2"/>
  <c r="AG88" i="2"/>
  <c r="AG208" i="2"/>
  <c r="AG223" i="2"/>
  <c r="AG610" i="2"/>
  <c r="AG452" i="2"/>
  <c r="AG251" i="2"/>
  <c r="AG57" i="2"/>
  <c r="AG339" i="2"/>
  <c r="AG141" i="2"/>
  <c r="AG429" i="2"/>
  <c r="AG352" i="2"/>
  <c r="AG332" i="2"/>
  <c r="AG234" i="2"/>
  <c r="AG471" i="2"/>
  <c r="AG541" i="2"/>
  <c r="AG120" i="2"/>
  <c r="AG279" i="2"/>
  <c r="AG266" i="2"/>
  <c r="AG337" i="2"/>
  <c r="AG288" i="2"/>
  <c r="AG93" i="2"/>
  <c r="AG124" i="2"/>
  <c r="AG529" i="2"/>
  <c r="AG430" i="2"/>
  <c r="AG37" i="2"/>
  <c r="AG80" i="2"/>
  <c r="AG416" i="2"/>
  <c r="AG382" i="2"/>
  <c r="AG458" i="2"/>
  <c r="AG580" i="2"/>
  <c r="AG139" i="2"/>
  <c r="AG275" i="2"/>
  <c r="AG343" i="2"/>
  <c r="AG461" i="2"/>
  <c r="AG407" i="2"/>
  <c r="AG206" i="2"/>
  <c r="AG125" i="2"/>
  <c r="AG383" i="2"/>
  <c r="AG478" i="2"/>
  <c r="AG248" i="2"/>
  <c r="AG555" i="2"/>
  <c r="AG145" i="2"/>
  <c r="AG448" i="2"/>
  <c r="AG193" i="2"/>
  <c r="AG439" i="2"/>
  <c r="AG466" i="2"/>
  <c r="AG689" i="2"/>
  <c r="AG229" i="2"/>
  <c r="AG225" i="2"/>
  <c r="AG283" i="2"/>
  <c r="AG96" i="2"/>
  <c r="AG15" i="2"/>
  <c r="AG338" i="2"/>
  <c r="AG606" i="2"/>
  <c r="AG74" i="2"/>
  <c r="AG242" i="2"/>
  <c r="AG381" i="2"/>
  <c r="AG371" i="2"/>
  <c r="AG64" i="2"/>
  <c r="AG17" i="2"/>
  <c r="AG109" i="2"/>
  <c r="AG176" i="2"/>
  <c r="AG400" i="2"/>
  <c r="AG65" i="2"/>
  <c r="AG424" i="2"/>
  <c r="AG117" i="2"/>
  <c r="AG184" i="2"/>
  <c r="AG308" i="2"/>
  <c r="AG197" i="2"/>
  <c r="AG36" i="2"/>
  <c r="AG228" i="2"/>
  <c r="AG691" i="2"/>
  <c r="AG548" i="2"/>
  <c r="AG187" i="2"/>
  <c r="AG454" i="2"/>
  <c r="AG297" i="2"/>
  <c r="AG26" i="2"/>
  <c r="AG85" i="2"/>
  <c r="AG351" i="2"/>
  <c r="AG192" i="2"/>
  <c r="AG556" i="2"/>
  <c r="AG76" i="2"/>
  <c r="AG644" i="2"/>
  <c r="AG387" i="2"/>
  <c r="AG45" i="2"/>
  <c r="AG188" i="2"/>
  <c r="AG13" i="2"/>
  <c r="AG247" i="2"/>
  <c r="AG272" i="2"/>
  <c r="AG694" i="2"/>
  <c r="AG655" i="2"/>
  <c r="AG165" i="2"/>
  <c r="AG414" i="2"/>
  <c r="AG191" i="2"/>
  <c r="AG318" i="2"/>
  <c r="AG418" i="2"/>
  <c r="AG258" i="2"/>
  <c r="AG700" i="2"/>
  <c r="AG11" i="2"/>
  <c r="AG356" i="2"/>
  <c r="AG431" i="2"/>
  <c r="AG564" i="2"/>
  <c r="AG641" i="2"/>
  <c r="AG362" i="2"/>
  <c r="AG721" i="2"/>
  <c r="AG348" i="2"/>
  <c r="AG270" i="2"/>
  <c r="AG198" i="2"/>
  <c r="AG155" i="2"/>
  <c r="AG481" i="2"/>
  <c r="AG210" i="2"/>
  <c r="AG218" i="2"/>
  <c r="AG436" i="2"/>
  <c r="AG235" i="2"/>
  <c r="AG23" i="2"/>
  <c r="AG236" i="2"/>
  <c r="AG474" i="2"/>
  <c r="AG410" i="2"/>
  <c r="AG27" i="2"/>
  <c r="AG607" i="2"/>
  <c r="AG513" i="2"/>
  <c r="AG166" i="2"/>
  <c r="AG526" i="2"/>
  <c r="AG648" i="2"/>
  <c r="AG369" i="2"/>
  <c r="AG563" i="2"/>
  <c r="AG585" i="2"/>
  <c r="AG572" i="2"/>
  <c r="AG357" i="2"/>
  <c r="AG259" i="2"/>
  <c r="AG656" i="2"/>
  <c r="AG540" i="2"/>
  <c r="AG597" i="2"/>
  <c r="AG180" i="2"/>
  <c r="AG463" i="2"/>
  <c r="AG605" i="2"/>
  <c r="AG475" i="2"/>
  <c r="AG669" i="2"/>
  <c r="AG41" i="2"/>
  <c r="AG136" i="2"/>
  <c r="AG4" i="2"/>
  <c r="AG292" i="2"/>
  <c r="AG616" i="2"/>
  <c r="AG299" i="2"/>
  <c r="AG216" i="2"/>
  <c r="AG309" i="2"/>
  <c r="AG617" i="2"/>
  <c r="AG112" i="2"/>
  <c r="AG178" i="2"/>
  <c r="AG231" i="2"/>
  <c r="AG506" i="2"/>
  <c r="AG504" i="2"/>
  <c r="AG131" i="2"/>
  <c r="AG552" i="2"/>
  <c r="AG643" i="2"/>
  <c r="AG658" i="2"/>
  <c r="AG649" i="2"/>
  <c r="AG83" i="2"/>
  <c r="AG196" i="2"/>
  <c r="AG304" i="2"/>
  <c r="AG310" i="2"/>
  <c r="AG638" i="2"/>
  <c r="AG44" i="2"/>
  <c r="AG497" i="2"/>
  <c r="AG47" i="2"/>
  <c r="AG449" i="2"/>
  <c r="AG150" i="2"/>
  <c r="AG30" i="2"/>
  <c r="AG443" i="2"/>
  <c r="AG81" i="2"/>
  <c r="AG494" i="2"/>
  <c r="AG98" i="2"/>
  <c r="AG630" i="2"/>
  <c r="AG484" i="2"/>
  <c r="AG403" i="2"/>
  <c r="AG551" i="2"/>
  <c r="AG435" i="2"/>
  <c r="AG507" i="2"/>
  <c r="AG220" i="2"/>
  <c r="AG62" i="2"/>
  <c r="AG140" i="2"/>
  <c r="AG14" i="2"/>
  <c r="AG164" i="2"/>
  <c r="AG46" i="2"/>
  <c r="AG581" i="2"/>
  <c r="AG289" i="2"/>
  <c r="AG433" i="2"/>
  <c r="AG388" i="2"/>
  <c r="AG261" i="2"/>
  <c r="AG465" i="2"/>
  <c r="AG584" i="2"/>
  <c r="AG239" i="2"/>
  <c r="AG395" i="2"/>
  <c r="AG704" i="2"/>
  <c r="AG487" i="2"/>
  <c r="AG323" i="2"/>
  <c r="AG515" i="2"/>
  <c r="AG482" i="2"/>
  <c r="AG708" i="2"/>
  <c r="AG71" i="2"/>
  <c r="AG39" i="2"/>
  <c r="AG402" i="2"/>
  <c r="AG359" i="2"/>
  <c r="AG412" i="2"/>
  <c r="AG55" i="2"/>
  <c r="AG110" i="2"/>
  <c r="AG262" i="2"/>
  <c r="AG12" i="2"/>
  <c r="AG334" i="2"/>
  <c r="AG675" i="2"/>
  <c r="AG426" i="2"/>
  <c r="AG442" i="2"/>
  <c r="AG346" i="2"/>
  <c r="AG380" i="2"/>
  <c r="AG79" i="2"/>
  <c r="AG716" i="2"/>
  <c r="AG152" i="2"/>
  <c r="AG425" i="2"/>
  <c r="AG207" i="2"/>
  <c r="AG559" i="2"/>
  <c r="AG376" i="2"/>
  <c r="AG277" i="2"/>
  <c r="AG586" i="2"/>
  <c r="AG324" i="2"/>
  <c r="AG305" i="2"/>
  <c r="AG628" i="2"/>
  <c r="AG322" i="2"/>
  <c r="AG21" i="2"/>
  <c r="AG390" i="2"/>
  <c r="AG389" i="2"/>
  <c r="AG479" i="2"/>
  <c r="AG533" i="2"/>
  <c r="AG637" i="2"/>
  <c r="AG423" i="2"/>
  <c r="AG703" i="2"/>
  <c r="AG411" i="2"/>
  <c r="AG364" i="2"/>
  <c r="AG204" i="2"/>
  <c r="AG480" i="2"/>
  <c r="AG453" i="2"/>
  <c r="AG3" i="2"/>
  <c r="AG408" i="2"/>
  <c r="AG60" i="2"/>
  <c r="AG219" i="2"/>
  <c r="AG78" i="2"/>
  <c r="AG313" i="2"/>
  <c r="AG121" i="2"/>
  <c r="AG594" i="2"/>
  <c r="AG260" i="2"/>
  <c r="AG127" i="2"/>
  <c r="AG222" i="2"/>
  <c r="AG101" i="2"/>
  <c r="AG52" i="2"/>
  <c r="AG335" i="2"/>
  <c r="AG159" i="2"/>
  <c r="AG48" i="2"/>
  <c r="AG113" i="2"/>
  <c r="AG314" i="2"/>
  <c r="AG579" i="2"/>
  <c r="AG677" i="2"/>
  <c r="AG603" i="2"/>
  <c r="AG521" i="2"/>
  <c r="AG212" i="2"/>
  <c r="AG488" i="2"/>
  <c r="AG69" i="2"/>
  <c r="AG252" i="2"/>
  <c r="AG567" i="2"/>
  <c r="AG267" i="2"/>
  <c r="AG406" i="2"/>
  <c r="AG183" i="2"/>
  <c r="AG569" i="2"/>
  <c r="AG320" i="2"/>
  <c r="AG186" i="2"/>
  <c r="AG327" i="2"/>
  <c r="AG350" i="2"/>
  <c r="AG462" i="2"/>
  <c r="AG291" i="2"/>
  <c r="AG8" i="2"/>
  <c r="AG554" i="2"/>
  <c r="AG582" i="2"/>
  <c r="AG330" i="2"/>
  <c r="AG194" i="2"/>
  <c r="AG470" i="2"/>
  <c r="AG162" i="2"/>
  <c r="AG664" i="2"/>
  <c r="AG232" i="2"/>
  <c r="AG29" i="2"/>
  <c r="AG221" i="2"/>
  <c r="AG7" i="2"/>
  <c r="AG119" i="2"/>
  <c r="AG377" i="2"/>
  <c r="AG537" i="2"/>
  <c r="AG189" i="2"/>
  <c r="AG271" i="2"/>
  <c r="AG545" i="2"/>
  <c r="AG97" i="2"/>
  <c r="AG587" i="2"/>
  <c r="AG428" i="2"/>
  <c r="AG363" i="2"/>
  <c r="AG240" i="2"/>
  <c r="AG111" i="2"/>
  <c r="AG146" i="2"/>
  <c r="AG209" i="2"/>
  <c r="AG276" i="2"/>
  <c r="AG118" i="2"/>
  <c r="AG722" i="2"/>
  <c r="AG286" i="2"/>
  <c r="AG137" i="2"/>
  <c r="AG108" i="2"/>
  <c r="AG84" i="2"/>
  <c r="AG157" i="2"/>
  <c r="AG73" i="2"/>
  <c r="AG681" i="2"/>
  <c r="AG203" i="2"/>
  <c r="AG171" i="2"/>
  <c r="AG576" i="2"/>
  <c r="AG38" i="2"/>
  <c r="AG682" i="2"/>
  <c r="AG24" i="2"/>
  <c r="AG56" i="2"/>
  <c r="AG215" i="2"/>
  <c r="AG40" i="2"/>
  <c r="AG254" i="2"/>
  <c r="AG483" i="2"/>
  <c r="AG360" i="2"/>
  <c r="AG527" i="2"/>
  <c r="AG10" i="2"/>
  <c r="AG6" i="2"/>
  <c r="AG432" i="2"/>
  <c r="AG543" i="2"/>
  <c r="AG202" i="2"/>
  <c r="AG160" i="2"/>
  <c r="AG342" i="2"/>
  <c r="AG662" i="2"/>
  <c r="AG250" i="2"/>
  <c r="AG59" i="2"/>
  <c r="AG205" i="2"/>
  <c r="AG657" i="2"/>
  <c r="AG613" i="2"/>
  <c r="AG241" i="2"/>
  <c r="AG70" i="2"/>
  <c r="AG50" i="2"/>
  <c r="AG614" i="2"/>
  <c r="AG319" i="2"/>
  <c r="AG621" i="2"/>
  <c r="AG419" i="2"/>
  <c r="AG182" i="2"/>
  <c r="AG53" i="2"/>
  <c r="AG472" i="2"/>
  <c r="AG200" i="2"/>
  <c r="AG490" i="2"/>
  <c r="AG2" i="2"/>
  <c r="AG331" i="2"/>
  <c r="AG562" i="2"/>
  <c r="AG520" i="2"/>
  <c r="AG33" i="2"/>
  <c r="AG263" i="2"/>
  <c r="AG624" i="2"/>
  <c r="AG128" i="2"/>
  <c r="AG495" i="2"/>
  <c r="AG19" i="2"/>
  <c r="AG167" i="2"/>
  <c r="AG300" i="2"/>
  <c r="AG686" i="2"/>
  <c r="AG170" i="2"/>
  <c r="AG195" i="2"/>
  <c r="AG243" i="2"/>
  <c r="AG257" i="2"/>
  <c r="AG16" i="2"/>
  <c r="AG179" i="2"/>
  <c r="AG238" i="2"/>
  <c r="AG35" i="2"/>
  <c r="AG132" i="2"/>
  <c r="AG58" i="2"/>
  <c r="AG255" i="2"/>
  <c r="AG214" i="2"/>
  <c r="AG245" i="2"/>
  <c r="AG199" i="2"/>
  <c r="AG385" i="2"/>
  <c r="AG172" i="2"/>
  <c r="AG505" i="2"/>
  <c r="AG468" i="2"/>
  <c r="AG618" i="2"/>
  <c r="AG161" i="2"/>
  <c r="AG629" i="2"/>
  <c r="AG568" i="2"/>
  <c r="AG535" i="2"/>
  <c r="AG18" i="2"/>
  <c r="AG122" i="2"/>
  <c r="AG622" i="2"/>
  <c r="AG147" i="2"/>
  <c r="AG34" i="2"/>
  <c r="AG274" i="2"/>
  <c r="AG311" i="2"/>
  <c r="AG501" i="2"/>
  <c r="AG599" i="2"/>
  <c r="AG293" i="2"/>
  <c r="AG134" i="2"/>
  <c r="AG95" i="2"/>
  <c r="AG687" i="2"/>
  <c r="AG492" i="2"/>
  <c r="AG611" i="2"/>
  <c r="AG115" i="2"/>
  <c r="AG732" i="2"/>
  <c r="AG565" i="2"/>
  <c r="AG253" i="2"/>
  <c r="AG158" i="2"/>
  <c r="AG702" i="2"/>
  <c r="AG303" i="2"/>
  <c r="AG502" i="2"/>
  <c r="AG511" i="2"/>
  <c r="AG49" i="2"/>
  <c r="AG358" i="2"/>
  <c r="AG706" i="2"/>
  <c r="AG650" i="2"/>
  <c r="AG625" i="2"/>
  <c r="AG512" i="2"/>
  <c r="AG639" i="2"/>
  <c r="AG63" i="2"/>
  <c r="AG635" i="2"/>
  <c r="AG82" i="2"/>
  <c r="AG519" i="2"/>
  <c r="AG153" i="2"/>
  <c r="AG447" i="2"/>
  <c r="AG450" i="2"/>
  <c r="AG287" i="2"/>
  <c r="AG9" i="2"/>
  <c r="AG138" i="2"/>
  <c r="AG87" i="2"/>
  <c r="AG434" i="2"/>
  <c r="AG445" i="2"/>
  <c r="AG307" i="2"/>
  <c r="AG596" i="2"/>
  <c r="AG42" i="2"/>
  <c r="AG444" i="2"/>
  <c r="AG237" i="2"/>
  <c r="AG608" i="2"/>
  <c r="AG317" i="2"/>
  <c r="AG528" i="2"/>
  <c r="AG126" i="2"/>
  <c r="AG22" i="2"/>
  <c r="AG173" i="2"/>
  <c r="AG715" i="2"/>
  <c r="AG105" i="2"/>
  <c r="AG344" i="2"/>
  <c r="AG394" i="2"/>
  <c r="AG717" i="2"/>
  <c r="AG570" i="2"/>
  <c r="AG20" i="2"/>
  <c r="AG670" i="2"/>
  <c r="AG508" i="2"/>
  <c r="AG451" i="2"/>
  <c r="AG156" i="2"/>
  <c r="AG663" i="2"/>
  <c r="AG485" i="2"/>
  <c r="AG163" i="2"/>
  <c r="AG325" i="2"/>
  <c r="AG143" i="2"/>
  <c r="AG135" i="2"/>
  <c r="AG714" i="2"/>
  <c r="AG516" i="2"/>
  <c r="AG169" i="2"/>
  <c r="AG28" i="2"/>
  <c r="AG106" i="2"/>
  <c r="AG190" i="2"/>
  <c r="AG574" i="2"/>
  <c r="AG539" i="2"/>
  <c r="AG602" i="2"/>
  <c r="AG336" i="2"/>
  <c r="AG601" i="2"/>
  <c r="AG25" i="2"/>
  <c r="AG326" i="2"/>
  <c r="AG712" i="2"/>
  <c r="AG107" i="2"/>
  <c r="AG557" i="2"/>
  <c r="AG549" i="2"/>
  <c r="AG281" i="2"/>
  <c r="AG75" i="2"/>
  <c r="AG315" i="2"/>
  <c r="AG67" i="2"/>
  <c r="AG417" i="2"/>
  <c r="AG349" i="2"/>
  <c r="AG421" i="2"/>
  <c r="AG517" i="2"/>
  <c r="AG510" i="2"/>
  <c r="AG455" i="2"/>
  <c r="AG177" i="2"/>
  <c r="AG438" i="2"/>
  <c r="AG415" i="2"/>
  <c r="AG626" i="2"/>
  <c r="AG469" i="2"/>
  <c r="AG398" i="2"/>
  <c r="AG623" i="2"/>
  <c r="AG306" i="2"/>
  <c r="AG77" i="2"/>
  <c r="AG573" i="2"/>
  <c r="AG249" i="2"/>
  <c r="AG486" i="2"/>
  <c r="AG409" i="2"/>
  <c r="AG116" i="2"/>
  <c r="AG154" i="2"/>
  <c r="AG724" i="2"/>
  <c r="AG589" i="2"/>
  <c r="AG373" i="2"/>
  <c r="AG619" i="2"/>
  <c r="AG522" i="2"/>
  <c r="AG353" i="2"/>
  <c r="AG588" i="2"/>
  <c r="AG725" i="2"/>
  <c r="AG372" i="2"/>
  <c r="AG709" i="2"/>
  <c r="AG496" i="2"/>
  <c r="AG201" i="2"/>
  <c r="AG598" i="2"/>
  <c r="AG723" i="2"/>
  <c r="AG91" i="2"/>
  <c r="AG114" i="2"/>
  <c r="AG627" i="2"/>
  <c r="AG422" i="2"/>
  <c r="AG148" i="2"/>
  <c r="AG642" i="2"/>
  <c r="AG615" i="2"/>
  <c r="AG269" i="2"/>
  <c r="AG420" i="2"/>
  <c r="AG86" i="2"/>
  <c r="AG646" i="2"/>
  <c r="AG457" i="2"/>
  <c r="AG553" i="2"/>
  <c r="AG378" i="2"/>
  <c r="AG595" i="2"/>
  <c r="AG43" i="2"/>
  <c r="AG103" i="2"/>
  <c r="AG31" i="2"/>
  <c r="AG285" i="2"/>
  <c r="AG690" i="2"/>
  <c r="AG460" i="2"/>
  <c r="AG391" i="2"/>
  <c r="AG392" i="2"/>
  <c r="AG685" i="2"/>
  <c r="AG476" i="2"/>
  <c r="AG676" i="2"/>
  <c r="AG226" i="2"/>
  <c r="AG100" i="2"/>
  <c r="AG129" i="2"/>
  <c r="AG175" i="2"/>
  <c r="AG604" i="2"/>
  <c r="AG386" i="2"/>
  <c r="AG302" i="2"/>
  <c r="AG525" i="2"/>
  <c r="AG149" i="2"/>
  <c r="AG230" i="2"/>
  <c r="AG498" i="2"/>
  <c r="AG593" i="2"/>
  <c r="AG720" i="2"/>
  <c r="AG102" i="2"/>
  <c r="AG213" i="2"/>
  <c r="AG368" i="2"/>
  <c r="AG667" i="2"/>
  <c r="AG636" i="2"/>
  <c r="AG673" i="2"/>
  <c r="AG509" i="2"/>
  <c r="AG365" i="2"/>
  <c r="AG94" i="2"/>
  <c r="AG401" i="2"/>
  <c r="AG345" i="2"/>
  <c r="AG90" i="2"/>
  <c r="AG123" i="2"/>
  <c r="AG375" i="2"/>
  <c r="AG558" i="2"/>
  <c r="AG651" i="2"/>
  <c r="AG72" i="2"/>
  <c r="AG577" i="2"/>
  <c r="AG273" i="2"/>
  <c r="AG405" i="2"/>
  <c r="AG328" i="2"/>
  <c r="AG66" i="2"/>
  <c r="AG413" i="2"/>
  <c r="AG571" i="2"/>
  <c r="AG632" i="2"/>
  <c r="AG730" i="2"/>
  <c r="AG668" i="2"/>
  <c r="AG729" i="2"/>
  <c r="AG654" i="2"/>
  <c r="AG477" i="2"/>
  <c r="AG168" i="2"/>
  <c r="AG61" i="2"/>
  <c r="AG284" i="2"/>
  <c r="AG701" i="2"/>
  <c r="AG268" i="2"/>
  <c r="AG396" i="2"/>
  <c r="AG523" i="2"/>
  <c r="AG174" i="2"/>
  <c r="AG296" i="2"/>
  <c r="AG32" i="2"/>
  <c r="AG612" i="2"/>
  <c r="AG294" i="2"/>
  <c r="AG295" i="2"/>
  <c r="AG524" i="2"/>
  <c r="AG666" i="2"/>
  <c r="AG217" i="2"/>
  <c r="AG316" i="2"/>
  <c r="AG719" i="2"/>
  <c r="AG329" i="2"/>
  <c r="AG518" i="2"/>
  <c r="AG684" i="2"/>
  <c r="AG244" i="2"/>
  <c r="AG441" i="2"/>
  <c r="AG500" i="2"/>
  <c r="AG456" i="2"/>
  <c r="AG678" i="2"/>
  <c r="AG503" i="2"/>
  <c r="AG142" i="2"/>
  <c r="AG633" i="2"/>
  <c r="AG733" i="2"/>
  <c r="AG211" i="2"/>
  <c r="AG591" i="2"/>
  <c r="AG99" i="2"/>
  <c r="AG333" i="2"/>
  <c r="AG264" i="2"/>
  <c r="AG705" i="2"/>
  <c r="AG652" i="2"/>
  <c r="AG583" i="2"/>
  <c r="AG366" i="2"/>
  <c r="AG290" i="2"/>
  <c r="AG660" i="2"/>
  <c r="AG493" i="2"/>
  <c r="AG491" i="2"/>
  <c r="AG355" i="2"/>
  <c r="AG532" i="2"/>
  <c r="AG130" i="2"/>
  <c r="AG185" i="2"/>
  <c r="AG278" i="2"/>
  <c r="AG265" i="2"/>
  <c r="AG467" i="2"/>
  <c r="AG341" i="2"/>
  <c r="AG92" i="2"/>
  <c r="AG530" i="2"/>
  <c r="AG133" i="2"/>
  <c r="AG707" i="2"/>
  <c r="AG312" i="2"/>
  <c r="AG354" i="2"/>
  <c r="AG566" i="2"/>
  <c r="AG544" i="2"/>
  <c r="AG536" i="2"/>
  <c r="AG256" i="2"/>
  <c r="AG427" i="2"/>
  <c r="AG713" i="2"/>
  <c r="AG473" i="2"/>
  <c r="AG280" i="2"/>
  <c r="AG620" i="2"/>
  <c r="AG224" i="2"/>
  <c r="AG298" i="2"/>
  <c r="AG547" i="2"/>
  <c r="AG361" i="2"/>
  <c r="AG404" i="2"/>
  <c r="AG696" i="2"/>
  <c r="AG683" i="2"/>
  <c r="AG367" i="2"/>
  <c r="AG560" i="2"/>
  <c r="AG640" i="2"/>
  <c r="AG726" i="2"/>
  <c r="AG699" i="2"/>
  <c r="AG542" i="2"/>
  <c r="AG550" i="2"/>
  <c r="AG600" i="2"/>
  <c r="AG672" i="2"/>
  <c r="AG692" i="2"/>
  <c r="AG440" i="2"/>
  <c r="AG674" i="2"/>
  <c r="AG665" i="2"/>
  <c r="AG671" i="2"/>
  <c r="AG631" i="2"/>
  <c r="AG499" i="2"/>
  <c r="AG489" i="2"/>
  <c r="AG661" i="2"/>
  <c r="AG688" i="2"/>
  <c r="AG575" i="2"/>
  <c r="AG698" i="2"/>
  <c r="AG680" i="2"/>
  <c r="AG728" i="2"/>
  <c r="AG710" i="2"/>
  <c r="AG727" i="2"/>
  <c r="AG695" i="2"/>
  <c r="AG711" i="2"/>
  <c r="AG659" i="2"/>
  <c r="AG731" i="2"/>
  <c r="AG718" i="2"/>
  <c r="AG679" i="2"/>
  <c r="AF647" i="2"/>
  <c r="AF578" i="2"/>
  <c r="AF609" i="2"/>
  <c r="AF89" i="2"/>
  <c r="AF370" i="2"/>
  <c r="AF397" i="2"/>
  <c r="AF399" i="2"/>
  <c r="AF538" i="2"/>
  <c r="AF374" i="2"/>
  <c r="AF561" i="2"/>
  <c r="AF301" i="2"/>
  <c r="AF437" i="2"/>
  <c r="AF144" i="2"/>
  <c r="AF697" i="2"/>
  <c r="AF151" i="2"/>
  <c r="AF531" i="2"/>
  <c r="AF653" i="2"/>
  <c r="AF51" i="2"/>
  <c r="AF384" i="2"/>
  <c r="AF514" i="2"/>
  <c r="AF459" i="2"/>
  <c r="AF464" i="2"/>
  <c r="AF393" i="2"/>
  <c r="AF233" i="2"/>
  <c r="AF68" i="2"/>
  <c r="AF246" i="2"/>
  <c r="AF592" i="2"/>
  <c r="AF321" i="2"/>
  <c r="AF634" i="2"/>
  <c r="AF590" i="2"/>
  <c r="AF181" i="2"/>
  <c r="AF534" i="2"/>
  <c r="AF54" i="2"/>
  <c r="AF379" i="2"/>
  <c r="AF5" i="2"/>
  <c r="AF693" i="2"/>
  <c r="AF446" i="2"/>
  <c r="AF104" i="2"/>
  <c r="AF227" i="2"/>
  <c r="AF347" i="2"/>
  <c r="AF645" i="2"/>
  <c r="AF282" i="2"/>
  <c r="AF340" i="2"/>
  <c r="AF546" i="2"/>
  <c r="AF88" i="2"/>
  <c r="AF208" i="2"/>
  <c r="AF223" i="2"/>
  <c r="AF610" i="2"/>
  <c r="AF452" i="2"/>
  <c r="AF251" i="2"/>
  <c r="AF57" i="2"/>
  <c r="AF339" i="2"/>
  <c r="AF141" i="2"/>
  <c r="AF429" i="2"/>
  <c r="AF352" i="2"/>
  <c r="AF332" i="2"/>
  <c r="AF234" i="2"/>
  <c r="AF471" i="2"/>
  <c r="AF541" i="2"/>
  <c r="AF120" i="2"/>
  <c r="AF279" i="2"/>
  <c r="AF266" i="2"/>
  <c r="AF337" i="2"/>
  <c r="AF288" i="2"/>
  <c r="AF93" i="2"/>
  <c r="AF124" i="2"/>
  <c r="AF529" i="2"/>
  <c r="AF430" i="2"/>
  <c r="AF37" i="2"/>
  <c r="AF80" i="2"/>
  <c r="AF416" i="2"/>
  <c r="AF382" i="2"/>
  <c r="AF458" i="2"/>
  <c r="AF580" i="2"/>
  <c r="AF139" i="2"/>
  <c r="AF275" i="2"/>
  <c r="AF343" i="2"/>
  <c r="AF461" i="2"/>
  <c r="AF407" i="2"/>
  <c r="AF206" i="2"/>
  <c r="AF125" i="2"/>
  <c r="AF383" i="2"/>
  <c r="AF478" i="2"/>
  <c r="AF248" i="2"/>
  <c r="AF555" i="2"/>
  <c r="AF145" i="2"/>
  <c r="AF448" i="2"/>
  <c r="AF193" i="2"/>
  <c r="AF439" i="2"/>
  <c r="AF466" i="2"/>
  <c r="AF689" i="2"/>
  <c r="AF229" i="2"/>
  <c r="AF225" i="2"/>
  <c r="AF283" i="2"/>
  <c r="AF96" i="2"/>
  <c r="AF15" i="2"/>
  <c r="AF338" i="2"/>
  <c r="AF606" i="2"/>
  <c r="AF74" i="2"/>
  <c r="AF242" i="2"/>
  <c r="AF381" i="2"/>
  <c r="AF371" i="2"/>
  <c r="AF64" i="2"/>
  <c r="AF17" i="2"/>
  <c r="AF109" i="2"/>
  <c r="AF176" i="2"/>
  <c r="AF400" i="2"/>
  <c r="AF65" i="2"/>
  <c r="AF424" i="2"/>
  <c r="AF117" i="2"/>
  <c r="AF184" i="2"/>
  <c r="AF308" i="2"/>
  <c r="AF197" i="2"/>
  <c r="AF36" i="2"/>
  <c r="AF228" i="2"/>
  <c r="AF691" i="2"/>
  <c r="AF548" i="2"/>
  <c r="AF187" i="2"/>
  <c r="AF454" i="2"/>
  <c r="AF297" i="2"/>
  <c r="AF26" i="2"/>
  <c r="AF85" i="2"/>
  <c r="AF351" i="2"/>
  <c r="AF192" i="2"/>
  <c r="AF556" i="2"/>
  <c r="AF76" i="2"/>
  <c r="AF644" i="2"/>
  <c r="AF387" i="2"/>
  <c r="AF45" i="2"/>
  <c r="AF188" i="2"/>
  <c r="AF13" i="2"/>
  <c r="AF247" i="2"/>
  <c r="AF272" i="2"/>
  <c r="AF694" i="2"/>
  <c r="AF655" i="2"/>
  <c r="AF165" i="2"/>
  <c r="AF414" i="2"/>
  <c r="AF191" i="2"/>
  <c r="AF318" i="2"/>
  <c r="AF418" i="2"/>
  <c r="AF258" i="2"/>
  <c r="AF700" i="2"/>
  <c r="AF11" i="2"/>
  <c r="AF356" i="2"/>
  <c r="AF431" i="2"/>
  <c r="AF564" i="2"/>
  <c r="AF641" i="2"/>
  <c r="AF362" i="2"/>
  <c r="AF721" i="2"/>
  <c r="AF348" i="2"/>
  <c r="AF270" i="2"/>
  <c r="AF198" i="2"/>
  <c r="AF155" i="2"/>
  <c r="AF481" i="2"/>
  <c r="AF210" i="2"/>
  <c r="AF218" i="2"/>
  <c r="AF436" i="2"/>
  <c r="AF235" i="2"/>
  <c r="AF23" i="2"/>
  <c r="AF236" i="2"/>
  <c r="AF474" i="2"/>
  <c r="AF410" i="2"/>
  <c r="AF27" i="2"/>
  <c r="AF607" i="2"/>
  <c r="AF513" i="2"/>
  <c r="AF166" i="2"/>
  <c r="AF526" i="2"/>
  <c r="AF648" i="2"/>
  <c r="AF369" i="2"/>
  <c r="AF563" i="2"/>
  <c r="AF585" i="2"/>
  <c r="AF572" i="2"/>
  <c r="AF357" i="2"/>
  <c r="AF259" i="2"/>
  <c r="AF656" i="2"/>
  <c r="AF540" i="2"/>
  <c r="AF597" i="2"/>
  <c r="AF180" i="2"/>
  <c r="AF463" i="2"/>
  <c r="AF605" i="2"/>
  <c r="AF475" i="2"/>
  <c r="AF669" i="2"/>
  <c r="AF41" i="2"/>
  <c r="AF136" i="2"/>
  <c r="AF4" i="2"/>
  <c r="AF292" i="2"/>
  <c r="AF616" i="2"/>
  <c r="AF299" i="2"/>
  <c r="AF216" i="2"/>
  <c r="AF309" i="2"/>
  <c r="AF617" i="2"/>
  <c r="AF112" i="2"/>
  <c r="AF178" i="2"/>
  <c r="AF231" i="2"/>
  <c r="AF506" i="2"/>
  <c r="AF504" i="2"/>
  <c r="AF131" i="2"/>
  <c r="AF552" i="2"/>
  <c r="AF643" i="2"/>
  <c r="AF658" i="2"/>
  <c r="AF649" i="2"/>
  <c r="AF83" i="2"/>
  <c r="AF196" i="2"/>
  <c r="AF304" i="2"/>
  <c r="AF310" i="2"/>
  <c r="AF638" i="2"/>
  <c r="AF44" i="2"/>
  <c r="AF497" i="2"/>
  <c r="AF47" i="2"/>
  <c r="AF449" i="2"/>
  <c r="AF150" i="2"/>
  <c r="AF30" i="2"/>
  <c r="AF443" i="2"/>
  <c r="AF81" i="2"/>
  <c r="AF494" i="2"/>
  <c r="AF98" i="2"/>
  <c r="AF630" i="2"/>
  <c r="AF484" i="2"/>
  <c r="AF403" i="2"/>
  <c r="AF551" i="2"/>
  <c r="AF435" i="2"/>
  <c r="AF507" i="2"/>
  <c r="AF220" i="2"/>
  <c r="AF62" i="2"/>
  <c r="AF140" i="2"/>
  <c r="AF14" i="2"/>
  <c r="AF164" i="2"/>
  <c r="AF46" i="2"/>
  <c r="AF581" i="2"/>
  <c r="AF289" i="2"/>
  <c r="AF433" i="2"/>
  <c r="AF388" i="2"/>
  <c r="AF261" i="2"/>
  <c r="AF465" i="2"/>
  <c r="AF584" i="2"/>
  <c r="AF239" i="2"/>
  <c r="AF395" i="2"/>
  <c r="AF704" i="2"/>
  <c r="AF487" i="2"/>
  <c r="AF323" i="2"/>
  <c r="AF515" i="2"/>
  <c r="AF482" i="2"/>
  <c r="AF708" i="2"/>
  <c r="AF71" i="2"/>
  <c r="AF39" i="2"/>
  <c r="AF402" i="2"/>
  <c r="AF359" i="2"/>
  <c r="AF412" i="2"/>
  <c r="AF55" i="2"/>
  <c r="AF110" i="2"/>
  <c r="AF262" i="2"/>
  <c r="AF12" i="2"/>
  <c r="AF334" i="2"/>
  <c r="AF675" i="2"/>
  <c r="AF426" i="2"/>
  <c r="AF442" i="2"/>
  <c r="AF346" i="2"/>
  <c r="AF380" i="2"/>
  <c r="AF79" i="2"/>
  <c r="AF716" i="2"/>
  <c r="AF152" i="2"/>
  <c r="AF425" i="2"/>
  <c r="AF207" i="2"/>
  <c r="AF559" i="2"/>
  <c r="AF376" i="2"/>
  <c r="AF277" i="2"/>
  <c r="AF586" i="2"/>
  <c r="AF324" i="2"/>
  <c r="AF305" i="2"/>
  <c r="AF628" i="2"/>
  <c r="AF322" i="2"/>
  <c r="AF21" i="2"/>
  <c r="AF390" i="2"/>
  <c r="AF389" i="2"/>
  <c r="AF479" i="2"/>
  <c r="AF533" i="2"/>
  <c r="AF637" i="2"/>
  <c r="AF423" i="2"/>
  <c r="AF703" i="2"/>
  <c r="AF411" i="2"/>
  <c r="AF364" i="2"/>
  <c r="AF204" i="2"/>
  <c r="AF480" i="2"/>
  <c r="AF453" i="2"/>
  <c r="AF3" i="2"/>
  <c r="AF408" i="2"/>
  <c r="AF60" i="2"/>
  <c r="AF219" i="2"/>
  <c r="AF78" i="2"/>
  <c r="AF313" i="2"/>
  <c r="AF121" i="2"/>
  <c r="AF594" i="2"/>
  <c r="AF260" i="2"/>
  <c r="AF127" i="2"/>
  <c r="AF222" i="2"/>
  <c r="AF101" i="2"/>
  <c r="AF52" i="2"/>
  <c r="AF335" i="2"/>
  <c r="AF159" i="2"/>
  <c r="AF48" i="2"/>
  <c r="AF113" i="2"/>
  <c r="AF314" i="2"/>
  <c r="AF579" i="2"/>
  <c r="AF677" i="2"/>
  <c r="AF603" i="2"/>
  <c r="AF521" i="2"/>
  <c r="AF212" i="2"/>
  <c r="AF488" i="2"/>
  <c r="AF69" i="2"/>
  <c r="AF252" i="2"/>
  <c r="AF567" i="2"/>
  <c r="AF267" i="2"/>
  <c r="AF406" i="2"/>
  <c r="AF183" i="2"/>
  <c r="AF569" i="2"/>
  <c r="AF320" i="2"/>
  <c r="AF186" i="2"/>
  <c r="AF327" i="2"/>
  <c r="AF350" i="2"/>
  <c r="AF462" i="2"/>
  <c r="AF291" i="2"/>
  <c r="AF8" i="2"/>
  <c r="AF554" i="2"/>
  <c r="AF582" i="2"/>
  <c r="AF330" i="2"/>
  <c r="AF194" i="2"/>
  <c r="AF470" i="2"/>
  <c r="AF162" i="2"/>
  <c r="AF664" i="2"/>
  <c r="AF232" i="2"/>
  <c r="AF29" i="2"/>
  <c r="AF221" i="2"/>
  <c r="AF7" i="2"/>
  <c r="AF119" i="2"/>
  <c r="AF377" i="2"/>
  <c r="AF537" i="2"/>
  <c r="AF189" i="2"/>
  <c r="AF271" i="2"/>
  <c r="AF545" i="2"/>
  <c r="AF97" i="2"/>
  <c r="AF587" i="2"/>
  <c r="AF428" i="2"/>
  <c r="AF363" i="2"/>
  <c r="AF240" i="2"/>
  <c r="AF111" i="2"/>
  <c r="AF146" i="2"/>
  <c r="AF209" i="2"/>
  <c r="AF276" i="2"/>
  <c r="AF118" i="2"/>
  <c r="AF722" i="2"/>
  <c r="AF286" i="2"/>
  <c r="AF137" i="2"/>
  <c r="AF108" i="2"/>
  <c r="AF84" i="2"/>
  <c r="AF157" i="2"/>
  <c r="AF73" i="2"/>
  <c r="AF681" i="2"/>
  <c r="AF203" i="2"/>
  <c r="AF171" i="2"/>
  <c r="AF576" i="2"/>
  <c r="AF38" i="2"/>
  <c r="AF682" i="2"/>
  <c r="AF24" i="2"/>
  <c r="AF56" i="2"/>
  <c r="AF215" i="2"/>
  <c r="AF40" i="2"/>
  <c r="AF254" i="2"/>
  <c r="AF483" i="2"/>
  <c r="AF360" i="2"/>
  <c r="AF527" i="2"/>
  <c r="AF10" i="2"/>
  <c r="AF6" i="2"/>
  <c r="AF432" i="2"/>
  <c r="AF543" i="2"/>
  <c r="AF202" i="2"/>
  <c r="AF160" i="2"/>
  <c r="AF342" i="2"/>
  <c r="AF662" i="2"/>
  <c r="AF250" i="2"/>
  <c r="AF59" i="2"/>
  <c r="AF205" i="2"/>
  <c r="AF657" i="2"/>
  <c r="AF613" i="2"/>
  <c r="AF241" i="2"/>
  <c r="AF70" i="2"/>
  <c r="AF50" i="2"/>
  <c r="AF614" i="2"/>
  <c r="AF319" i="2"/>
  <c r="AF621" i="2"/>
  <c r="AF419" i="2"/>
  <c r="AF182" i="2"/>
  <c r="AF53" i="2"/>
  <c r="AF472" i="2"/>
  <c r="AF200" i="2"/>
  <c r="AF490" i="2"/>
  <c r="AF2" i="2"/>
  <c r="AF331" i="2"/>
  <c r="AF562" i="2"/>
  <c r="AF520" i="2"/>
  <c r="AF33" i="2"/>
  <c r="AF263" i="2"/>
  <c r="AF624" i="2"/>
  <c r="AF128" i="2"/>
  <c r="AF495" i="2"/>
  <c r="AF19" i="2"/>
  <c r="AF167" i="2"/>
  <c r="AF300" i="2"/>
  <c r="AF686" i="2"/>
  <c r="AF170" i="2"/>
  <c r="AF195" i="2"/>
  <c r="AF243" i="2"/>
  <c r="AF257" i="2"/>
  <c r="AF16" i="2"/>
  <c r="AF179" i="2"/>
  <c r="AF238" i="2"/>
  <c r="AF35" i="2"/>
  <c r="AF132" i="2"/>
  <c r="AF58" i="2"/>
  <c r="AF255" i="2"/>
  <c r="AF214" i="2"/>
  <c r="AF245" i="2"/>
  <c r="AF199" i="2"/>
  <c r="AF385" i="2"/>
  <c r="AF172" i="2"/>
  <c r="AF505" i="2"/>
  <c r="AF468" i="2"/>
  <c r="AF618" i="2"/>
  <c r="AF161" i="2"/>
  <c r="AF629" i="2"/>
  <c r="AF568" i="2"/>
  <c r="AF535" i="2"/>
  <c r="AF18" i="2"/>
  <c r="AF122" i="2"/>
  <c r="AF622" i="2"/>
  <c r="AF147" i="2"/>
  <c r="AF34" i="2"/>
  <c r="AF274" i="2"/>
  <c r="AF311" i="2"/>
  <c r="AF501" i="2"/>
  <c r="AF599" i="2"/>
  <c r="AF293" i="2"/>
  <c r="AF134" i="2"/>
  <c r="AF95" i="2"/>
  <c r="AF687" i="2"/>
  <c r="AF492" i="2"/>
  <c r="AF611" i="2"/>
  <c r="AF115" i="2"/>
  <c r="AF732" i="2"/>
  <c r="AF565" i="2"/>
  <c r="AF253" i="2"/>
  <c r="AF158" i="2"/>
  <c r="AF702" i="2"/>
  <c r="AF303" i="2"/>
  <c r="AF502" i="2"/>
  <c r="AF511" i="2"/>
  <c r="AF49" i="2"/>
  <c r="AF358" i="2"/>
  <c r="AF706" i="2"/>
  <c r="AF650" i="2"/>
  <c r="AF625" i="2"/>
  <c r="AF512" i="2"/>
  <c r="AF639" i="2"/>
  <c r="AF63" i="2"/>
  <c r="AF635" i="2"/>
  <c r="AF82" i="2"/>
  <c r="AF519" i="2"/>
  <c r="AF153" i="2"/>
  <c r="AF447" i="2"/>
  <c r="AF450" i="2"/>
  <c r="AF287" i="2"/>
  <c r="AF9" i="2"/>
  <c r="AF138" i="2"/>
  <c r="AF87" i="2"/>
  <c r="AF434" i="2"/>
  <c r="AF445" i="2"/>
  <c r="AF307" i="2"/>
  <c r="AF596" i="2"/>
  <c r="AF42" i="2"/>
  <c r="AF444" i="2"/>
  <c r="AF237" i="2"/>
  <c r="AF608" i="2"/>
  <c r="AF317" i="2"/>
  <c r="AF528" i="2"/>
  <c r="AF126" i="2"/>
  <c r="AF22" i="2"/>
  <c r="AF173" i="2"/>
  <c r="AF715" i="2"/>
  <c r="AF105" i="2"/>
  <c r="AF344" i="2"/>
  <c r="AF394" i="2"/>
  <c r="AF717" i="2"/>
  <c r="AF570" i="2"/>
  <c r="AF20" i="2"/>
  <c r="AF670" i="2"/>
  <c r="AF508" i="2"/>
  <c r="AF451" i="2"/>
  <c r="AF156" i="2"/>
  <c r="AF663" i="2"/>
  <c r="AF485" i="2"/>
  <c r="AF163" i="2"/>
  <c r="AF325" i="2"/>
  <c r="AF143" i="2"/>
  <c r="AF135" i="2"/>
  <c r="AF714" i="2"/>
  <c r="AF516" i="2"/>
  <c r="AF169" i="2"/>
  <c r="AF28" i="2"/>
  <c r="AF106" i="2"/>
  <c r="AF190" i="2"/>
  <c r="AF574" i="2"/>
  <c r="AF539" i="2"/>
  <c r="AF602" i="2"/>
  <c r="AF336" i="2"/>
  <c r="AF601" i="2"/>
  <c r="AF25" i="2"/>
  <c r="AF326" i="2"/>
  <c r="AF712" i="2"/>
  <c r="AF107" i="2"/>
  <c r="AF557" i="2"/>
  <c r="AF549" i="2"/>
  <c r="AF281" i="2"/>
  <c r="AF75" i="2"/>
  <c r="AF315" i="2"/>
  <c r="AF67" i="2"/>
  <c r="AF417" i="2"/>
  <c r="AF349" i="2"/>
  <c r="AF421" i="2"/>
  <c r="AF517" i="2"/>
  <c r="AF510" i="2"/>
  <c r="AF455" i="2"/>
  <c r="AF177" i="2"/>
  <c r="AF438" i="2"/>
  <c r="AF415" i="2"/>
  <c r="AF626" i="2"/>
  <c r="AF469" i="2"/>
  <c r="AF398" i="2"/>
  <c r="AF623" i="2"/>
  <c r="AF306" i="2"/>
  <c r="AF77" i="2"/>
  <c r="AF573" i="2"/>
  <c r="AF249" i="2"/>
  <c r="AF486" i="2"/>
  <c r="AF409" i="2"/>
  <c r="AF116" i="2"/>
  <c r="AF154" i="2"/>
  <c r="AF724" i="2"/>
  <c r="AF589" i="2"/>
  <c r="AF373" i="2"/>
  <c r="AF619" i="2"/>
  <c r="AF522" i="2"/>
  <c r="AF353" i="2"/>
  <c r="AF588" i="2"/>
  <c r="AF725" i="2"/>
  <c r="AF372" i="2"/>
  <c r="AF709" i="2"/>
  <c r="AF496" i="2"/>
  <c r="AF201" i="2"/>
  <c r="AF598" i="2"/>
  <c r="AF723" i="2"/>
  <c r="AF91" i="2"/>
  <c r="AF114" i="2"/>
  <c r="AF627" i="2"/>
  <c r="AF422" i="2"/>
  <c r="AF148" i="2"/>
  <c r="AF642" i="2"/>
  <c r="AF615" i="2"/>
  <c r="AF269" i="2"/>
  <c r="AF420" i="2"/>
  <c r="AF86" i="2"/>
  <c r="AF646" i="2"/>
  <c r="AF457" i="2"/>
  <c r="AF553" i="2"/>
  <c r="AF378" i="2"/>
  <c r="AF595" i="2"/>
  <c r="AF43" i="2"/>
  <c r="AF103" i="2"/>
  <c r="AF31" i="2"/>
  <c r="AF285" i="2"/>
  <c r="AF690" i="2"/>
  <c r="AF460" i="2"/>
  <c r="AF391" i="2"/>
  <c r="AF392" i="2"/>
  <c r="AF685" i="2"/>
  <c r="AF476" i="2"/>
  <c r="AF676" i="2"/>
  <c r="AF226" i="2"/>
  <c r="AF100" i="2"/>
  <c r="AF129" i="2"/>
  <c r="AF175" i="2"/>
  <c r="AF604" i="2"/>
  <c r="AF386" i="2"/>
  <c r="AF302" i="2"/>
  <c r="AF525" i="2"/>
  <c r="AF149" i="2"/>
  <c r="AF230" i="2"/>
  <c r="AF498" i="2"/>
  <c r="AF593" i="2"/>
  <c r="AF720" i="2"/>
  <c r="AF102" i="2"/>
  <c r="AF213" i="2"/>
  <c r="AF368" i="2"/>
  <c r="AF667" i="2"/>
  <c r="AF636" i="2"/>
  <c r="AF673" i="2"/>
  <c r="AF509" i="2"/>
  <c r="AF365" i="2"/>
  <c r="AF94" i="2"/>
  <c r="AF401" i="2"/>
  <c r="AF345" i="2"/>
  <c r="AF90" i="2"/>
  <c r="AF123" i="2"/>
  <c r="AF375" i="2"/>
  <c r="AF558" i="2"/>
  <c r="AF651" i="2"/>
  <c r="AF72" i="2"/>
  <c r="AF577" i="2"/>
  <c r="AF273" i="2"/>
  <c r="AF405" i="2"/>
  <c r="AF328" i="2"/>
  <c r="AF66" i="2"/>
  <c r="AF413" i="2"/>
  <c r="AF571" i="2"/>
  <c r="AF632" i="2"/>
  <c r="AF730" i="2"/>
  <c r="AF668" i="2"/>
  <c r="AF729" i="2"/>
  <c r="AF654" i="2"/>
  <c r="AF477" i="2"/>
  <c r="AF168" i="2"/>
  <c r="AF61" i="2"/>
  <c r="AF284" i="2"/>
  <c r="AF701" i="2"/>
  <c r="AF268" i="2"/>
  <c r="AF396" i="2"/>
  <c r="AF523" i="2"/>
  <c r="AF174" i="2"/>
  <c r="AF296" i="2"/>
  <c r="AF32" i="2"/>
  <c r="AF612" i="2"/>
  <c r="AF294" i="2"/>
  <c r="AF295" i="2"/>
  <c r="AF524" i="2"/>
  <c r="AF666" i="2"/>
  <c r="AF217" i="2"/>
  <c r="AF316" i="2"/>
  <c r="AF719" i="2"/>
  <c r="AF329" i="2"/>
  <c r="AF518" i="2"/>
  <c r="AF684" i="2"/>
  <c r="AF244" i="2"/>
  <c r="AF441" i="2"/>
  <c r="AF500" i="2"/>
  <c r="AF456" i="2"/>
  <c r="AF678" i="2"/>
  <c r="AF503" i="2"/>
  <c r="AF142" i="2"/>
  <c r="AF633" i="2"/>
  <c r="AF733" i="2"/>
  <c r="AF211" i="2"/>
  <c r="AF591" i="2"/>
  <c r="AF99" i="2"/>
  <c r="AF333" i="2"/>
  <c r="AF264" i="2"/>
  <c r="AF705" i="2"/>
  <c r="AF652" i="2"/>
  <c r="AF583" i="2"/>
  <c r="AF366" i="2"/>
  <c r="AF290" i="2"/>
  <c r="AF660" i="2"/>
  <c r="AF493" i="2"/>
  <c r="AF491" i="2"/>
  <c r="AF355" i="2"/>
  <c r="AF532" i="2"/>
  <c r="AF130" i="2"/>
  <c r="AF185" i="2"/>
  <c r="AF278" i="2"/>
  <c r="AF265" i="2"/>
  <c r="AF467" i="2"/>
  <c r="AF341" i="2"/>
  <c r="AF92" i="2"/>
  <c r="AF530" i="2"/>
  <c r="AF133" i="2"/>
  <c r="AF707" i="2"/>
  <c r="AF312" i="2"/>
  <c r="AF354" i="2"/>
  <c r="AF566" i="2"/>
  <c r="AF544" i="2"/>
  <c r="AF536" i="2"/>
  <c r="AF256" i="2"/>
  <c r="AF427" i="2"/>
  <c r="AF713" i="2"/>
  <c r="AF473" i="2"/>
  <c r="AF280" i="2"/>
  <c r="AF620" i="2"/>
  <c r="AF224" i="2"/>
  <c r="AF298" i="2"/>
  <c r="AF547" i="2"/>
  <c r="AF361" i="2"/>
  <c r="AF404" i="2"/>
  <c r="AF696" i="2"/>
  <c r="AF683" i="2"/>
  <c r="AF367" i="2"/>
  <c r="AF560" i="2"/>
  <c r="AF640" i="2"/>
  <c r="AF726" i="2"/>
  <c r="AF699" i="2"/>
  <c r="AF542" i="2"/>
  <c r="AF550" i="2"/>
  <c r="AF600" i="2"/>
  <c r="AF672" i="2"/>
  <c r="AF692" i="2"/>
  <c r="AF440" i="2"/>
  <c r="AF674" i="2"/>
  <c r="AF665" i="2"/>
  <c r="AF671" i="2"/>
  <c r="AF631" i="2"/>
  <c r="AF499" i="2"/>
  <c r="AF489" i="2"/>
  <c r="AF661" i="2"/>
  <c r="AF688" i="2"/>
  <c r="AF575" i="2"/>
  <c r="AF698" i="2"/>
  <c r="AF680" i="2"/>
  <c r="AF728" i="2"/>
  <c r="AF710" i="2"/>
  <c r="AF727" i="2"/>
  <c r="AF695" i="2"/>
  <c r="AF711" i="2"/>
  <c r="AF659" i="2"/>
  <c r="AF731" i="2"/>
  <c r="AF718" i="2"/>
  <c r="AF679" i="2"/>
  <c r="AE647" i="2"/>
  <c r="AE578" i="2"/>
  <c r="AE609" i="2"/>
  <c r="AE89" i="2"/>
  <c r="AE370" i="2"/>
  <c r="AE397" i="2"/>
  <c r="AE399" i="2"/>
  <c r="AE538" i="2"/>
  <c r="AE374" i="2"/>
  <c r="AE561" i="2"/>
  <c r="AE301" i="2"/>
  <c r="AE437" i="2"/>
  <c r="AE144" i="2"/>
  <c r="AE697" i="2"/>
  <c r="AE151" i="2"/>
  <c r="AE531" i="2"/>
  <c r="AE653" i="2"/>
  <c r="AE51" i="2"/>
  <c r="AE384" i="2"/>
  <c r="AE514" i="2"/>
  <c r="AE459" i="2"/>
  <c r="AE464" i="2"/>
  <c r="AE393" i="2"/>
  <c r="AE233" i="2"/>
  <c r="AE68" i="2"/>
  <c r="AE246" i="2"/>
  <c r="AE592" i="2"/>
  <c r="AE321" i="2"/>
  <c r="AE634" i="2"/>
  <c r="AE590" i="2"/>
  <c r="AE181" i="2"/>
  <c r="AE534" i="2"/>
  <c r="AE54" i="2"/>
  <c r="AE379" i="2"/>
  <c r="AE5" i="2"/>
  <c r="AE693" i="2"/>
  <c r="AE446" i="2"/>
  <c r="AE104" i="2"/>
  <c r="AE227" i="2"/>
  <c r="AE347" i="2"/>
  <c r="AE645" i="2"/>
  <c r="AE282" i="2"/>
  <c r="AE340" i="2"/>
  <c r="AE546" i="2"/>
  <c r="AE88" i="2"/>
  <c r="AE208" i="2"/>
  <c r="AE223" i="2"/>
  <c r="AE610" i="2"/>
  <c r="AE452" i="2"/>
  <c r="AE251" i="2"/>
  <c r="AE57" i="2"/>
  <c r="AE339" i="2"/>
  <c r="AE141" i="2"/>
  <c r="AE429" i="2"/>
  <c r="AE352" i="2"/>
  <c r="AE332" i="2"/>
  <c r="AE234" i="2"/>
  <c r="AE471" i="2"/>
  <c r="AE541" i="2"/>
  <c r="AE120" i="2"/>
  <c r="AE279" i="2"/>
  <c r="AE266" i="2"/>
  <c r="AE337" i="2"/>
  <c r="AE288" i="2"/>
  <c r="AE93" i="2"/>
  <c r="AE124" i="2"/>
  <c r="AE529" i="2"/>
  <c r="AE430" i="2"/>
  <c r="AE37" i="2"/>
  <c r="AE80" i="2"/>
  <c r="AE416" i="2"/>
  <c r="AE382" i="2"/>
  <c r="AE458" i="2"/>
  <c r="AE580" i="2"/>
  <c r="AE139" i="2"/>
  <c r="AE275" i="2"/>
  <c r="AE343" i="2"/>
  <c r="AE461" i="2"/>
  <c r="AE407" i="2"/>
  <c r="AE206" i="2"/>
  <c r="AE125" i="2"/>
  <c r="AE383" i="2"/>
  <c r="AE478" i="2"/>
  <c r="AE248" i="2"/>
  <c r="AE555" i="2"/>
  <c r="AE145" i="2"/>
  <c r="AE448" i="2"/>
  <c r="AE193" i="2"/>
  <c r="AE439" i="2"/>
  <c r="AE466" i="2"/>
  <c r="AE689" i="2"/>
  <c r="AE229" i="2"/>
  <c r="AE225" i="2"/>
  <c r="AE283" i="2"/>
  <c r="AE96" i="2"/>
  <c r="AE15" i="2"/>
  <c r="AE338" i="2"/>
  <c r="AE606" i="2"/>
  <c r="AE74" i="2"/>
  <c r="AE242" i="2"/>
  <c r="AE381" i="2"/>
  <c r="AE371" i="2"/>
  <c r="AE64" i="2"/>
  <c r="AE17" i="2"/>
  <c r="AE109" i="2"/>
  <c r="AE176" i="2"/>
  <c r="AE400" i="2"/>
  <c r="AE65" i="2"/>
  <c r="AE424" i="2"/>
  <c r="AE117" i="2"/>
  <c r="AE184" i="2"/>
  <c r="AE308" i="2"/>
  <c r="AE197" i="2"/>
  <c r="AE36" i="2"/>
  <c r="AE228" i="2"/>
  <c r="AE691" i="2"/>
  <c r="AE548" i="2"/>
  <c r="AE187" i="2"/>
  <c r="AE454" i="2"/>
  <c r="AE297" i="2"/>
  <c r="AE26" i="2"/>
  <c r="AE85" i="2"/>
  <c r="AE351" i="2"/>
  <c r="AE192" i="2"/>
  <c r="AE556" i="2"/>
  <c r="AE76" i="2"/>
  <c r="AE644" i="2"/>
  <c r="AE387" i="2"/>
  <c r="AE45" i="2"/>
  <c r="AE188" i="2"/>
  <c r="AE13" i="2"/>
  <c r="AE247" i="2"/>
  <c r="AE272" i="2"/>
  <c r="AE694" i="2"/>
  <c r="AE655" i="2"/>
  <c r="AE165" i="2"/>
  <c r="AE414" i="2"/>
  <c r="AE191" i="2"/>
  <c r="AE318" i="2"/>
  <c r="AE418" i="2"/>
  <c r="AE258" i="2"/>
  <c r="AE700" i="2"/>
  <c r="AE11" i="2"/>
  <c r="AE356" i="2"/>
  <c r="AE431" i="2"/>
  <c r="AE564" i="2"/>
  <c r="AE641" i="2"/>
  <c r="AE362" i="2"/>
  <c r="AE721" i="2"/>
  <c r="AE348" i="2"/>
  <c r="AE270" i="2"/>
  <c r="AE198" i="2"/>
  <c r="AE155" i="2"/>
  <c r="AE481" i="2"/>
  <c r="AE210" i="2"/>
  <c r="AE218" i="2"/>
  <c r="AE436" i="2"/>
  <c r="AE235" i="2"/>
  <c r="AE23" i="2"/>
  <c r="AE236" i="2"/>
  <c r="AE474" i="2"/>
  <c r="AE410" i="2"/>
  <c r="AE27" i="2"/>
  <c r="AE607" i="2"/>
  <c r="AE513" i="2"/>
  <c r="AE166" i="2"/>
  <c r="AE526" i="2"/>
  <c r="AE648" i="2"/>
  <c r="AE369" i="2"/>
  <c r="AE563" i="2"/>
  <c r="AE585" i="2"/>
  <c r="AE572" i="2"/>
  <c r="AE357" i="2"/>
  <c r="AE259" i="2"/>
  <c r="AE656" i="2"/>
  <c r="AE540" i="2"/>
  <c r="AE597" i="2"/>
  <c r="AE180" i="2"/>
  <c r="AE463" i="2"/>
  <c r="AE605" i="2"/>
  <c r="AE475" i="2"/>
  <c r="AE669" i="2"/>
  <c r="AE41" i="2"/>
  <c r="AE136" i="2"/>
  <c r="AE4" i="2"/>
  <c r="AE292" i="2"/>
  <c r="AE616" i="2"/>
  <c r="AE299" i="2"/>
  <c r="AE216" i="2"/>
  <c r="AE309" i="2"/>
  <c r="AE617" i="2"/>
  <c r="AE112" i="2"/>
  <c r="AE178" i="2"/>
  <c r="AE231" i="2"/>
  <c r="AE506" i="2"/>
  <c r="AE504" i="2"/>
  <c r="AE131" i="2"/>
  <c r="AE552" i="2"/>
  <c r="AE643" i="2"/>
  <c r="AE658" i="2"/>
  <c r="AE649" i="2"/>
  <c r="AE83" i="2"/>
  <c r="AE196" i="2"/>
  <c r="AE304" i="2"/>
  <c r="AE310" i="2"/>
  <c r="AE638" i="2"/>
  <c r="AE44" i="2"/>
  <c r="AE497" i="2"/>
  <c r="AE47" i="2"/>
  <c r="AE449" i="2"/>
  <c r="AE150" i="2"/>
  <c r="AE30" i="2"/>
  <c r="AE443" i="2"/>
  <c r="AE81" i="2"/>
  <c r="AE494" i="2"/>
  <c r="AE98" i="2"/>
  <c r="AE630" i="2"/>
  <c r="AE484" i="2"/>
  <c r="AE403" i="2"/>
  <c r="AE551" i="2"/>
  <c r="AE435" i="2"/>
  <c r="AE507" i="2"/>
  <c r="AE220" i="2"/>
  <c r="AE62" i="2"/>
  <c r="AE140" i="2"/>
  <c r="AE14" i="2"/>
  <c r="AE164" i="2"/>
  <c r="AE46" i="2"/>
  <c r="AE581" i="2"/>
  <c r="AE289" i="2"/>
  <c r="AE433" i="2"/>
  <c r="AE388" i="2"/>
  <c r="AE261" i="2"/>
  <c r="AE465" i="2"/>
  <c r="AE584" i="2"/>
  <c r="AE239" i="2"/>
  <c r="AE395" i="2"/>
  <c r="AE704" i="2"/>
  <c r="AE487" i="2"/>
  <c r="AE323" i="2"/>
  <c r="AE515" i="2"/>
  <c r="AE482" i="2"/>
  <c r="AE708" i="2"/>
  <c r="AE71" i="2"/>
  <c r="AE39" i="2"/>
  <c r="AE402" i="2"/>
  <c r="AE359" i="2"/>
  <c r="AE412" i="2"/>
  <c r="AE55" i="2"/>
  <c r="AE110" i="2"/>
  <c r="AE262" i="2"/>
  <c r="AE12" i="2"/>
  <c r="AE334" i="2"/>
  <c r="AE675" i="2"/>
  <c r="AE426" i="2"/>
  <c r="AE442" i="2"/>
  <c r="AE346" i="2"/>
  <c r="AE380" i="2"/>
  <c r="AE79" i="2"/>
  <c r="AE716" i="2"/>
  <c r="AE152" i="2"/>
  <c r="AE425" i="2"/>
  <c r="AE207" i="2"/>
  <c r="AE559" i="2"/>
  <c r="AE376" i="2"/>
  <c r="AE277" i="2"/>
  <c r="AE586" i="2"/>
  <c r="AE324" i="2"/>
  <c r="AE305" i="2"/>
  <c r="AE628" i="2"/>
  <c r="AE322" i="2"/>
  <c r="AE21" i="2"/>
  <c r="AE390" i="2"/>
  <c r="AE389" i="2"/>
  <c r="AE479" i="2"/>
  <c r="AE533" i="2"/>
  <c r="AE637" i="2"/>
  <c r="AE423" i="2"/>
  <c r="AE703" i="2"/>
  <c r="AE411" i="2"/>
  <c r="AE364" i="2"/>
  <c r="AE204" i="2"/>
  <c r="AE480" i="2"/>
  <c r="AE453" i="2"/>
  <c r="AE3" i="2"/>
  <c r="AE408" i="2"/>
  <c r="AE60" i="2"/>
  <c r="AE219" i="2"/>
  <c r="AE78" i="2"/>
  <c r="AE313" i="2"/>
  <c r="AE121" i="2"/>
  <c r="AE594" i="2"/>
  <c r="AE260" i="2"/>
  <c r="AE127" i="2"/>
  <c r="AE222" i="2"/>
  <c r="AE101" i="2"/>
  <c r="AE52" i="2"/>
  <c r="AE335" i="2"/>
  <c r="AE159" i="2"/>
  <c r="AE48" i="2"/>
  <c r="AE113" i="2"/>
  <c r="AE314" i="2"/>
  <c r="AE579" i="2"/>
  <c r="AE677" i="2"/>
  <c r="AE603" i="2"/>
  <c r="AE521" i="2"/>
  <c r="AE212" i="2"/>
  <c r="AE488" i="2"/>
  <c r="AE69" i="2"/>
  <c r="AE252" i="2"/>
  <c r="AE567" i="2"/>
  <c r="AE267" i="2"/>
  <c r="AE406" i="2"/>
  <c r="AE183" i="2"/>
  <c r="AE569" i="2"/>
  <c r="AE320" i="2"/>
  <c r="AE186" i="2"/>
  <c r="AE327" i="2"/>
  <c r="AE350" i="2"/>
  <c r="AE462" i="2"/>
  <c r="AE291" i="2"/>
  <c r="AE8" i="2"/>
  <c r="AE554" i="2"/>
  <c r="AE582" i="2"/>
  <c r="AE330" i="2"/>
  <c r="AE194" i="2"/>
  <c r="AE470" i="2"/>
  <c r="AE162" i="2"/>
  <c r="AE664" i="2"/>
  <c r="AE232" i="2"/>
  <c r="AE29" i="2"/>
  <c r="AE221" i="2"/>
  <c r="AE7" i="2"/>
  <c r="AE119" i="2"/>
  <c r="AE377" i="2"/>
  <c r="AE537" i="2"/>
  <c r="AE189" i="2"/>
  <c r="AE271" i="2"/>
  <c r="AE545" i="2"/>
  <c r="AE97" i="2"/>
  <c r="AE587" i="2"/>
  <c r="AE428" i="2"/>
  <c r="AE363" i="2"/>
  <c r="AE240" i="2"/>
  <c r="AE111" i="2"/>
  <c r="AE146" i="2"/>
  <c r="AE209" i="2"/>
  <c r="AE276" i="2"/>
  <c r="AE118" i="2"/>
  <c r="AE722" i="2"/>
  <c r="AE286" i="2"/>
  <c r="AE137" i="2"/>
  <c r="AE108" i="2"/>
  <c r="AE84" i="2"/>
  <c r="AE157" i="2"/>
  <c r="AE73" i="2"/>
  <c r="AE681" i="2"/>
  <c r="AE203" i="2"/>
  <c r="AE171" i="2"/>
  <c r="AE576" i="2"/>
  <c r="AE38" i="2"/>
  <c r="AE682" i="2"/>
  <c r="AE24" i="2"/>
  <c r="AE56" i="2"/>
  <c r="AE215" i="2"/>
  <c r="AE40" i="2"/>
  <c r="AE254" i="2"/>
  <c r="AE483" i="2"/>
  <c r="AE360" i="2"/>
  <c r="AE527" i="2"/>
  <c r="AE10" i="2"/>
  <c r="AE6" i="2"/>
  <c r="AE432" i="2"/>
  <c r="AE543" i="2"/>
  <c r="AE202" i="2"/>
  <c r="AE160" i="2"/>
  <c r="AE342" i="2"/>
  <c r="AE662" i="2"/>
  <c r="AE250" i="2"/>
  <c r="AE59" i="2"/>
  <c r="AE205" i="2"/>
  <c r="AE657" i="2"/>
  <c r="AE613" i="2"/>
  <c r="AE241" i="2"/>
  <c r="AE70" i="2"/>
  <c r="AE50" i="2"/>
  <c r="AE614" i="2"/>
  <c r="AE319" i="2"/>
  <c r="AE621" i="2"/>
  <c r="AE419" i="2"/>
  <c r="AE182" i="2"/>
  <c r="AE53" i="2"/>
  <c r="AE472" i="2"/>
  <c r="AE200" i="2"/>
  <c r="AE490" i="2"/>
  <c r="AE2" i="2"/>
  <c r="AE331" i="2"/>
  <c r="AE562" i="2"/>
  <c r="AE520" i="2"/>
  <c r="AE33" i="2"/>
  <c r="AE263" i="2"/>
  <c r="AE624" i="2"/>
  <c r="AE128" i="2"/>
  <c r="AE495" i="2"/>
  <c r="AE19" i="2"/>
  <c r="AE167" i="2"/>
  <c r="AE300" i="2"/>
  <c r="AE686" i="2"/>
  <c r="AE170" i="2"/>
  <c r="AE195" i="2"/>
  <c r="AE243" i="2"/>
  <c r="AE257" i="2"/>
  <c r="AE16" i="2"/>
  <c r="AE179" i="2"/>
  <c r="AE238" i="2"/>
  <c r="AE35" i="2"/>
  <c r="AE132" i="2"/>
  <c r="AE58" i="2"/>
  <c r="AE255" i="2"/>
  <c r="AE214" i="2"/>
  <c r="AE245" i="2"/>
  <c r="AE199" i="2"/>
  <c r="AE385" i="2"/>
  <c r="AE172" i="2"/>
  <c r="AE505" i="2"/>
  <c r="AE468" i="2"/>
  <c r="AE618" i="2"/>
  <c r="AE161" i="2"/>
  <c r="AE629" i="2"/>
  <c r="AE568" i="2"/>
  <c r="AE535" i="2"/>
  <c r="AE18" i="2"/>
  <c r="AE122" i="2"/>
  <c r="AE622" i="2"/>
  <c r="AE147" i="2"/>
  <c r="AE34" i="2"/>
  <c r="AE274" i="2"/>
  <c r="AE311" i="2"/>
  <c r="AE501" i="2"/>
  <c r="AE599" i="2"/>
  <c r="AE293" i="2"/>
  <c r="AE134" i="2"/>
  <c r="AE95" i="2"/>
  <c r="AE687" i="2"/>
  <c r="AE492" i="2"/>
  <c r="AE611" i="2"/>
  <c r="AE115" i="2"/>
  <c r="AE732" i="2"/>
  <c r="AE565" i="2"/>
  <c r="AE253" i="2"/>
  <c r="AE158" i="2"/>
  <c r="AE702" i="2"/>
  <c r="AE303" i="2"/>
  <c r="AE502" i="2"/>
  <c r="AE511" i="2"/>
  <c r="AE49" i="2"/>
  <c r="AE358" i="2"/>
  <c r="AE706" i="2"/>
  <c r="AE650" i="2"/>
  <c r="AE625" i="2"/>
  <c r="AE512" i="2"/>
  <c r="AE639" i="2"/>
  <c r="AE63" i="2"/>
  <c r="AE635" i="2"/>
  <c r="AE82" i="2"/>
  <c r="AE519" i="2"/>
  <c r="AE153" i="2"/>
  <c r="AE447" i="2"/>
  <c r="AE450" i="2"/>
  <c r="AE287" i="2"/>
  <c r="AE9" i="2"/>
  <c r="AE138" i="2"/>
  <c r="AE87" i="2"/>
  <c r="AE434" i="2"/>
  <c r="AE445" i="2"/>
  <c r="AE307" i="2"/>
  <c r="AE596" i="2"/>
  <c r="AE42" i="2"/>
  <c r="AE444" i="2"/>
  <c r="AE237" i="2"/>
  <c r="AE608" i="2"/>
  <c r="AE317" i="2"/>
  <c r="AE528" i="2"/>
  <c r="AE126" i="2"/>
  <c r="AE22" i="2"/>
  <c r="AE173" i="2"/>
  <c r="AE715" i="2"/>
  <c r="AE105" i="2"/>
  <c r="AE344" i="2"/>
  <c r="AE394" i="2"/>
  <c r="AE717" i="2"/>
  <c r="AE570" i="2"/>
  <c r="AE20" i="2"/>
  <c r="AE670" i="2"/>
  <c r="AE508" i="2"/>
  <c r="AE451" i="2"/>
  <c r="AE156" i="2"/>
  <c r="AE663" i="2"/>
  <c r="AE485" i="2"/>
  <c r="AE163" i="2"/>
  <c r="AE325" i="2"/>
  <c r="AE143" i="2"/>
  <c r="AE135" i="2"/>
  <c r="AE714" i="2"/>
  <c r="AE516" i="2"/>
  <c r="AE169" i="2"/>
  <c r="AE28" i="2"/>
  <c r="AE106" i="2"/>
  <c r="AE190" i="2"/>
  <c r="AE574" i="2"/>
  <c r="AE539" i="2"/>
  <c r="AE602" i="2"/>
  <c r="AE336" i="2"/>
  <c r="AE601" i="2"/>
  <c r="AE25" i="2"/>
  <c r="AE326" i="2"/>
  <c r="AE712" i="2"/>
  <c r="AE107" i="2"/>
  <c r="AE557" i="2"/>
  <c r="AE549" i="2"/>
  <c r="AE281" i="2"/>
  <c r="AE75" i="2"/>
  <c r="AE315" i="2"/>
  <c r="AE67" i="2"/>
  <c r="AE417" i="2"/>
  <c r="AE349" i="2"/>
  <c r="AE421" i="2"/>
  <c r="AE517" i="2"/>
  <c r="AE510" i="2"/>
  <c r="AE455" i="2"/>
  <c r="AE177" i="2"/>
  <c r="AE438" i="2"/>
  <c r="AE415" i="2"/>
  <c r="AE626" i="2"/>
  <c r="AE469" i="2"/>
  <c r="AE398" i="2"/>
  <c r="AE623" i="2"/>
  <c r="AE306" i="2"/>
  <c r="AE77" i="2"/>
  <c r="AE573" i="2"/>
  <c r="AE249" i="2"/>
  <c r="AE486" i="2"/>
  <c r="AE409" i="2"/>
  <c r="AE116" i="2"/>
  <c r="AE154" i="2"/>
  <c r="AE724" i="2"/>
  <c r="AE589" i="2"/>
  <c r="AE373" i="2"/>
  <c r="AE619" i="2"/>
  <c r="AE522" i="2"/>
  <c r="AE353" i="2"/>
  <c r="AE588" i="2"/>
  <c r="AE725" i="2"/>
  <c r="AE372" i="2"/>
  <c r="AE709" i="2"/>
  <c r="AE496" i="2"/>
  <c r="AE201" i="2"/>
  <c r="AE598" i="2"/>
  <c r="AE723" i="2"/>
  <c r="AE91" i="2"/>
  <c r="AE114" i="2"/>
  <c r="AE627" i="2"/>
  <c r="AE422" i="2"/>
  <c r="AE148" i="2"/>
  <c r="AE642" i="2"/>
  <c r="AE615" i="2"/>
  <c r="AE269" i="2"/>
  <c r="AE420" i="2"/>
  <c r="AE86" i="2"/>
  <c r="AE646" i="2"/>
  <c r="AE457" i="2"/>
  <c r="AE553" i="2"/>
  <c r="AE378" i="2"/>
  <c r="AE595" i="2"/>
  <c r="AE43" i="2"/>
  <c r="AE103" i="2"/>
  <c r="AE31" i="2"/>
  <c r="AE285" i="2"/>
  <c r="AE690" i="2"/>
  <c r="AE460" i="2"/>
  <c r="AE391" i="2"/>
  <c r="AE392" i="2"/>
  <c r="AE685" i="2"/>
  <c r="AE476" i="2"/>
  <c r="AE676" i="2"/>
  <c r="AE226" i="2"/>
  <c r="AE100" i="2"/>
  <c r="AE129" i="2"/>
  <c r="AE175" i="2"/>
  <c r="AE604" i="2"/>
  <c r="AE386" i="2"/>
  <c r="AE302" i="2"/>
  <c r="AE525" i="2"/>
  <c r="AE149" i="2"/>
  <c r="AE230" i="2"/>
  <c r="AE498" i="2"/>
  <c r="AE593" i="2"/>
  <c r="AE720" i="2"/>
  <c r="AE102" i="2"/>
  <c r="AE213" i="2"/>
  <c r="AE368" i="2"/>
  <c r="AE667" i="2"/>
  <c r="AE636" i="2"/>
  <c r="AE673" i="2"/>
  <c r="AE509" i="2"/>
  <c r="AE365" i="2"/>
  <c r="AE94" i="2"/>
  <c r="AE401" i="2"/>
  <c r="AE345" i="2"/>
  <c r="AE90" i="2"/>
  <c r="AE123" i="2"/>
  <c r="AE375" i="2"/>
  <c r="AE558" i="2"/>
  <c r="AE651" i="2"/>
  <c r="AE72" i="2"/>
  <c r="AE577" i="2"/>
  <c r="AE273" i="2"/>
  <c r="AE405" i="2"/>
  <c r="AE328" i="2"/>
  <c r="AE66" i="2"/>
  <c r="AE413" i="2"/>
  <c r="AE571" i="2"/>
  <c r="AE632" i="2"/>
  <c r="AE730" i="2"/>
  <c r="AE668" i="2"/>
  <c r="AE729" i="2"/>
  <c r="AE654" i="2"/>
  <c r="AE477" i="2"/>
  <c r="AE168" i="2"/>
  <c r="AE61" i="2"/>
  <c r="AE284" i="2"/>
  <c r="AE701" i="2"/>
  <c r="AE268" i="2"/>
  <c r="AE396" i="2"/>
  <c r="AE523" i="2"/>
  <c r="AE174" i="2"/>
  <c r="AE296" i="2"/>
  <c r="AE32" i="2"/>
  <c r="AE612" i="2"/>
  <c r="AE294" i="2"/>
  <c r="AE295" i="2"/>
  <c r="AE524" i="2"/>
  <c r="AE666" i="2"/>
  <c r="AE217" i="2"/>
  <c r="AE316" i="2"/>
  <c r="AE719" i="2"/>
  <c r="AE329" i="2"/>
  <c r="AE518" i="2"/>
  <c r="AE684" i="2"/>
  <c r="AE244" i="2"/>
  <c r="AE441" i="2"/>
  <c r="AE500" i="2"/>
  <c r="AE456" i="2"/>
  <c r="AE678" i="2"/>
  <c r="AE503" i="2"/>
  <c r="AE142" i="2"/>
  <c r="AE633" i="2"/>
  <c r="AE733" i="2"/>
  <c r="AE211" i="2"/>
  <c r="AE591" i="2"/>
  <c r="AE99" i="2"/>
  <c r="AE333" i="2"/>
  <c r="AE264" i="2"/>
  <c r="AE705" i="2"/>
  <c r="AE652" i="2"/>
  <c r="AE583" i="2"/>
  <c r="AE366" i="2"/>
  <c r="AE290" i="2"/>
  <c r="AE660" i="2"/>
  <c r="AE493" i="2"/>
  <c r="AE491" i="2"/>
  <c r="AE355" i="2"/>
  <c r="AE532" i="2"/>
  <c r="AE130" i="2"/>
  <c r="AE185" i="2"/>
  <c r="AE278" i="2"/>
  <c r="AE265" i="2"/>
  <c r="AE467" i="2"/>
  <c r="AE341" i="2"/>
  <c r="AE92" i="2"/>
  <c r="AE530" i="2"/>
  <c r="AE133" i="2"/>
  <c r="AE707" i="2"/>
  <c r="AE312" i="2"/>
  <c r="AE354" i="2"/>
  <c r="AE566" i="2"/>
  <c r="AE544" i="2"/>
  <c r="AE536" i="2"/>
  <c r="AE256" i="2"/>
  <c r="AE427" i="2"/>
  <c r="AE713" i="2"/>
  <c r="AE473" i="2"/>
  <c r="AE280" i="2"/>
  <c r="AE620" i="2"/>
  <c r="AE224" i="2"/>
  <c r="AE298" i="2"/>
  <c r="AE547" i="2"/>
  <c r="AE361" i="2"/>
  <c r="AE404" i="2"/>
  <c r="AE696" i="2"/>
  <c r="AE683" i="2"/>
  <c r="AE367" i="2"/>
  <c r="AE560" i="2"/>
  <c r="AE640" i="2"/>
  <c r="AE726" i="2"/>
  <c r="AE699" i="2"/>
  <c r="AE542" i="2"/>
  <c r="AE550" i="2"/>
  <c r="AE600" i="2"/>
  <c r="AE672" i="2"/>
  <c r="AE692" i="2"/>
  <c r="AE440" i="2"/>
  <c r="AE674" i="2"/>
  <c r="AE665" i="2"/>
  <c r="AE671" i="2"/>
  <c r="AE631" i="2"/>
  <c r="AE499" i="2"/>
  <c r="AE489" i="2"/>
  <c r="AE661" i="2"/>
  <c r="AE688" i="2"/>
  <c r="AE575" i="2"/>
  <c r="AE698" i="2"/>
  <c r="AE680" i="2"/>
  <c r="AE728" i="2"/>
  <c r="AE710" i="2"/>
  <c r="AE727" i="2"/>
  <c r="AE695" i="2"/>
  <c r="AE711" i="2"/>
  <c r="AE659" i="2"/>
  <c r="AE731" i="2"/>
  <c r="AE718" i="2"/>
  <c r="AE679" i="2"/>
  <c r="AD647" i="2"/>
  <c r="AD578" i="2"/>
  <c r="AD609" i="2"/>
  <c r="AD89" i="2"/>
  <c r="AD370" i="2"/>
  <c r="AD397" i="2"/>
  <c r="AD399" i="2"/>
  <c r="AD538" i="2"/>
  <c r="AD374" i="2"/>
  <c r="AD561" i="2"/>
  <c r="AD301" i="2"/>
  <c r="AD437" i="2"/>
  <c r="AD144" i="2"/>
  <c r="AD697" i="2"/>
  <c r="AD151" i="2"/>
  <c r="AD531" i="2"/>
  <c r="AD653" i="2"/>
  <c r="AD51" i="2"/>
  <c r="AD384" i="2"/>
  <c r="AD514" i="2"/>
  <c r="AD459" i="2"/>
  <c r="AD464" i="2"/>
  <c r="AD393" i="2"/>
  <c r="AD233" i="2"/>
  <c r="AD68" i="2"/>
  <c r="AD246" i="2"/>
  <c r="AD592" i="2"/>
  <c r="AD321" i="2"/>
  <c r="AD634" i="2"/>
  <c r="AD590" i="2"/>
  <c r="AD181" i="2"/>
  <c r="AD534" i="2"/>
  <c r="AD54" i="2"/>
  <c r="AD379" i="2"/>
  <c r="AD5" i="2"/>
  <c r="AD693" i="2"/>
  <c r="AD446" i="2"/>
  <c r="AD104" i="2"/>
  <c r="AD227" i="2"/>
  <c r="AD347" i="2"/>
  <c r="AD645" i="2"/>
  <c r="AD282" i="2"/>
  <c r="AD340" i="2"/>
  <c r="AD546" i="2"/>
  <c r="AD88" i="2"/>
  <c r="AD208" i="2"/>
  <c r="AD223" i="2"/>
  <c r="AD610" i="2"/>
  <c r="AD452" i="2"/>
  <c r="AD251" i="2"/>
  <c r="AD57" i="2"/>
  <c r="AD339" i="2"/>
  <c r="AD141" i="2"/>
  <c r="AD429" i="2"/>
  <c r="AD352" i="2"/>
  <c r="AD332" i="2"/>
  <c r="AD234" i="2"/>
  <c r="AD471" i="2"/>
  <c r="AD541" i="2"/>
  <c r="AD120" i="2"/>
  <c r="AD279" i="2"/>
  <c r="AD266" i="2"/>
  <c r="AD337" i="2"/>
  <c r="AD288" i="2"/>
  <c r="AD93" i="2"/>
  <c r="AD124" i="2"/>
  <c r="AD529" i="2"/>
  <c r="AD430" i="2"/>
  <c r="AD37" i="2"/>
  <c r="AD80" i="2"/>
  <c r="AD416" i="2"/>
  <c r="AD382" i="2"/>
  <c r="AD458" i="2"/>
  <c r="AD580" i="2"/>
  <c r="AD139" i="2"/>
  <c r="AD275" i="2"/>
  <c r="AD343" i="2"/>
  <c r="AD461" i="2"/>
  <c r="AD407" i="2"/>
  <c r="AD206" i="2"/>
  <c r="AD125" i="2"/>
  <c r="AD383" i="2"/>
  <c r="AD478" i="2"/>
  <c r="AD248" i="2"/>
  <c r="AD555" i="2"/>
  <c r="AD145" i="2"/>
  <c r="AD448" i="2"/>
  <c r="AD193" i="2"/>
  <c r="AD439" i="2"/>
  <c r="AD466" i="2"/>
  <c r="AD689" i="2"/>
  <c r="AD229" i="2"/>
  <c r="AD225" i="2"/>
  <c r="AD283" i="2"/>
  <c r="AD96" i="2"/>
  <c r="AD15" i="2"/>
  <c r="AD338" i="2"/>
  <c r="AD606" i="2"/>
  <c r="AD74" i="2"/>
  <c r="AD242" i="2"/>
  <c r="AD381" i="2"/>
  <c r="AD371" i="2"/>
  <c r="AD64" i="2"/>
  <c r="AD17" i="2"/>
  <c r="AD109" i="2"/>
  <c r="AD176" i="2"/>
  <c r="AD400" i="2"/>
  <c r="AD65" i="2"/>
  <c r="AD424" i="2"/>
  <c r="AD117" i="2"/>
  <c r="AD184" i="2"/>
  <c r="AD308" i="2"/>
  <c r="AD197" i="2"/>
  <c r="AD36" i="2"/>
  <c r="AD228" i="2"/>
  <c r="AD691" i="2"/>
  <c r="AD548" i="2"/>
  <c r="AD187" i="2"/>
  <c r="AD454" i="2"/>
  <c r="AD297" i="2"/>
  <c r="AD26" i="2"/>
  <c r="AD85" i="2"/>
  <c r="AD351" i="2"/>
  <c r="AD192" i="2"/>
  <c r="AD556" i="2"/>
  <c r="AD76" i="2"/>
  <c r="AD644" i="2"/>
  <c r="AD387" i="2"/>
  <c r="AD45" i="2"/>
  <c r="AD188" i="2"/>
  <c r="AD13" i="2"/>
  <c r="AD247" i="2"/>
  <c r="AD272" i="2"/>
  <c r="AD694" i="2"/>
  <c r="AD655" i="2"/>
  <c r="AD165" i="2"/>
  <c r="AD414" i="2"/>
  <c r="AD191" i="2"/>
  <c r="AD318" i="2"/>
  <c r="AD418" i="2"/>
  <c r="AD258" i="2"/>
  <c r="AD700" i="2"/>
  <c r="AD11" i="2"/>
  <c r="AD356" i="2"/>
  <c r="AD431" i="2"/>
  <c r="AD564" i="2"/>
  <c r="AD641" i="2"/>
  <c r="AD362" i="2"/>
  <c r="AD721" i="2"/>
  <c r="AD348" i="2"/>
  <c r="AD270" i="2"/>
  <c r="AD198" i="2"/>
  <c r="AD155" i="2"/>
  <c r="AD481" i="2"/>
  <c r="AD210" i="2"/>
  <c r="AD218" i="2"/>
  <c r="AD436" i="2"/>
  <c r="AD235" i="2"/>
  <c r="AD23" i="2"/>
  <c r="AD236" i="2"/>
  <c r="AD474" i="2"/>
  <c r="AD410" i="2"/>
  <c r="AD27" i="2"/>
  <c r="AD607" i="2"/>
  <c r="AD513" i="2"/>
  <c r="AD166" i="2"/>
  <c r="AD526" i="2"/>
  <c r="AD648" i="2"/>
  <c r="AD369" i="2"/>
  <c r="AD563" i="2"/>
  <c r="K119" i="3" s="1"/>
  <c r="AD585" i="2"/>
  <c r="AD572" i="2"/>
  <c r="AD357" i="2"/>
  <c r="AD259" i="2"/>
  <c r="AD656" i="2"/>
  <c r="AD540" i="2"/>
  <c r="AD597" i="2"/>
  <c r="AD180" i="2"/>
  <c r="AD463" i="2"/>
  <c r="AD605" i="2"/>
  <c r="AD475" i="2"/>
  <c r="AD669" i="2"/>
  <c r="AD41" i="2"/>
  <c r="AD136" i="2"/>
  <c r="AD4" i="2"/>
  <c r="AD292" i="2"/>
  <c r="AD616" i="2"/>
  <c r="AD299" i="2"/>
  <c r="AD216" i="2"/>
  <c r="AD309" i="2"/>
  <c r="AD617" i="2"/>
  <c r="AD112" i="2"/>
  <c r="AD178" i="2"/>
  <c r="AD231" i="2"/>
  <c r="AD506" i="2"/>
  <c r="AD504" i="2"/>
  <c r="AD131" i="2"/>
  <c r="AD552" i="2"/>
  <c r="AD643" i="2"/>
  <c r="AD658" i="2"/>
  <c r="AD649" i="2"/>
  <c r="AD83" i="2"/>
  <c r="AD196" i="2"/>
  <c r="AD304" i="2"/>
  <c r="AD310" i="2"/>
  <c r="AD638" i="2"/>
  <c r="AD44" i="2"/>
  <c r="AD497" i="2"/>
  <c r="AD47" i="2"/>
  <c r="AD449" i="2"/>
  <c r="AD150" i="2"/>
  <c r="AD30" i="2"/>
  <c r="AD443" i="2"/>
  <c r="AD81" i="2"/>
  <c r="AD494" i="2"/>
  <c r="AD98" i="2"/>
  <c r="AD630" i="2"/>
  <c r="AD484" i="2"/>
  <c r="AD403" i="2"/>
  <c r="AD551" i="2"/>
  <c r="AD435" i="2"/>
  <c r="AD507" i="2"/>
  <c r="AD220" i="2"/>
  <c r="AD62" i="2"/>
  <c r="AD140" i="2"/>
  <c r="AD14" i="2"/>
  <c r="AD164" i="2"/>
  <c r="AD46" i="2"/>
  <c r="AD581" i="2"/>
  <c r="AD289" i="2"/>
  <c r="AD433" i="2"/>
  <c r="AD388" i="2"/>
  <c r="AD261" i="2"/>
  <c r="AD465" i="2"/>
  <c r="AD584" i="2"/>
  <c r="AD239" i="2"/>
  <c r="AD395" i="2"/>
  <c r="AD704" i="2"/>
  <c r="AD487" i="2"/>
  <c r="AD323" i="2"/>
  <c r="AD515" i="2"/>
  <c r="AD482" i="2"/>
  <c r="AD708" i="2"/>
  <c r="AD71" i="2"/>
  <c r="AD39" i="2"/>
  <c r="AD402" i="2"/>
  <c r="AD359" i="2"/>
  <c r="AD412" i="2"/>
  <c r="AD55" i="2"/>
  <c r="AD110" i="2"/>
  <c r="AD262" i="2"/>
  <c r="AD12" i="2"/>
  <c r="AD334" i="2"/>
  <c r="AD675" i="2"/>
  <c r="AD426" i="2"/>
  <c r="AD442" i="2"/>
  <c r="AD346" i="2"/>
  <c r="AD380" i="2"/>
  <c r="AD79" i="2"/>
  <c r="AD716" i="2"/>
  <c r="AD152" i="2"/>
  <c r="AD425" i="2"/>
  <c r="AD207" i="2"/>
  <c r="AD559" i="2"/>
  <c r="AD376" i="2"/>
  <c r="AD277" i="2"/>
  <c r="AD586" i="2"/>
  <c r="AD324" i="2"/>
  <c r="AD305" i="2"/>
  <c r="AD628" i="2"/>
  <c r="AD322" i="2"/>
  <c r="AD21" i="2"/>
  <c r="AD390" i="2"/>
  <c r="AD389" i="2"/>
  <c r="AD479" i="2"/>
  <c r="AD533" i="2"/>
  <c r="AD637" i="2"/>
  <c r="AD423" i="2"/>
  <c r="AD703" i="2"/>
  <c r="AD411" i="2"/>
  <c r="AD364" i="2"/>
  <c r="AD204" i="2"/>
  <c r="AD480" i="2"/>
  <c r="AD453" i="2"/>
  <c r="AD3" i="2"/>
  <c r="AD408" i="2"/>
  <c r="AD60" i="2"/>
  <c r="AD219" i="2"/>
  <c r="AD78" i="2"/>
  <c r="AD313" i="2"/>
  <c r="AD121" i="2"/>
  <c r="AD594" i="2"/>
  <c r="AD260" i="2"/>
  <c r="AD127" i="2"/>
  <c r="AD222" i="2"/>
  <c r="AD101" i="2"/>
  <c r="AD52" i="2"/>
  <c r="AD335" i="2"/>
  <c r="AD159" i="2"/>
  <c r="AD48" i="2"/>
  <c r="AD113" i="2"/>
  <c r="AD314" i="2"/>
  <c r="AD579" i="2"/>
  <c r="AD677" i="2"/>
  <c r="AD603" i="2"/>
  <c r="AD521" i="2"/>
  <c r="AD212" i="2"/>
  <c r="AD488" i="2"/>
  <c r="AD69" i="2"/>
  <c r="AD252" i="2"/>
  <c r="AD567" i="2"/>
  <c r="AD267" i="2"/>
  <c r="AD406" i="2"/>
  <c r="AD183" i="2"/>
  <c r="AD569" i="2"/>
  <c r="AD320" i="2"/>
  <c r="AD186" i="2"/>
  <c r="AD327" i="2"/>
  <c r="AD350" i="2"/>
  <c r="AD462" i="2"/>
  <c r="AD291" i="2"/>
  <c r="AD8" i="2"/>
  <c r="AD554" i="2"/>
  <c r="AD582" i="2"/>
  <c r="AD330" i="2"/>
  <c r="AD194" i="2"/>
  <c r="AD470" i="2"/>
  <c r="AD162" i="2"/>
  <c r="AD664" i="2"/>
  <c r="AD232" i="2"/>
  <c r="AD29" i="2"/>
  <c r="AD221" i="2"/>
  <c r="AD7" i="2"/>
  <c r="AD119" i="2"/>
  <c r="AD377" i="2"/>
  <c r="AD537" i="2"/>
  <c r="AD189" i="2"/>
  <c r="AD271" i="2"/>
  <c r="AD545" i="2"/>
  <c r="AD97" i="2"/>
  <c r="AD587" i="2"/>
  <c r="AD428" i="2"/>
  <c r="AD363" i="2"/>
  <c r="AD240" i="2"/>
  <c r="AD111" i="2"/>
  <c r="AD146" i="2"/>
  <c r="AD209" i="2"/>
  <c r="AD276" i="2"/>
  <c r="AD118" i="2"/>
  <c r="AD722" i="2"/>
  <c r="AD286" i="2"/>
  <c r="AD137" i="2"/>
  <c r="AD108" i="2"/>
  <c r="AD84" i="2"/>
  <c r="AD157" i="2"/>
  <c r="AD73" i="2"/>
  <c r="AD681" i="2"/>
  <c r="AD203" i="2"/>
  <c r="AD171" i="2"/>
  <c r="AD576" i="2"/>
  <c r="AD38" i="2"/>
  <c r="AD682" i="2"/>
  <c r="AD24" i="2"/>
  <c r="AD56" i="2"/>
  <c r="AD215" i="2"/>
  <c r="AD40" i="2"/>
  <c r="AD254" i="2"/>
  <c r="AD483" i="2"/>
  <c r="AD360" i="2"/>
  <c r="AD527" i="2"/>
  <c r="AD10" i="2"/>
  <c r="AD6" i="2"/>
  <c r="AD432" i="2"/>
  <c r="AD543" i="2"/>
  <c r="AD202" i="2"/>
  <c r="AD160" i="2"/>
  <c r="AD342" i="2"/>
  <c r="AD662" i="2"/>
  <c r="AD250" i="2"/>
  <c r="AD59" i="2"/>
  <c r="AD205" i="2"/>
  <c r="AD657" i="2"/>
  <c r="AD613" i="2"/>
  <c r="AD241" i="2"/>
  <c r="AD70" i="2"/>
  <c r="AD50" i="2"/>
  <c r="AD614" i="2"/>
  <c r="AD319" i="2"/>
  <c r="AD621" i="2"/>
  <c r="AD419" i="2"/>
  <c r="AD182" i="2"/>
  <c r="AD53" i="2"/>
  <c r="AD472" i="2"/>
  <c r="AD200" i="2"/>
  <c r="AD490" i="2"/>
  <c r="AD2" i="2"/>
  <c r="AD331" i="2"/>
  <c r="AD562" i="2"/>
  <c r="AD520" i="2"/>
  <c r="AD33" i="2"/>
  <c r="AD263" i="2"/>
  <c r="AD624" i="2"/>
  <c r="AD128" i="2"/>
  <c r="AD495" i="2"/>
  <c r="AD19" i="2"/>
  <c r="AD167" i="2"/>
  <c r="AD300" i="2"/>
  <c r="AD686" i="2"/>
  <c r="AD170" i="2"/>
  <c r="AD195" i="2"/>
  <c r="AD243" i="2"/>
  <c r="AD257" i="2"/>
  <c r="AD16" i="2"/>
  <c r="AD179" i="2"/>
  <c r="AD238" i="2"/>
  <c r="AD35" i="2"/>
  <c r="AD132" i="2"/>
  <c r="AD58" i="2"/>
  <c r="AD255" i="2"/>
  <c r="AD214" i="2"/>
  <c r="AD245" i="2"/>
  <c r="AD199" i="2"/>
  <c r="AD385" i="2"/>
  <c r="AD172" i="2"/>
  <c r="AD505" i="2"/>
  <c r="AD468" i="2"/>
  <c r="AD618" i="2"/>
  <c r="AD161" i="2"/>
  <c r="AD629" i="2"/>
  <c r="AD568" i="2"/>
  <c r="AD535" i="2"/>
  <c r="AD18" i="2"/>
  <c r="AD122" i="2"/>
  <c r="AD622" i="2"/>
  <c r="AD147" i="2"/>
  <c r="AD34" i="2"/>
  <c r="AD274" i="2"/>
  <c r="AD311" i="2"/>
  <c r="AD501" i="2"/>
  <c r="AD599" i="2"/>
  <c r="AD293" i="2"/>
  <c r="AD134" i="2"/>
  <c r="AD95" i="2"/>
  <c r="AD687" i="2"/>
  <c r="AD492" i="2"/>
  <c r="AD611" i="2"/>
  <c r="AD115" i="2"/>
  <c r="AD732" i="2"/>
  <c r="AD565" i="2"/>
  <c r="AD253" i="2"/>
  <c r="AD158" i="2"/>
  <c r="AD702" i="2"/>
  <c r="AD303" i="2"/>
  <c r="AD502" i="2"/>
  <c r="AD511" i="2"/>
  <c r="AD49" i="2"/>
  <c r="AD358" i="2"/>
  <c r="AD706" i="2"/>
  <c r="AD650" i="2"/>
  <c r="AD625" i="2"/>
  <c r="AD512" i="2"/>
  <c r="AD639" i="2"/>
  <c r="AD63" i="2"/>
  <c r="AD635" i="2"/>
  <c r="AD82" i="2"/>
  <c r="AD519" i="2"/>
  <c r="AD153" i="2"/>
  <c r="AD447" i="2"/>
  <c r="AD450" i="2"/>
  <c r="AD287" i="2"/>
  <c r="AD9" i="2"/>
  <c r="AD138" i="2"/>
  <c r="AD87" i="2"/>
  <c r="AD434" i="2"/>
  <c r="AD445" i="2"/>
  <c r="AD307" i="2"/>
  <c r="AD596" i="2"/>
  <c r="AD42" i="2"/>
  <c r="AD444" i="2"/>
  <c r="AD237" i="2"/>
  <c r="AD608" i="2"/>
  <c r="AD317" i="2"/>
  <c r="AD528" i="2"/>
  <c r="AD126" i="2"/>
  <c r="AD22" i="2"/>
  <c r="AD173" i="2"/>
  <c r="AD715" i="2"/>
  <c r="AD105" i="2"/>
  <c r="AD344" i="2"/>
  <c r="AD394" i="2"/>
  <c r="AD717" i="2"/>
  <c r="AD570" i="2"/>
  <c r="AD20" i="2"/>
  <c r="AD670" i="2"/>
  <c r="AD508" i="2"/>
  <c r="AD451" i="2"/>
  <c r="AD156" i="2"/>
  <c r="AD663" i="2"/>
  <c r="AD485" i="2"/>
  <c r="AD163" i="2"/>
  <c r="AD325" i="2"/>
  <c r="AD143" i="2"/>
  <c r="AD135" i="2"/>
  <c r="AD714" i="2"/>
  <c r="AD516" i="2"/>
  <c r="AD169" i="2"/>
  <c r="AD28" i="2"/>
  <c r="AD106" i="2"/>
  <c r="AD190" i="2"/>
  <c r="AD574" i="2"/>
  <c r="AD539" i="2"/>
  <c r="AD602" i="2"/>
  <c r="AD336" i="2"/>
  <c r="AD601" i="2"/>
  <c r="AD25" i="2"/>
  <c r="AD326" i="2"/>
  <c r="AD712" i="2"/>
  <c r="AD107" i="2"/>
  <c r="AD557" i="2"/>
  <c r="AD549" i="2"/>
  <c r="AD281" i="2"/>
  <c r="AD75" i="2"/>
  <c r="AD315" i="2"/>
  <c r="AD67" i="2"/>
  <c r="AD417" i="2"/>
  <c r="AD349" i="2"/>
  <c r="AD421" i="2"/>
  <c r="AD517" i="2"/>
  <c r="AD510" i="2"/>
  <c r="AD455" i="2"/>
  <c r="AD177" i="2"/>
  <c r="AD438" i="2"/>
  <c r="AD415" i="2"/>
  <c r="AD626" i="2"/>
  <c r="AD469" i="2"/>
  <c r="AD398" i="2"/>
  <c r="AD623" i="2"/>
  <c r="AD306" i="2"/>
  <c r="AD77" i="2"/>
  <c r="AD573" i="2"/>
  <c r="AD249" i="2"/>
  <c r="AD486" i="2"/>
  <c r="AD409" i="2"/>
  <c r="AD116" i="2"/>
  <c r="AD154" i="2"/>
  <c r="AD724" i="2"/>
  <c r="AD589" i="2"/>
  <c r="AD373" i="2"/>
  <c r="AD619" i="2"/>
  <c r="AD522" i="2"/>
  <c r="AD353" i="2"/>
  <c r="AD588" i="2"/>
  <c r="AD725" i="2"/>
  <c r="AD372" i="2"/>
  <c r="AD709" i="2"/>
  <c r="AD496" i="2"/>
  <c r="AD201" i="2"/>
  <c r="AD598" i="2"/>
  <c r="AD723" i="2"/>
  <c r="AD91" i="2"/>
  <c r="AD114" i="2"/>
  <c r="AD627" i="2"/>
  <c r="AD422" i="2"/>
  <c r="AD148" i="2"/>
  <c r="AD642" i="2"/>
  <c r="AD615" i="2"/>
  <c r="AD269" i="2"/>
  <c r="AD420" i="2"/>
  <c r="AD86" i="2"/>
  <c r="AD646" i="2"/>
  <c r="AD457" i="2"/>
  <c r="AD553" i="2"/>
  <c r="AD378" i="2"/>
  <c r="AD595" i="2"/>
  <c r="AD43" i="2"/>
  <c r="AD103" i="2"/>
  <c r="AD31" i="2"/>
  <c r="AD285" i="2"/>
  <c r="AD690" i="2"/>
  <c r="AD460" i="2"/>
  <c r="AD391" i="2"/>
  <c r="AD392" i="2"/>
  <c r="AD685" i="2"/>
  <c r="AD476" i="2"/>
  <c r="AD676" i="2"/>
  <c r="AD226" i="2"/>
  <c r="AD100" i="2"/>
  <c r="AD129" i="2"/>
  <c r="AD175" i="2"/>
  <c r="AD604" i="2"/>
  <c r="AD386" i="2"/>
  <c r="AD302" i="2"/>
  <c r="AD525" i="2"/>
  <c r="AD149" i="2"/>
  <c r="AD230" i="2"/>
  <c r="AD498" i="2"/>
  <c r="AD593" i="2"/>
  <c r="AD720" i="2"/>
  <c r="AD102" i="2"/>
  <c r="AD213" i="2"/>
  <c r="AD368" i="2"/>
  <c r="AD667" i="2"/>
  <c r="AD636" i="2"/>
  <c r="AD673" i="2"/>
  <c r="AD509" i="2"/>
  <c r="AD365" i="2"/>
  <c r="AD94" i="2"/>
  <c r="AD401" i="2"/>
  <c r="AD345" i="2"/>
  <c r="AD90" i="2"/>
  <c r="AD123" i="2"/>
  <c r="AD375" i="2"/>
  <c r="AD558" i="2"/>
  <c r="AD651" i="2"/>
  <c r="AD72" i="2"/>
  <c r="AD577" i="2"/>
  <c r="AD273" i="2"/>
  <c r="AD405" i="2"/>
  <c r="AD328" i="2"/>
  <c r="AD66" i="2"/>
  <c r="AD413" i="2"/>
  <c r="AD571" i="2"/>
  <c r="AD632" i="2"/>
  <c r="AD730" i="2"/>
  <c r="AD668" i="2"/>
  <c r="AD729" i="2"/>
  <c r="AD654" i="2"/>
  <c r="AD477" i="2"/>
  <c r="AD168" i="2"/>
  <c r="AD61" i="2"/>
  <c r="AD284" i="2"/>
  <c r="AD701" i="2"/>
  <c r="AD268" i="2"/>
  <c r="AD396" i="2"/>
  <c r="AD523" i="2"/>
  <c r="AD174" i="2"/>
  <c r="AD296" i="2"/>
  <c r="AD32" i="2"/>
  <c r="AD612" i="2"/>
  <c r="AD294" i="2"/>
  <c r="AD295" i="2"/>
  <c r="AD524" i="2"/>
  <c r="AD666" i="2"/>
  <c r="AD217" i="2"/>
  <c r="AD316" i="2"/>
  <c r="AD719" i="2"/>
  <c r="AD329" i="2"/>
  <c r="AD518" i="2"/>
  <c r="AD684" i="2"/>
  <c r="AD244" i="2"/>
  <c r="AD441" i="2"/>
  <c r="AD500" i="2"/>
  <c r="AD456" i="2"/>
  <c r="AD678" i="2"/>
  <c r="AD503" i="2"/>
  <c r="AD142" i="2"/>
  <c r="AD633" i="2"/>
  <c r="AD733" i="2"/>
  <c r="AD211" i="2"/>
  <c r="AD591" i="2"/>
  <c r="AD99" i="2"/>
  <c r="AD333" i="2"/>
  <c r="AD264" i="2"/>
  <c r="AD705" i="2"/>
  <c r="AD652" i="2"/>
  <c r="AD583" i="2"/>
  <c r="AD366" i="2"/>
  <c r="AD290" i="2"/>
  <c r="AD660" i="2"/>
  <c r="AD493" i="2"/>
  <c r="AD491" i="2"/>
  <c r="AD355" i="2"/>
  <c r="AD532" i="2"/>
  <c r="AD130" i="2"/>
  <c r="AD185" i="2"/>
  <c r="AD278" i="2"/>
  <c r="AD265" i="2"/>
  <c r="AD467" i="2"/>
  <c r="AD341" i="2"/>
  <c r="AD92" i="2"/>
  <c r="AD530" i="2"/>
  <c r="AD133" i="2"/>
  <c r="AD707" i="2"/>
  <c r="AD312" i="2"/>
  <c r="AD354" i="2"/>
  <c r="AD566" i="2"/>
  <c r="AD544" i="2"/>
  <c r="AD536" i="2"/>
  <c r="AD256" i="2"/>
  <c r="AD427" i="2"/>
  <c r="AD713" i="2"/>
  <c r="AD473" i="2"/>
  <c r="AD280" i="2"/>
  <c r="AD620" i="2"/>
  <c r="AD224" i="2"/>
  <c r="AD298" i="2"/>
  <c r="AD547" i="2"/>
  <c r="AD361" i="2"/>
  <c r="AD404" i="2"/>
  <c r="AD696" i="2"/>
  <c r="AD683" i="2"/>
  <c r="AD367" i="2"/>
  <c r="AD560" i="2"/>
  <c r="AD640" i="2"/>
  <c r="AD726" i="2"/>
  <c r="AD699" i="2"/>
  <c r="AD542" i="2"/>
  <c r="AD550" i="2"/>
  <c r="AD600" i="2"/>
  <c r="AD672" i="2"/>
  <c r="AD692" i="2"/>
  <c r="AD440" i="2"/>
  <c r="AD674" i="2"/>
  <c r="AD665" i="2"/>
  <c r="AD671" i="2"/>
  <c r="AD631" i="2"/>
  <c r="AD499" i="2"/>
  <c r="AD489" i="2"/>
  <c r="AD661" i="2"/>
  <c r="AD688" i="2"/>
  <c r="AD575" i="2"/>
  <c r="AD698" i="2"/>
  <c r="AD680" i="2"/>
  <c r="AD728" i="2"/>
  <c r="AD710" i="2"/>
  <c r="AD727" i="2"/>
  <c r="AD695" i="2"/>
  <c r="AD711" i="2"/>
  <c r="AD659" i="2"/>
  <c r="AD731" i="2"/>
  <c r="AD718" i="2"/>
  <c r="AD679" i="2"/>
  <c r="AC647" i="2"/>
  <c r="AC578" i="2"/>
  <c r="AC609" i="2"/>
  <c r="AC89" i="2"/>
  <c r="AC370" i="2"/>
  <c r="AC397" i="2"/>
  <c r="AC399" i="2"/>
  <c r="AC538" i="2"/>
  <c r="AC374" i="2"/>
  <c r="AC561" i="2"/>
  <c r="AC301" i="2"/>
  <c r="AC437" i="2"/>
  <c r="AC144" i="2"/>
  <c r="AC697" i="2"/>
  <c r="AC151" i="2"/>
  <c r="AC531" i="2"/>
  <c r="AC653" i="2"/>
  <c r="AC51" i="2"/>
  <c r="AC384" i="2"/>
  <c r="AC514" i="2"/>
  <c r="AC459" i="2"/>
  <c r="AC464" i="2"/>
  <c r="AC393" i="2"/>
  <c r="AC233" i="2"/>
  <c r="AC68" i="2"/>
  <c r="AC246" i="2"/>
  <c r="AC592" i="2"/>
  <c r="AC321" i="2"/>
  <c r="AC634" i="2"/>
  <c r="AC590" i="2"/>
  <c r="AC181" i="2"/>
  <c r="AC534" i="2"/>
  <c r="AC54" i="2"/>
  <c r="AC379" i="2"/>
  <c r="AC5" i="2"/>
  <c r="AC693" i="2"/>
  <c r="AC446" i="2"/>
  <c r="AC104" i="2"/>
  <c r="AC227" i="2"/>
  <c r="AC347" i="2"/>
  <c r="AC645" i="2"/>
  <c r="AC282" i="2"/>
  <c r="AC340" i="2"/>
  <c r="AC546" i="2"/>
  <c r="AC88" i="2"/>
  <c r="AC208" i="2"/>
  <c r="AC223" i="2"/>
  <c r="J51" i="3" s="1"/>
  <c r="AC610" i="2"/>
  <c r="AC452" i="2"/>
  <c r="AC251" i="2"/>
  <c r="AC57" i="2"/>
  <c r="AC339" i="2"/>
  <c r="AC141" i="2"/>
  <c r="AC429" i="2"/>
  <c r="AC352" i="2"/>
  <c r="AC332" i="2"/>
  <c r="AC234" i="2"/>
  <c r="AC471" i="2"/>
  <c r="AC541" i="2"/>
  <c r="AC120" i="2"/>
  <c r="AC279" i="2"/>
  <c r="AC266" i="2"/>
  <c r="AC337" i="2"/>
  <c r="AC288" i="2"/>
  <c r="AC93" i="2"/>
  <c r="AC124" i="2"/>
  <c r="AC529" i="2"/>
  <c r="AC430" i="2"/>
  <c r="AC37" i="2"/>
  <c r="AC80" i="2"/>
  <c r="AC416" i="2"/>
  <c r="AC382" i="2"/>
  <c r="AC458" i="2"/>
  <c r="AC580" i="2"/>
  <c r="AC139" i="2"/>
  <c r="AC275" i="2"/>
  <c r="AC343" i="2"/>
  <c r="AC461" i="2"/>
  <c r="AC407" i="2"/>
  <c r="AC206" i="2"/>
  <c r="AC125" i="2"/>
  <c r="AC383" i="2"/>
  <c r="AC478" i="2"/>
  <c r="AC248" i="2"/>
  <c r="AC555" i="2"/>
  <c r="AC145" i="2"/>
  <c r="AC448" i="2"/>
  <c r="AC193" i="2"/>
  <c r="AC439" i="2"/>
  <c r="AC466" i="2"/>
  <c r="AC689" i="2"/>
  <c r="AC229" i="2"/>
  <c r="AC225" i="2"/>
  <c r="AC283" i="2"/>
  <c r="AC96" i="2"/>
  <c r="AC15" i="2"/>
  <c r="AC338" i="2"/>
  <c r="AC606" i="2"/>
  <c r="AC74" i="2"/>
  <c r="AC242" i="2"/>
  <c r="AC381" i="2"/>
  <c r="AC371" i="2"/>
  <c r="AC64" i="2"/>
  <c r="AC17" i="2"/>
  <c r="AC109" i="2"/>
  <c r="AC176" i="2"/>
  <c r="AC400" i="2"/>
  <c r="AC65" i="2"/>
  <c r="AC424" i="2"/>
  <c r="AC117" i="2"/>
  <c r="AC184" i="2"/>
  <c r="AC308" i="2"/>
  <c r="AC197" i="2"/>
  <c r="AC36" i="2"/>
  <c r="AC228" i="2"/>
  <c r="AC691" i="2"/>
  <c r="AC548" i="2"/>
  <c r="AC187" i="2"/>
  <c r="AC454" i="2"/>
  <c r="AC297" i="2"/>
  <c r="AC26" i="2"/>
  <c r="AC85" i="2"/>
  <c r="AC351" i="2"/>
  <c r="AC192" i="2"/>
  <c r="AC556" i="2"/>
  <c r="AC76" i="2"/>
  <c r="AC644" i="2"/>
  <c r="AC387" i="2"/>
  <c r="AC45" i="2"/>
  <c r="AC188" i="2"/>
  <c r="AC13" i="2"/>
  <c r="AC247" i="2"/>
  <c r="AC272" i="2"/>
  <c r="AC694" i="2"/>
  <c r="AC655" i="2"/>
  <c r="AC165" i="2"/>
  <c r="AC414" i="2"/>
  <c r="AC191" i="2"/>
  <c r="AC318" i="2"/>
  <c r="AC418" i="2"/>
  <c r="AC258" i="2"/>
  <c r="AC700" i="2"/>
  <c r="AC11" i="2"/>
  <c r="AC356" i="2"/>
  <c r="AC431" i="2"/>
  <c r="AC564" i="2"/>
  <c r="AC641" i="2"/>
  <c r="AC362" i="2"/>
  <c r="AC721" i="2"/>
  <c r="AC348" i="2"/>
  <c r="AC270" i="2"/>
  <c r="AC198" i="2"/>
  <c r="AC155" i="2"/>
  <c r="AC481" i="2"/>
  <c r="AC210" i="2"/>
  <c r="AC218" i="2"/>
  <c r="AC436" i="2"/>
  <c r="AC235" i="2"/>
  <c r="AC23" i="2"/>
  <c r="AC236" i="2"/>
  <c r="AC474" i="2"/>
  <c r="AC410" i="2"/>
  <c r="AC27" i="2"/>
  <c r="AC607" i="2"/>
  <c r="AC513" i="2"/>
  <c r="AC166" i="2"/>
  <c r="AC526" i="2"/>
  <c r="AC648" i="2"/>
  <c r="AC369" i="2"/>
  <c r="AC563" i="2"/>
  <c r="AC585" i="2"/>
  <c r="AC572" i="2"/>
  <c r="AC357" i="2"/>
  <c r="AC259" i="2"/>
  <c r="AC656" i="2"/>
  <c r="AC540" i="2"/>
  <c r="AC597" i="2"/>
  <c r="AC180" i="2"/>
  <c r="AC463" i="2"/>
  <c r="AC605" i="2"/>
  <c r="AC475" i="2"/>
  <c r="AC669" i="2"/>
  <c r="AC41" i="2"/>
  <c r="AC136" i="2"/>
  <c r="AC4" i="2"/>
  <c r="AC292" i="2"/>
  <c r="AC616" i="2"/>
  <c r="AC299" i="2"/>
  <c r="AC216" i="2"/>
  <c r="AC309" i="2"/>
  <c r="AC617" i="2"/>
  <c r="AC112" i="2"/>
  <c r="AC178" i="2"/>
  <c r="AC231" i="2"/>
  <c r="AC506" i="2"/>
  <c r="AC504" i="2"/>
  <c r="AC131" i="2"/>
  <c r="AC552" i="2"/>
  <c r="AC643" i="2"/>
  <c r="AC658" i="2"/>
  <c r="AC649" i="2"/>
  <c r="AC83" i="2"/>
  <c r="AC196" i="2"/>
  <c r="AC304" i="2"/>
  <c r="AC310" i="2"/>
  <c r="AC638" i="2"/>
  <c r="AC44" i="2"/>
  <c r="AC497" i="2"/>
  <c r="AC47" i="2"/>
  <c r="AC449" i="2"/>
  <c r="AC150" i="2"/>
  <c r="AC30" i="2"/>
  <c r="AC443" i="2"/>
  <c r="AC81" i="2"/>
  <c r="AC494" i="2"/>
  <c r="AC98" i="2"/>
  <c r="AC630" i="2"/>
  <c r="AC484" i="2"/>
  <c r="AC403" i="2"/>
  <c r="AC551" i="2"/>
  <c r="AC435" i="2"/>
  <c r="AC507" i="2"/>
  <c r="AC220" i="2"/>
  <c r="AC62" i="2"/>
  <c r="AC140" i="2"/>
  <c r="AC14" i="2"/>
  <c r="AC164" i="2"/>
  <c r="AC46" i="2"/>
  <c r="AC581" i="2"/>
  <c r="AC289" i="2"/>
  <c r="AC433" i="2"/>
  <c r="AC388" i="2"/>
  <c r="AC261" i="2"/>
  <c r="AC465" i="2"/>
  <c r="AC584" i="2"/>
  <c r="AC239" i="2"/>
  <c r="AC395" i="2"/>
  <c r="AC704" i="2"/>
  <c r="AC487" i="2"/>
  <c r="AC323" i="2"/>
  <c r="AC515" i="2"/>
  <c r="AC482" i="2"/>
  <c r="AC708" i="2"/>
  <c r="AC71" i="2"/>
  <c r="AC39" i="2"/>
  <c r="AC402" i="2"/>
  <c r="AC359" i="2"/>
  <c r="AC412" i="2"/>
  <c r="AC55" i="2"/>
  <c r="AC110" i="2"/>
  <c r="AC262" i="2"/>
  <c r="AC12" i="2"/>
  <c r="AC334" i="2"/>
  <c r="AC675" i="2"/>
  <c r="AC426" i="2"/>
  <c r="AC442" i="2"/>
  <c r="AC346" i="2"/>
  <c r="AC380" i="2"/>
  <c r="AC79" i="2"/>
  <c r="AC716" i="2"/>
  <c r="AC152" i="2"/>
  <c r="AC425" i="2"/>
  <c r="AC207" i="2"/>
  <c r="AC559" i="2"/>
  <c r="AC376" i="2"/>
  <c r="AC277" i="2"/>
  <c r="AC586" i="2"/>
  <c r="AC324" i="2"/>
  <c r="AC305" i="2"/>
  <c r="AC628" i="2"/>
  <c r="AC322" i="2"/>
  <c r="AC21" i="2"/>
  <c r="AC390" i="2"/>
  <c r="AC389" i="2"/>
  <c r="AC479" i="2"/>
  <c r="AC533" i="2"/>
  <c r="AC637" i="2"/>
  <c r="AC423" i="2"/>
  <c r="AC703" i="2"/>
  <c r="AC411" i="2"/>
  <c r="AC364" i="2"/>
  <c r="AC204" i="2"/>
  <c r="AC480" i="2"/>
  <c r="AC453" i="2"/>
  <c r="AC3" i="2"/>
  <c r="AC408" i="2"/>
  <c r="AC60" i="2"/>
  <c r="AC219" i="2"/>
  <c r="AC78" i="2"/>
  <c r="AC313" i="2"/>
  <c r="AC121" i="2"/>
  <c r="AC594" i="2"/>
  <c r="AC260" i="2"/>
  <c r="AC127" i="2"/>
  <c r="AC222" i="2"/>
  <c r="AC101" i="2"/>
  <c r="J17" i="3" s="1"/>
  <c r="AC52" i="2"/>
  <c r="AC335" i="2"/>
  <c r="AC159" i="2"/>
  <c r="AC48" i="2"/>
  <c r="AC113" i="2"/>
  <c r="AC314" i="2"/>
  <c r="AC579" i="2"/>
  <c r="AC677" i="2"/>
  <c r="AC603" i="2"/>
  <c r="AC521" i="2"/>
  <c r="AC212" i="2"/>
  <c r="AC488" i="2"/>
  <c r="AC69" i="2"/>
  <c r="AC252" i="2"/>
  <c r="AC567" i="2"/>
  <c r="AC267" i="2"/>
  <c r="AC406" i="2"/>
  <c r="AC183" i="2"/>
  <c r="AC569" i="2"/>
  <c r="AC320" i="2"/>
  <c r="AC186" i="2"/>
  <c r="AC327" i="2"/>
  <c r="AC350" i="2"/>
  <c r="AC462" i="2"/>
  <c r="AC291" i="2"/>
  <c r="AC8" i="2"/>
  <c r="AC554" i="2"/>
  <c r="AC582" i="2"/>
  <c r="AC330" i="2"/>
  <c r="AC194" i="2"/>
  <c r="AC470" i="2"/>
  <c r="AC162" i="2"/>
  <c r="AC664" i="2"/>
  <c r="AC232" i="2"/>
  <c r="AC29" i="2"/>
  <c r="AC221" i="2"/>
  <c r="AC7" i="2"/>
  <c r="AC119" i="2"/>
  <c r="AC377" i="2"/>
  <c r="AC537" i="2"/>
  <c r="AC189" i="2"/>
  <c r="AC271" i="2"/>
  <c r="AC545" i="2"/>
  <c r="AC97" i="2"/>
  <c r="AC587" i="2"/>
  <c r="AC428" i="2"/>
  <c r="AC363" i="2"/>
  <c r="AC240" i="2"/>
  <c r="AC111" i="2"/>
  <c r="AC146" i="2"/>
  <c r="AC209" i="2"/>
  <c r="AC276" i="2"/>
  <c r="AC118" i="2"/>
  <c r="AC722" i="2"/>
  <c r="AC286" i="2"/>
  <c r="AC137" i="2"/>
  <c r="AC108" i="2"/>
  <c r="AC84" i="2"/>
  <c r="AC157" i="2"/>
  <c r="AC73" i="2"/>
  <c r="AC681" i="2"/>
  <c r="AC203" i="2"/>
  <c r="AC171" i="2"/>
  <c r="AC576" i="2"/>
  <c r="AC38" i="2"/>
  <c r="AC682" i="2"/>
  <c r="AC24" i="2"/>
  <c r="AC56" i="2"/>
  <c r="AC215" i="2"/>
  <c r="AC40" i="2"/>
  <c r="AC254" i="2"/>
  <c r="AC483" i="2"/>
  <c r="AC360" i="2"/>
  <c r="AC527" i="2"/>
  <c r="AC10" i="2"/>
  <c r="AC6" i="2"/>
  <c r="AC432" i="2"/>
  <c r="AC543" i="2"/>
  <c r="AC202" i="2"/>
  <c r="AC160" i="2"/>
  <c r="AC342" i="2"/>
  <c r="AC662" i="2"/>
  <c r="AC250" i="2"/>
  <c r="AC59" i="2"/>
  <c r="AC205" i="2"/>
  <c r="AC657" i="2"/>
  <c r="AC613" i="2"/>
  <c r="AC241" i="2"/>
  <c r="AC70" i="2"/>
  <c r="AC50" i="2"/>
  <c r="AC614" i="2"/>
  <c r="AC319" i="2"/>
  <c r="AC621" i="2"/>
  <c r="AC419" i="2"/>
  <c r="AC182" i="2"/>
  <c r="AC53" i="2"/>
  <c r="AC472" i="2"/>
  <c r="AC200" i="2"/>
  <c r="AC490" i="2"/>
  <c r="AC2" i="2"/>
  <c r="AC331" i="2"/>
  <c r="AC562" i="2"/>
  <c r="AC520" i="2"/>
  <c r="AC33" i="2"/>
  <c r="AC263" i="2"/>
  <c r="AC624" i="2"/>
  <c r="AC128" i="2"/>
  <c r="AC495" i="2"/>
  <c r="AC19" i="2"/>
  <c r="AC167" i="2"/>
  <c r="AC300" i="2"/>
  <c r="AC686" i="2"/>
  <c r="AC170" i="2"/>
  <c r="AC195" i="2"/>
  <c r="AC243" i="2"/>
  <c r="AC257" i="2"/>
  <c r="AC16" i="2"/>
  <c r="AC179" i="2"/>
  <c r="AC238" i="2"/>
  <c r="AC35" i="2"/>
  <c r="AC132" i="2"/>
  <c r="AC58" i="2"/>
  <c r="AC255" i="2"/>
  <c r="AC214" i="2"/>
  <c r="AC245" i="2"/>
  <c r="AC199" i="2"/>
  <c r="AC385" i="2"/>
  <c r="AC172" i="2"/>
  <c r="AC505" i="2"/>
  <c r="AC468" i="2"/>
  <c r="AC618" i="2"/>
  <c r="AC161" i="2"/>
  <c r="AC629" i="2"/>
  <c r="AC568" i="2"/>
  <c r="AC535" i="2"/>
  <c r="AC18" i="2"/>
  <c r="AC122" i="2"/>
  <c r="AC622" i="2"/>
  <c r="AC147" i="2"/>
  <c r="AC34" i="2"/>
  <c r="AC274" i="2"/>
  <c r="AC311" i="2"/>
  <c r="AC501" i="2"/>
  <c r="AC599" i="2"/>
  <c r="AC293" i="2"/>
  <c r="AC134" i="2"/>
  <c r="AC95" i="2"/>
  <c r="AC687" i="2"/>
  <c r="AC492" i="2"/>
  <c r="AC611" i="2"/>
  <c r="AC115" i="2"/>
  <c r="AC732" i="2"/>
  <c r="AC565" i="2"/>
  <c r="AC253" i="2"/>
  <c r="AC158" i="2"/>
  <c r="AC702" i="2"/>
  <c r="AC303" i="2"/>
  <c r="AC502" i="2"/>
  <c r="AC511" i="2"/>
  <c r="AC49" i="2"/>
  <c r="AC358" i="2"/>
  <c r="AC706" i="2"/>
  <c r="AC650" i="2"/>
  <c r="AC625" i="2"/>
  <c r="AC512" i="2"/>
  <c r="AC639" i="2"/>
  <c r="AC63" i="2"/>
  <c r="AC635" i="2"/>
  <c r="AC82" i="2"/>
  <c r="AC519" i="2"/>
  <c r="AC153" i="2"/>
  <c r="AC447" i="2"/>
  <c r="AC450" i="2"/>
  <c r="AC287" i="2"/>
  <c r="AC9" i="2"/>
  <c r="AC138" i="2"/>
  <c r="AC87" i="2"/>
  <c r="AC434" i="2"/>
  <c r="AC445" i="2"/>
  <c r="AC307" i="2"/>
  <c r="AC596" i="2"/>
  <c r="AC42" i="2"/>
  <c r="AC444" i="2"/>
  <c r="AC237" i="2"/>
  <c r="AC608" i="2"/>
  <c r="AC317" i="2"/>
  <c r="AC528" i="2"/>
  <c r="AC126" i="2"/>
  <c r="AC22" i="2"/>
  <c r="AC173" i="2"/>
  <c r="AC715" i="2"/>
  <c r="AC105" i="2"/>
  <c r="AC344" i="2"/>
  <c r="AC394" i="2"/>
  <c r="AC717" i="2"/>
  <c r="AC570" i="2"/>
  <c r="AC20" i="2"/>
  <c r="AC670" i="2"/>
  <c r="AC508" i="2"/>
  <c r="AC451" i="2"/>
  <c r="AC156" i="2"/>
  <c r="AC663" i="2"/>
  <c r="AC485" i="2"/>
  <c r="AC163" i="2"/>
  <c r="AC325" i="2"/>
  <c r="AC143" i="2"/>
  <c r="AC135" i="2"/>
  <c r="AC714" i="2"/>
  <c r="AC516" i="2"/>
  <c r="AC169" i="2"/>
  <c r="AC28" i="2"/>
  <c r="AC106" i="2"/>
  <c r="AC190" i="2"/>
  <c r="AC574" i="2"/>
  <c r="AC539" i="2"/>
  <c r="AC602" i="2"/>
  <c r="AC336" i="2"/>
  <c r="AC601" i="2"/>
  <c r="AC25" i="2"/>
  <c r="AC326" i="2"/>
  <c r="AC712" i="2"/>
  <c r="AC107" i="2"/>
  <c r="AC557" i="2"/>
  <c r="AC549" i="2"/>
  <c r="AC281" i="2"/>
  <c r="AC75" i="2"/>
  <c r="AC315" i="2"/>
  <c r="AC67" i="2"/>
  <c r="AC417" i="2"/>
  <c r="AC349" i="2"/>
  <c r="AC421" i="2"/>
  <c r="AC517" i="2"/>
  <c r="AC510" i="2"/>
  <c r="AC455" i="2"/>
  <c r="AC177" i="2"/>
  <c r="AC438" i="2"/>
  <c r="AC415" i="2"/>
  <c r="AC626" i="2"/>
  <c r="AC469" i="2"/>
  <c r="AC398" i="2"/>
  <c r="AC623" i="2"/>
  <c r="AC306" i="2"/>
  <c r="AC77" i="2"/>
  <c r="AC573" i="2"/>
  <c r="AC249" i="2"/>
  <c r="AC486" i="2"/>
  <c r="AC409" i="2"/>
  <c r="AC116" i="2"/>
  <c r="AC154" i="2"/>
  <c r="AC724" i="2"/>
  <c r="AC589" i="2"/>
  <c r="AC373" i="2"/>
  <c r="AC619" i="2"/>
  <c r="AC522" i="2"/>
  <c r="AC353" i="2"/>
  <c r="AC588" i="2"/>
  <c r="AC725" i="2"/>
  <c r="AC372" i="2"/>
  <c r="AC709" i="2"/>
  <c r="AC496" i="2"/>
  <c r="AC201" i="2"/>
  <c r="AC598" i="2"/>
  <c r="AC723" i="2"/>
  <c r="AC91" i="2"/>
  <c r="AC114" i="2"/>
  <c r="AC627" i="2"/>
  <c r="AC422" i="2"/>
  <c r="AC148" i="2"/>
  <c r="AC642" i="2"/>
  <c r="AC615" i="2"/>
  <c r="AC269" i="2"/>
  <c r="AC420" i="2"/>
  <c r="AC86" i="2"/>
  <c r="AC646" i="2"/>
  <c r="AC457" i="2"/>
  <c r="AC553" i="2"/>
  <c r="AC378" i="2"/>
  <c r="AC595" i="2"/>
  <c r="AC43" i="2"/>
  <c r="AC103" i="2"/>
  <c r="AC31" i="2"/>
  <c r="AC285" i="2"/>
  <c r="AC690" i="2"/>
  <c r="AC460" i="2"/>
  <c r="AC391" i="2"/>
  <c r="AC392" i="2"/>
  <c r="AC685" i="2"/>
  <c r="AC476" i="2"/>
  <c r="AC676" i="2"/>
  <c r="AC226" i="2"/>
  <c r="AC100" i="2"/>
  <c r="AC129" i="2"/>
  <c r="AC175" i="2"/>
  <c r="AC604" i="2"/>
  <c r="AC386" i="2"/>
  <c r="AC302" i="2"/>
  <c r="AC525" i="2"/>
  <c r="AC149" i="2"/>
  <c r="AC230" i="2"/>
  <c r="AC498" i="2"/>
  <c r="AC593" i="2"/>
  <c r="AC720" i="2"/>
  <c r="AC102" i="2"/>
  <c r="AC213" i="2"/>
  <c r="AC368" i="2"/>
  <c r="AC667" i="2"/>
  <c r="AC636" i="2"/>
  <c r="AC673" i="2"/>
  <c r="AC509" i="2"/>
  <c r="AC365" i="2"/>
  <c r="AC94" i="2"/>
  <c r="AC401" i="2"/>
  <c r="AC345" i="2"/>
  <c r="AC90" i="2"/>
  <c r="AC123" i="2"/>
  <c r="AC375" i="2"/>
  <c r="AC558" i="2"/>
  <c r="AC651" i="2"/>
  <c r="AC72" i="2"/>
  <c r="AC577" i="2"/>
  <c r="AC273" i="2"/>
  <c r="AC405" i="2"/>
  <c r="AC328" i="2"/>
  <c r="AC66" i="2"/>
  <c r="AC413" i="2"/>
  <c r="AC571" i="2"/>
  <c r="AC632" i="2"/>
  <c r="AC730" i="2"/>
  <c r="AC668" i="2"/>
  <c r="AC729" i="2"/>
  <c r="AC654" i="2"/>
  <c r="AC477" i="2"/>
  <c r="AC168" i="2"/>
  <c r="AC61" i="2"/>
  <c r="AC284" i="2"/>
  <c r="AC701" i="2"/>
  <c r="AC268" i="2"/>
  <c r="AC396" i="2"/>
  <c r="AC523" i="2"/>
  <c r="AC174" i="2"/>
  <c r="AC296" i="2"/>
  <c r="AC32" i="2"/>
  <c r="AC612" i="2"/>
  <c r="AC294" i="2"/>
  <c r="AC295" i="2"/>
  <c r="AC524" i="2"/>
  <c r="AC666" i="2"/>
  <c r="AC217" i="2"/>
  <c r="AC316" i="2"/>
  <c r="AC719" i="2"/>
  <c r="AC329" i="2"/>
  <c r="AC518" i="2"/>
  <c r="AC684" i="2"/>
  <c r="AC244" i="2"/>
  <c r="AC441" i="2"/>
  <c r="AC500" i="2"/>
  <c r="AC456" i="2"/>
  <c r="AC678" i="2"/>
  <c r="AC503" i="2"/>
  <c r="AC142" i="2"/>
  <c r="AC633" i="2"/>
  <c r="AC733" i="2"/>
  <c r="AC211" i="2"/>
  <c r="AC591" i="2"/>
  <c r="AC99" i="2"/>
  <c r="AC333" i="2"/>
  <c r="AC264" i="2"/>
  <c r="AC705" i="2"/>
  <c r="AC652" i="2"/>
  <c r="AC583" i="2"/>
  <c r="AC366" i="2"/>
  <c r="AC290" i="2"/>
  <c r="AC660" i="2"/>
  <c r="AC493" i="2"/>
  <c r="AC491" i="2"/>
  <c r="AC355" i="2"/>
  <c r="AC532" i="2"/>
  <c r="AC130" i="2"/>
  <c r="AC185" i="2"/>
  <c r="AC278" i="2"/>
  <c r="AC265" i="2"/>
  <c r="AC467" i="2"/>
  <c r="AC341" i="2"/>
  <c r="AC92" i="2"/>
  <c r="AC530" i="2"/>
  <c r="AC133" i="2"/>
  <c r="AC707" i="2"/>
  <c r="AC312" i="2"/>
  <c r="AC354" i="2"/>
  <c r="AC566" i="2"/>
  <c r="AC544" i="2"/>
  <c r="AC536" i="2"/>
  <c r="AC256" i="2"/>
  <c r="AC427" i="2"/>
  <c r="AC713" i="2"/>
  <c r="AC473" i="2"/>
  <c r="AC280" i="2"/>
  <c r="AC620" i="2"/>
  <c r="AC224" i="2"/>
  <c r="AC298" i="2"/>
  <c r="AC547" i="2"/>
  <c r="AC361" i="2"/>
  <c r="AC404" i="2"/>
  <c r="AC696" i="2"/>
  <c r="AC683" i="2"/>
  <c r="AC367" i="2"/>
  <c r="AC560" i="2"/>
  <c r="AC640" i="2"/>
  <c r="AC726" i="2"/>
  <c r="AC699" i="2"/>
  <c r="AC542" i="2"/>
  <c r="AC550" i="2"/>
  <c r="AC600" i="2"/>
  <c r="AC672" i="2"/>
  <c r="AC692" i="2"/>
  <c r="AC440" i="2"/>
  <c r="AC674" i="2"/>
  <c r="AC665" i="2"/>
  <c r="AC671" i="2"/>
  <c r="AC631" i="2"/>
  <c r="AC499" i="2"/>
  <c r="AC489" i="2"/>
  <c r="AC661" i="2"/>
  <c r="AC688" i="2"/>
  <c r="AC575" i="2"/>
  <c r="AC698" i="2"/>
  <c r="AC680" i="2"/>
  <c r="AC728" i="2"/>
  <c r="AC710" i="2"/>
  <c r="AC727" i="2"/>
  <c r="AC695" i="2"/>
  <c r="AC711" i="2"/>
  <c r="AC659" i="2"/>
  <c r="AC731" i="2"/>
  <c r="AC718" i="2"/>
  <c r="AC679" i="2"/>
  <c r="U647" i="2"/>
  <c r="U578" i="2"/>
  <c r="U609" i="2"/>
  <c r="U89" i="2"/>
  <c r="U370" i="2"/>
  <c r="U397" i="2"/>
  <c r="U399" i="2"/>
  <c r="U538" i="2"/>
  <c r="U374" i="2"/>
  <c r="U561" i="2"/>
  <c r="U301" i="2"/>
  <c r="U437" i="2"/>
  <c r="U144" i="2"/>
  <c r="U697" i="2"/>
  <c r="U151" i="2"/>
  <c r="U531" i="2"/>
  <c r="U653" i="2"/>
  <c r="U51" i="2"/>
  <c r="U384" i="2"/>
  <c r="U514" i="2"/>
  <c r="U459" i="2"/>
  <c r="U464" i="2"/>
  <c r="U393" i="2"/>
  <c r="U233" i="2"/>
  <c r="U68" i="2"/>
  <c r="U246" i="2"/>
  <c r="U592" i="2"/>
  <c r="U321" i="2"/>
  <c r="U634" i="2"/>
  <c r="U590" i="2"/>
  <c r="U181" i="2"/>
  <c r="U534" i="2"/>
  <c r="U54" i="2"/>
  <c r="U379" i="2"/>
  <c r="U5" i="2"/>
  <c r="U693" i="2"/>
  <c r="U446" i="2"/>
  <c r="U104" i="2"/>
  <c r="U227" i="2"/>
  <c r="U347" i="2"/>
  <c r="U645" i="2"/>
  <c r="U282" i="2"/>
  <c r="U340" i="2"/>
  <c r="U546" i="2"/>
  <c r="U88" i="2"/>
  <c r="U208" i="2"/>
  <c r="U223" i="2"/>
  <c r="U610" i="2"/>
  <c r="U452" i="2"/>
  <c r="U251" i="2"/>
  <c r="U57" i="2"/>
  <c r="U339" i="2"/>
  <c r="U141" i="2"/>
  <c r="U429" i="2"/>
  <c r="U352" i="2"/>
  <c r="U332" i="2"/>
  <c r="U234" i="2"/>
  <c r="U471" i="2"/>
  <c r="U541" i="2"/>
  <c r="U120" i="2"/>
  <c r="U279" i="2"/>
  <c r="U266" i="2"/>
  <c r="U337" i="2"/>
  <c r="U288" i="2"/>
  <c r="U93" i="2"/>
  <c r="U124" i="2"/>
  <c r="U529" i="2"/>
  <c r="U430" i="2"/>
  <c r="U37" i="2"/>
  <c r="U80" i="2"/>
  <c r="U416" i="2"/>
  <c r="U382" i="2"/>
  <c r="U458" i="2"/>
  <c r="U580" i="2"/>
  <c r="U139" i="2"/>
  <c r="U275" i="2"/>
  <c r="U343" i="2"/>
  <c r="U461" i="2"/>
  <c r="U407" i="2"/>
  <c r="U206" i="2"/>
  <c r="U125" i="2"/>
  <c r="U383" i="2"/>
  <c r="U478" i="2"/>
  <c r="U248" i="2"/>
  <c r="U555" i="2"/>
  <c r="U145" i="2"/>
  <c r="U448" i="2"/>
  <c r="U193" i="2"/>
  <c r="U439" i="2"/>
  <c r="U466" i="2"/>
  <c r="U689" i="2"/>
  <c r="U229" i="2"/>
  <c r="U225" i="2"/>
  <c r="U283" i="2"/>
  <c r="U96" i="2"/>
  <c r="U15" i="2"/>
  <c r="U338" i="2"/>
  <c r="U606" i="2"/>
  <c r="U74" i="2"/>
  <c r="U242" i="2"/>
  <c r="U381" i="2"/>
  <c r="U371" i="2"/>
  <c r="U64" i="2"/>
  <c r="U17" i="2"/>
  <c r="U109" i="2"/>
  <c r="U176" i="2"/>
  <c r="U400" i="2"/>
  <c r="U65" i="2"/>
  <c r="U424" i="2"/>
  <c r="U117" i="2"/>
  <c r="U184" i="2"/>
  <c r="U308" i="2"/>
  <c r="U197" i="2"/>
  <c r="U36" i="2"/>
  <c r="U228" i="2"/>
  <c r="U691" i="2"/>
  <c r="U548" i="2"/>
  <c r="U187" i="2"/>
  <c r="U454" i="2"/>
  <c r="U297" i="2"/>
  <c r="U26" i="2"/>
  <c r="U85" i="2"/>
  <c r="U351" i="2"/>
  <c r="U192" i="2"/>
  <c r="U556" i="2"/>
  <c r="U76" i="2"/>
  <c r="U644" i="2"/>
  <c r="U387" i="2"/>
  <c r="U45" i="2"/>
  <c r="U188" i="2"/>
  <c r="U13" i="2"/>
  <c r="U247" i="2"/>
  <c r="U272" i="2"/>
  <c r="U694" i="2"/>
  <c r="U655" i="2"/>
  <c r="U165" i="2"/>
  <c r="U414" i="2"/>
  <c r="U191" i="2"/>
  <c r="U318" i="2"/>
  <c r="U418" i="2"/>
  <c r="U258" i="2"/>
  <c r="U700" i="2"/>
  <c r="U11" i="2"/>
  <c r="U356" i="2"/>
  <c r="U431" i="2"/>
  <c r="U564" i="2"/>
  <c r="U641" i="2"/>
  <c r="U362" i="2"/>
  <c r="U721" i="2"/>
  <c r="U348" i="2"/>
  <c r="U270" i="2"/>
  <c r="U198" i="2"/>
  <c r="U155" i="2"/>
  <c r="U481" i="2"/>
  <c r="U210" i="2"/>
  <c r="U218" i="2"/>
  <c r="U436" i="2"/>
  <c r="U235" i="2"/>
  <c r="U23" i="2"/>
  <c r="U236" i="2"/>
  <c r="U474" i="2"/>
  <c r="U410" i="2"/>
  <c r="U27" i="2"/>
  <c r="U607" i="2"/>
  <c r="U513" i="2"/>
  <c r="U166" i="2"/>
  <c r="U526" i="2"/>
  <c r="U648" i="2"/>
  <c r="U369" i="2"/>
  <c r="U563" i="2"/>
  <c r="U585" i="2"/>
  <c r="U572" i="2"/>
  <c r="U357" i="2"/>
  <c r="U259" i="2"/>
  <c r="U656" i="2"/>
  <c r="U540" i="2"/>
  <c r="U597" i="2"/>
  <c r="U180" i="2"/>
  <c r="U463" i="2"/>
  <c r="U605" i="2"/>
  <c r="U475" i="2"/>
  <c r="U669" i="2"/>
  <c r="U41" i="2"/>
  <c r="U136" i="2"/>
  <c r="U4" i="2"/>
  <c r="U292" i="2"/>
  <c r="U616" i="2"/>
  <c r="U299" i="2"/>
  <c r="U216" i="2"/>
  <c r="U309" i="2"/>
  <c r="U617" i="2"/>
  <c r="U112" i="2"/>
  <c r="U178" i="2"/>
  <c r="U231" i="2"/>
  <c r="U506" i="2"/>
  <c r="U504" i="2"/>
  <c r="U131" i="2"/>
  <c r="U552" i="2"/>
  <c r="U643" i="2"/>
  <c r="U658" i="2"/>
  <c r="U649" i="2"/>
  <c r="U83" i="2"/>
  <c r="U196" i="2"/>
  <c r="U304" i="2"/>
  <c r="U310" i="2"/>
  <c r="U638" i="2"/>
  <c r="U44" i="2"/>
  <c r="U497" i="2"/>
  <c r="U47" i="2"/>
  <c r="U449" i="2"/>
  <c r="U150" i="2"/>
  <c r="U30" i="2"/>
  <c r="U443" i="2"/>
  <c r="U81" i="2"/>
  <c r="U494" i="2"/>
  <c r="U98" i="2"/>
  <c r="U630" i="2"/>
  <c r="U484" i="2"/>
  <c r="U403" i="2"/>
  <c r="U551" i="2"/>
  <c r="U435" i="2"/>
  <c r="U507" i="2"/>
  <c r="U220" i="2"/>
  <c r="U62" i="2"/>
  <c r="U140" i="2"/>
  <c r="U14" i="2"/>
  <c r="U164" i="2"/>
  <c r="U46" i="2"/>
  <c r="U581" i="2"/>
  <c r="U289" i="2"/>
  <c r="U433" i="2"/>
  <c r="U388" i="2"/>
  <c r="U261" i="2"/>
  <c r="U465" i="2"/>
  <c r="U584" i="2"/>
  <c r="U239" i="2"/>
  <c r="U395" i="2"/>
  <c r="U704" i="2"/>
  <c r="U487" i="2"/>
  <c r="U323" i="2"/>
  <c r="U515" i="2"/>
  <c r="U482" i="2"/>
  <c r="U708" i="2"/>
  <c r="U71" i="2"/>
  <c r="U39" i="2"/>
  <c r="U402" i="2"/>
  <c r="U359" i="2"/>
  <c r="U412" i="2"/>
  <c r="U55" i="2"/>
  <c r="U110" i="2"/>
  <c r="U262" i="2"/>
  <c r="U12" i="2"/>
  <c r="U334" i="2"/>
  <c r="U675" i="2"/>
  <c r="U426" i="2"/>
  <c r="U442" i="2"/>
  <c r="U346" i="2"/>
  <c r="U380" i="2"/>
  <c r="U79" i="2"/>
  <c r="U716" i="2"/>
  <c r="U152" i="2"/>
  <c r="U425" i="2"/>
  <c r="U207" i="2"/>
  <c r="U559" i="2"/>
  <c r="U376" i="2"/>
  <c r="U277" i="2"/>
  <c r="U586" i="2"/>
  <c r="U324" i="2"/>
  <c r="U305" i="2"/>
  <c r="U628" i="2"/>
  <c r="U322" i="2"/>
  <c r="U21" i="2"/>
  <c r="U390" i="2"/>
  <c r="U389" i="2"/>
  <c r="U479" i="2"/>
  <c r="U533" i="2"/>
  <c r="U637" i="2"/>
  <c r="U423" i="2"/>
  <c r="U703" i="2"/>
  <c r="U411" i="2"/>
  <c r="U364" i="2"/>
  <c r="U204" i="2"/>
  <c r="U480" i="2"/>
  <c r="U453" i="2"/>
  <c r="U3" i="2"/>
  <c r="U408" i="2"/>
  <c r="U60" i="2"/>
  <c r="U219" i="2"/>
  <c r="U78" i="2"/>
  <c r="U313" i="2"/>
  <c r="U121" i="2"/>
  <c r="U594" i="2"/>
  <c r="U260" i="2"/>
  <c r="U127" i="2"/>
  <c r="U222" i="2"/>
  <c r="U101" i="2"/>
  <c r="U52" i="2"/>
  <c r="U335" i="2"/>
  <c r="U159" i="2"/>
  <c r="U48" i="2"/>
  <c r="U113" i="2"/>
  <c r="U314" i="2"/>
  <c r="U579" i="2"/>
  <c r="U677" i="2"/>
  <c r="U603" i="2"/>
  <c r="U521" i="2"/>
  <c r="U212" i="2"/>
  <c r="U488" i="2"/>
  <c r="U69" i="2"/>
  <c r="U252" i="2"/>
  <c r="U567" i="2"/>
  <c r="U267" i="2"/>
  <c r="U406" i="2"/>
  <c r="U183" i="2"/>
  <c r="U569" i="2"/>
  <c r="U320" i="2"/>
  <c r="U186" i="2"/>
  <c r="U327" i="2"/>
  <c r="U350" i="2"/>
  <c r="U462" i="2"/>
  <c r="U291" i="2"/>
  <c r="U8" i="2"/>
  <c r="U554" i="2"/>
  <c r="U582" i="2"/>
  <c r="U330" i="2"/>
  <c r="U194" i="2"/>
  <c r="U470" i="2"/>
  <c r="U162" i="2"/>
  <c r="U664" i="2"/>
  <c r="U232" i="2"/>
  <c r="U29" i="2"/>
  <c r="U221" i="2"/>
  <c r="U7" i="2"/>
  <c r="U119" i="2"/>
  <c r="U377" i="2"/>
  <c r="U537" i="2"/>
  <c r="U189" i="2"/>
  <c r="U271" i="2"/>
  <c r="U545" i="2"/>
  <c r="U97" i="2"/>
  <c r="U587" i="2"/>
  <c r="U428" i="2"/>
  <c r="U363" i="2"/>
  <c r="U240" i="2"/>
  <c r="U111" i="2"/>
  <c r="U146" i="2"/>
  <c r="U209" i="2"/>
  <c r="U276" i="2"/>
  <c r="U118" i="2"/>
  <c r="U722" i="2"/>
  <c r="U286" i="2"/>
  <c r="U137" i="2"/>
  <c r="U108" i="2"/>
  <c r="U84" i="2"/>
  <c r="U157" i="2"/>
  <c r="U73" i="2"/>
  <c r="U681" i="2"/>
  <c r="U203" i="2"/>
  <c r="U171" i="2"/>
  <c r="U576" i="2"/>
  <c r="U38" i="2"/>
  <c r="U682" i="2"/>
  <c r="U24" i="2"/>
  <c r="U56" i="2"/>
  <c r="U215" i="2"/>
  <c r="U40" i="2"/>
  <c r="U254" i="2"/>
  <c r="U483" i="2"/>
  <c r="U360" i="2"/>
  <c r="U527" i="2"/>
  <c r="U10" i="2"/>
  <c r="U6" i="2"/>
  <c r="U432" i="2"/>
  <c r="U543" i="2"/>
  <c r="U202" i="2"/>
  <c r="U160" i="2"/>
  <c r="U342" i="2"/>
  <c r="U662" i="2"/>
  <c r="U250" i="2"/>
  <c r="U59" i="2"/>
  <c r="U205" i="2"/>
  <c r="U657" i="2"/>
  <c r="U613" i="2"/>
  <c r="U241" i="2"/>
  <c r="U70" i="2"/>
  <c r="U50" i="2"/>
  <c r="U614" i="2"/>
  <c r="U319" i="2"/>
  <c r="U621" i="2"/>
  <c r="U419" i="2"/>
  <c r="U182" i="2"/>
  <c r="U53" i="2"/>
  <c r="U472" i="2"/>
  <c r="U200" i="2"/>
  <c r="U490" i="2"/>
  <c r="U2" i="2"/>
  <c r="U331" i="2"/>
  <c r="U562" i="2"/>
  <c r="U520" i="2"/>
  <c r="U33" i="2"/>
  <c r="U263" i="2"/>
  <c r="U624" i="2"/>
  <c r="U128" i="2"/>
  <c r="U495" i="2"/>
  <c r="U19" i="2"/>
  <c r="U167" i="2"/>
  <c r="U300" i="2"/>
  <c r="U686" i="2"/>
  <c r="U170" i="2"/>
  <c r="U195" i="2"/>
  <c r="U243" i="2"/>
  <c r="U257" i="2"/>
  <c r="U16" i="2"/>
  <c r="U179" i="2"/>
  <c r="U238" i="2"/>
  <c r="U35" i="2"/>
  <c r="U132" i="2"/>
  <c r="U58" i="2"/>
  <c r="U255" i="2"/>
  <c r="U214" i="2"/>
  <c r="U245" i="2"/>
  <c r="U199" i="2"/>
  <c r="U385" i="2"/>
  <c r="U172" i="2"/>
  <c r="U505" i="2"/>
  <c r="U468" i="2"/>
  <c r="U618" i="2"/>
  <c r="U161" i="2"/>
  <c r="U629" i="2"/>
  <c r="U568" i="2"/>
  <c r="U535" i="2"/>
  <c r="U18" i="2"/>
  <c r="U122" i="2"/>
  <c r="U622" i="2"/>
  <c r="U147" i="2"/>
  <c r="U34" i="2"/>
  <c r="U274" i="2"/>
  <c r="U311" i="2"/>
  <c r="U501" i="2"/>
  <c r="U599" i="2"/>
  <c r="U293" i="2"/>
  <c r="U134" i="2"/>
  <c r="U95" i="2"/>
  <c r="U687" i="2"/>
  <c r="U492" i="2"/>
  <c r="U611" i="2"/>
  <c r="U115" i="2"/>
  <c r="U732" i="2"/>
  <c r="U565" i="2"/>
  <c r="U253" i="2"/>
  <c r="U158" i="2"/>
  <c r="U702" i="2"/>
  <c r="U303" i="2"/>
  <c r="U502" i="2"/>
  <c r="U511" i="2"/>
  <c r="U49" i="2"/>
  <c r="U358" i="2"/>
  <c r="U706" i="2"/>
  <c r="U650" i="2"/>
  <c r="U625" i="2"/>
  <c r="U512" i="2"/>
  <c r="U639" i="2"/>
  <c r="U63" i="2"/>
  <c r="U635" i="2"/>
  <c r="U82" i="2"/>
  <c r="U519" i="2"/>
  <c r="U153" i="2"/>
  <c r="U447" i="2"/>
  <c r="U450" i="2"/>
  <c r="U287" i="2"/>
  <c r="U9" i="2"/>
  <c r="U138" i="2"/>
  <c r="U87" i="2"/>
  <c r="U434" i="2"/>
  <c r="U445" i="2"/>
  <c r="U307" i="2"/>
  <c r="U596" i="2"/>
  <c r="U42" i="2"/>
  <c r="U444" i="2"/>
  <c r="U237" i="2"/>
  <c r="U608" i="2"/>
  <c r="U317" i="2"/>
  <c r="U528" i="2"/>
  <c r="U126" i="2"/>
  <c r="U22" i="2"/>
  <c r="U173" i="2"/>
  <c r="U715" i="2"/>
  <c r="U105" i="2"/>
  <c r="U344" i="2"/>
  <c r="U394" i="2"/>
  <c r="U717" i="2"/>
  <c r="U570" i="2"/>
  <c r="U20" i="2"/>
  <c r="U670" i="2"/>
  <c r="U508" i="2"/>
  <c r="U451" i="2"/>
  <c r="U156" i="2"/>
  <c r="U663" i="2"/>
  <c r="U485" i="2"/>
  <c r="U163" i="2"/>
  <c r="U325" i="2"/>
  <c r="U143" i="2"/>
  <c r="U135" i="2"/>
  <c r="U714" i="2"/>
  <c r="U516" i="2"/>
  <c r="U169" i="2"/>
  <c r="U28" i="2"/>
  <c r="U106" i="2"/>
  <c r="U190" i="2"/>
  <c r="U574" i="2"/>
  <c r="U539" i="2"/>
  <c r="U602" i="2"/>
  <c r="U336" i="2"/>
  <c r="U601" i="2"/>
  <c r="U25" i="2"/>
  <c r="U326" i="2"/>
  <c r="U712" i="2"/>
  <c r="U107" i="2"/>
  <c r="U557" i="2"/>
  <c r="U549" i="2"/>
  <c r="U281" i="2"/>
  <c r="U75" i="2"/>
  <c r="U315" i="2"/>
  <c r="U67" i="2"/>
  <c r="U417" i="2"/>
  <c r="U349" i="2"/>
  <c r="U421" i="2"/>
  <c r="U517" i="2"/>
  <c r="U510" i="2"/>
  <c r="U455" i="2"/>
  <c r="U177" i="2"/>
  <c r="U438" i="2"/>
  <c r="U415" i="2"/>
  <c r="U626" i="2"/>
  <c r="U469" i="2"/>
  <c r="U398" i="2"/>
  <c r="U623" i="2"/>
  <c r="U306" i="2"/>
  <c r="U77" i="2"/>
  <c r="U573" i="2"/>
  <c r="U249" i="2"/>
  <c r="U486" i="2"/>
  <c r="U409" i="2"/>
  <c r="U116" i="2"/>
  <c r="U154" i="2"/>
  <c r="U724" i="2"/>
  <c r="U589" i="2"/>
  <c r="U373" i="2"/>
  <c r="U619" i="2"/>
  <c r="U522" i="2"/>
  <c r="U353" i="2"/>
  <c r="U588" i="2"/>
  <c r="U725" i="2"/>
  <c r="U372" i="2"/>
  <c r="U709" i="2"/>
  <c r="U496" i="2"/>
  <c r="U201" i="2"/>
  <c r="U598" i="2"/>
  <c r="U723" i="2"/>
  <c r="U91" i="2"/>
  <c r="U114" i="2"/>
  <c r="U627" i="2"/>
  <c r="U422" i="2"/>
  <c r="U148" i="2"/>
  <c r="U642" i="2"/>
  <c r="U615" i="2"/>
  <c r="U269" i="2"/>
  <c r="U420" i="2"/>
  <c r="U86" i="2"/>
  <c r="U646" i="2"/>
  <c r="U457" i="2"/>
  <c r="U553" i="2"/>
  <c r="U378" i="2"/>
  <c r="U595" i="2"/>
  <c r="U43" i="2"/>
  <c r="U103" i="2"/>
  <c r="U31" i="2"/>
  <c r="U285" i="2"/>
  <c r="U690" i="2"/>
  <c r="U460" i="2"/>
  <c r="U391" i="2"/>
  <c r="U392" i="2"/>
  <c r="U685" i="2"/>
  <c r="U476" i="2"/>
  <c r="U676" i="2"/>
  <c r="U226" i="2"/>
  <c r="U100" i="2"/>
  <c r="U129" i="2"/>
  <c r="U175" i="2"/>
  <c r="U604" i="2"/>
  <c r="U386" i="2"/>
  <c r="U302" i="2"/>
  <c r="U525" i="2"/>
  <c r="U149" i="2"/>
  <c r="U230" i="2"/>
  <c r="U498" i="2"/>
  <c r="U593" i="2"/>
  <c r="U720" i="2"/>
  <c r="U102" i="2"/>
  <c r="U213" i="2"/>
  <c r="U368" i="2"/>
  <c r="U667" i="2"/>
  <c r="U636" i="2"/>
  <c r="U673" i="2"/>
  <c r="U509" i="2"/>
  <c r="U365" i="2"/>
  <c r="U94" i="2"/>
  <c r="U401" i="2"/>
  <c r="U345" i="2"/>
  <c r="U90" i="2"/>
  <c r="U123" i="2"/>
  <c r="U375" i="2"/>
  <c r="U558" i="2"/>
  <c r="U651" i="2"/>
  <c r="U72" i="2"/>
  <c r="U577" i="2"/>
  <c r="U273" i="2"/>
  <c r="U405" i="2"/>
  <c r="U328" i="2"/>
  <c r="U66" i="2"/>
  <c r="U413" i="2"/>
  <c r="U571" i="2"/>
  <c r="U632" i="2"/>
  <c r="U730" i="2"/>
  <c r="U668" i="2"/>
  <c r="U729" i="2"/>
  <c r="U654" i="2"/>
  <c r="U477" i="2"/>
  <c r="U168" i="2"/>
  <c r="U61" i="2"/>
  <c r="U284" i="2"/>
  <c r="U701" i="2"/>
  <c r="U268" i="2"/>
  <c r="U396" i="2"/>
  <c r="U523" i="2"/>
  <c r="U174" i="2"/>
  <c r="U296" i="2"/>
  <c r="U32" i="2"/>
  <c r="U612" i="2"/>
  <c r="U294" i="2"/>
  <c r="U295" i="2"/>
  <c r="U524" i="2"/>
  <c r="U666" i="2"/>
  <c r="U217" i="2"/>
  <c r="U316" i="2"/>
  <c r="U719" i="2"/>
  <c r="U329" i="2"/>
  <c r="U518" i="2"/>
  <c r="U684" i="2"/>
  <c r="U244" i="2"/>
  <c r="U441" i="2"/>
  <c r="U500" i="2"/>
  <c r="U456" i="2"/>
  <c r="U678" i="2"/>
  <c r="U503" i="2"/>
  <c r="U142" i="2"/>
  <c r="U633" i="2"/>
  <c r="U733" i="2"/>
  <c r="U211" i="2"/>
  <c r="U591" i="2"/>
  <c r="U99" i="2"/>
  <c r="U333" i="2"/>
  <c r="U264" i="2"/>
  <c r="U705" i="2"/>
  <c r="U652" i="2"/>
  <c r="U583" i="2"/>
  <c r="U366" i="2"/>
  <c r="U290" i="2"/>
  <c r="U660" i="2"/>
  <c r="U493" i="2"/>
  <c r="U491" i="2"/>
  <c r="U355" i="2"/>
  <c r="U532" i="2"/>
  <c r="U130" i="2"/>
  <c r="U185" i="2"/>
  <c r="U278" i="2"/>
  <c r="U265" i="2"/>
  <c r="U467" i="2"/>
  <c r="U341" i="2"/>
  <c r="U92" i="2"/>
  <c r="U530" i="2"/>
  <c r="U133" i="2"/>
  <c r="U707" i="2"/>
  <c r="U312" i="2"/>
  <c r="U354" i="2"/>
  <c r="U566" i="2"/>
  <c r="U544" i="2"/>
  <c r="U536" i="2"/>
  <c r="U256" i="2"/>
  <c r="U427" i="2"/>
  <c r="U713" i="2"/>
  <c r="U473" i="2"/>
  <c r="U280" i="2"/>
  <c r="U620" i="2"/>
  <c r="U224" i="2"/>
  <c r="U298" i="2"/>
  <c r="U547" i="2"/>
  <c r="U361" i="2"/>
  <c r="U404" i="2"/>
  <c r="U696" i="2"/>
  <c r="U683" i="2"/>
  <c r="U367" i="2"/>
  <c r="U560" i="2"/>
  <c r="U640" i="2"/>
  <c r="U726" i="2"/>
  <c r="U699" i="2"/>
  <c r="U542" i="2"/>
  <c r="U550" i="2"/>
  <c r="U600" i="2"/>
  <c r="U672" i="2"/>
  <c r="U692" i="2"/>
  <c r="U440" i="2"/>
  <c r="U674" i="2"/>
  <c r="U665" i="2"/>
  <c r="U671" i="2"/>
  <c r="U631" i="2"/>
  <c r="U499" i="2"/>
  <c r="U489" i="2"/>
  <c r="U661" i="2"/>
  <c r="U688" i="2"/>
  <c r="U575" i="2"/>
  <c r="U698" i="2"/>
  <c r="U680" i="2"/>
  <c r="U728" i="2"/>
  <c r="U710" i="2"/>
  <c r="U727" i="2"/>
  <c r="U695" i="2"/>
  <c r="U711" i="2"/>
  <c r="U659" i="2"/>
  <c r="U731" i="2"/>
  <c r="U718" i="2"/>
  <c r="U679" i="2"/>
  <c r="T647" i="2"/>
  <c r="T578" i="2"/>
  <c r="T609" i="2"/>
  <c r="T89" i="2"/>
  <c r="T370" i="2"/>
  <c r="T397" i="2"/>
  <c r="T399" i="2"/>
  <c r="T538" i="2"/>
  <c r="T374" i="2"/>
  <c r="T561" i="2"/>
  <c r="T301" i="2"/>
  <c r="T437" i="2"/>
  <c r="T144" i="2"/>
  <c r="T697" i="2"/>
  <c r="T151" i="2"/>
  <c r="T531" i="2"/>
  <c r="T653" i="2"/>
  <c r="T51" i="2"/>
  <c r="T384" i="2"/>
  <c r="T514" i="2"/>
  <c r="T459" i="2"/>
  <c r="T464" i="2"/>
  <c r="T393" i="2"/>
  <c r="T233" i="2"/>
  <c r="T68" i="2"/>
  <c r="T246" i="2"/>
  <c r="T592" i="2"/>
  <c r="T321" i="2"/>
  <c r="T634" i="2"/>
  <c r="T590" i="2"/>
  <c r="T181" i="2"/>
  <c r="T534" i="2"/>
  <c r="T54" i="2"/>
  <c r="T379" i="2"/>
  <c r="T5" i="2"/>
  <c r="T693" i="2"/>
  <c r="T446" i="2"/>
  <c r="T104" i="2"/>
  <c r="T227" i="2"/>
  <c r="T347" i="2"/>
  <c r="T645" i="2"/>
  <c r="T282" i="2"/>
  <c r="T340" i="2"/>
  <c r="T546" i="2"/>
  <c r="T88" i="2"/>
  <c r="T208" i="2"/>
  <c r="T223" i="2"/>
  <c r="T610" i="2"/>
  <c r="T452" i="2"/>
  <c r="T251" i="2"/>
  <c r="T57" i="2"/>
  <c r="T339" i="2"/>
  <c r="T141" i="2"/>
  <c r="T429" i="2"/>
  <c r="T352" i="2"/>
  <c r="T332" i="2"/>
  <c r="T234" i="2"/>
  <c r="T471" i="2"/>
  <c r="T541" i="2"/>
  <c r="T120" i="2"/>
  <c r="T279" i="2"/>
  <c r="T266" i="2"/>
  <c r="T337" i="2"/>
  <c r="T288" i="2"/>
  <c r="T93" i="2"/>
  <c r="T124" i="2"/>
  <c r="T529" i="2"/>
  <c r="T430" i="2"/>
  <c r="T37" i="2"/>
  <c r="T80" i="2"/>
  <c r="T416" i="2"/>
  <c r="T382" i="2"/>
  <c r="T458" i="2"/>
  <c r="T580" i="2"/>
  <c r="T139" i="2"/>
  <c r="T275" i="2"/>
  <c r="T343" i="2"/>
  <c r="T461" i="2"/>
  <c r="T407" i="2"/>
  <c r="T206" i="2"/>
  <c r="T125" i="2"/>
  <c r="T383" i="2"/>
  <c r="T478" i="2"/>
  <c r="T248" i="2"/>
  <c r="T555" i="2"/>
  <c r="T145" i="2"/>
  <c r="T448" i="2"/>
  <c r="T193" i="2"/>
  <c r="T439" i="2"/>
  <c r="T466" i="2"/>
  <c r="T689" i="2"/>
  <c r="T229" i="2"/>
  <c r="T225" i="2"/>
  <c r="T283" i="2"/>
  <c r="T96" i="2"/>
  <c r="T15" i="2"/>
  <c r="T338" i="2"/>
  <c r="T606" i="2"/>
  <c r="T74" i="2"/>
  <c r="T242" i="2"/>
  <c r="T381" i="2"/>
  <c r="T371" i="2"/>
  <c r="T64" i="2"/>
  <c r="T17" i="2"/>
  <c r="T109" i="2"/>
  <c r="T176" i="2"/>
  <c r="T400" i="2"/>
  <c r="T65" i="2"/>
  <c r="T424" i="2"/>
  <c r="T117" i="2"/>
  <c r="T184" i="2"/>
  <c r="T308" i="2"/>
  <c r="T197" i="2"/>
  <c r="T36" i="2"/>
  <c r="T228" i="2"/>
  <c r="T691" i="2"/>
  <c r="T548" i="2"/>
  <c r="T187" i="2"/>
  <c r="T454" i="2"/>
  <c r="T297" i="2"/>
  <c r="T26" i="2"/>
  <c r="T85" i="2"/>
  <c r="T351" i="2"/>
  <c r="T192" i="2"/>
  <c r="T556" i="2"/>
  <c r="T76" i="2"/>
  <c r="T644" i="2"/>
  <c r="T387" i="2"/>
  <c r="T45" i="2"/>
  <c r="T188" i="2"/>
  <c r="T13" i="2"/>
  <c r="T247" i="2"/>
  <c r="T272" i="2"/>
  <c r="T694" i="2"/>
  <c r="T655" i="2"/>
  <c r="T165" i="2"/>
  <c r="T414" i="2"/>
  <c r="T191" i="2"/>
  <c r="T318" i="2"/>
  <c r="T418" i="2"/>
  <c r="T258" i="2"/>
  <c r="T700" i="2"/>
  <c r="T11" i="2"/>
  <c r="T356" i="2"/>
  <c r="T431" i="2"/>
  <c r="T564" i="2"/>
  <c r="T641" i="2"/>
  <c r="T362" i="2"/>
  <c r="T721" i="2"/>
  <c r="T348" i="2"/>
  <c r="T270" i="2"/>
  <c r="T198" i="2"/>
  <c r="T155" i="2"/>
  <c r="T481" i="2"/>
  <c r="T210" i="2"/>
  <c r="T218" i="2"/>
  <c r="T436" i="2"/>
  <c r="T235" i="2"/>
  <c r="T23" i="2"/>
  <c r="T236" i="2"/>
  <c r="T474" i="2"/>
  <c r="T410" i="2"/>
  <c r="T27" i="2"/>
  <c r="T607" i="2"/>
  <c r="T513" i="2"/>
  <c r="T166" i="2"/>
  <c r="T526" i="2"/>
  <c r="T648" i="2"/>
  <c r="T369" i="2"/>
  <c r="T563" i="2"/>
  <c r="T585" i="2"/>
  <c r="T572" i="2"/>
  <c r="T357" i="2"/>
  <c r="T259" i="2"/>
  <c r="T656" i="2"/>
  <c r="T540" i="2"/>
  <c r="T597" i="2"/>
  <c r="T180" i="2"/>
  <c r="T463" i="2"/>
  <c r="T605" i="2"/>
  <c r="T475" i="2"/>
  <c r="T669" i="2"/>
  <c r="T41" i="2"/>
  <c r="T136" i="2"/>
  <c r="T4" i="2"/>
  <c r="T292" i="2"/>
  <c r="T616" i="2"/>
  <c r="T299" i="2"/>
  <c r="T216" i="2"/>
  <c r="T309" i="2"/>
  <c r="T617" i="2"/>
  <c r="T112" i="2"/>
  <c r="T178" i="2"/>
  <c r="T231" i="2"/>
  <c r="T506" i="2"/>
  <c r="T504" i="2"/>
  <c r="T131" i="2"/>
  <c r="T552" i="2"/>
  <c r="T643" i="2"/>
  <c r="T658" i="2"/>
  <c r="T649" i="2"/>
  <c r="T83" i="2"/>
  <c r="T196" i="2"/>
  <c r="T304" i="2"/>
  <c r="T310" i="2"/>
  <c r="T638" i="2"/>
  <c r="T44" i="2"/>
  <c r="T497" i="2"/>
  <c r="T47" i="2"/>
  <c r="T449" i="2"/>
  <c r="T150" i="2"/>
  <c r="T30" i="2"/>
  <c r="T443" i="2"/>
  <c r="T81" i="2"/>
  <c r="T494" i="2"/>
  <c r="T98" i="2"/>
  <c r="T630" i="2"/>
  <c r="T484" i="2"/>
  <c r="T403" i="2"/>
  <c r="T551" i="2"/>
  <c r="T435" i="2"/>
  <c r="T507" i="2"/>
  <c r="T220" i="2"/>
  <c r="T62" i="2"/>
  <c r="T140" i="2"/>
  <c r="T14" i="2"/>
  <c r="T164" i="2"/>
  <c r="T46" i="2"/>
  <c r="T581" i="2"/>
  <c r="T289" i="2"/>
  <c r="T433" i="2"/>
  <c r="T388" i="2"/>
  <c r="T261" i="2"/>
  <c r="T465" i="2"/>
  <c r="T584" i="2"/>
  <c r="T239" i="2"/>
  <c r="T395" i="2"/>
  <c r="T704" i="2"/>
  <c r="T487" i="2"/>
  <c r="T323" i="2"/>
  <c r="T515" i="2"/>
  <c r="T482" i="2"/>
  <c r="T708" i="2"/>
  <c r="T71" i="2"/>
  <c r="T39" i="2"/>
  <c r="T402" i="2"/>
  <c r="T359" i="2"/>
  <c r="T412" i="2"/>
  <c r="T55" i="2"/>
  <c r="T110" i="2"/>
  <c r="T262" i="2"/>
  <c r="T12" i="2"/>
  <c r="T334" i="2"/>
  <c r="T675" i="2"/>
  <c r="T426" i="2"/>
  <c r="T442" i="2"/>
  <c r="T346" i="2"/>
  <c r="T380" i="2"/>
  <c r="T79" i="2"/>
  <c r="T716" i="2"/>
  <c r="T152" i="2"/>
  <c r="T425" i="2"/>
  <c r="T207" i="2"/>
  <c r="T559" i="2"/>
  <c r="T376" i="2"/>
  <c r="T277" i="2"/>
  <c r="T586" i="2"/>
  <c r="T324" i="2"/>
  <c r="T305" i="2"/>
  <c r="T628" i="2"/>
  <c r="T322" i="2"/>
  <c r="T21" i="2"/>
  <c r="T390" i="2"/>
  <c r="T389" i="2"/>
  <c r="T479" i="2"/>
  <c r="T533" i="2"/>
  <c r="T637" i="2"/>
  <c r="T423" i="2"/>
  <c r="T703" i="2"/>
  <c r="T411" i="2"/>
  <c r="T364" i="2"/>
  <c r="T204" i="2"/>
  <c r="T480" i="2"/>
  <c r="T453" i="2"/>
  <c r="T3" i="2"/>
  <c r="T408" i="2"/>
  <c r="T60" i="2"/>
  <c r="T219" i="2"/>
  <c r="T78" i="2"/>
  <c r="T313" i="2"/>
  <c r="T121" i="2"/>
  <c r="T594" i="2"/>
  <c r="T260" i="2"/>
  <c r="T127" i="2"/>
  <c r="T222" i="2"/>
  <c r="T101" i="2"/>
  <c r="T52" i="2"/>
  <c r="T335" i="2"/>
  <c r="T159" i="2"/>
  <c r="T48" i="2"/>
  <c r="T113" i="2"/>
  <c r="T314" i="2"/>
  <c r="T579" i="2"/>
  <c r="T677" i="2"/>
  <c r="T603" i="2"/>
  <c r="T521" i="2"/>
  <c r="T212" i="2"/>
  <c r="T488" i="2"/>
  <c r="T69" i="2"/>
  <c r="T252" i="2"/>
  <c r="T567" i="2"/>
  <c r="T267" i="2"/>
  <c r="T406" i="2"/>
  <c r="T183" i="2"/>
  <c r="T569" i="2"/>
  <c r="T320" i="2"/>
  <c r="T186" i="2"/>
  <c r="T327" i="2"/>
  <c r="T350" i="2"/>
  <c r="T462" i="2"/>
  <c r="T291" i="2"/>
  <c r="T8" i="2"/>
  <c r="T554" i="2"/>
  <c r="T582" i="2"/>
  <c r="T330" i="2"/>
  <c r="T194" i="2"/>
  <c r="T470" i="2"/>
  <c r="T162" i="2"/>
  <c r="T664" i="2"/>
  <c r="T232" i="2"/>
  <c r="T29" i="2"/>
  <c r="T221" i="2"/>
  <c r="T7" i="2"/>
  <c r="T119" i="2"/>
  <c r="T377" i="2"/>
  <c r="T537" i="2"/>
  <c r="T189" i="2"/>
  <c r="T271" i="2"/>
  <c r="T545" i="2"/>
  <c r="T97" i="2"/>
  <c r="T587" i="2"/>
  <c r="T428" i="2"/>
  <c r="T363" i="2"/>
  <c r="T240" i="2"/>
  <c r="T111" i="2"/>
  <c r="T146" i="2"/>
  <c r="T209" i="2"/>
  <c r="T276" i="2"/>
  <c r="T118" i="2"/>
  <c r="T722" i="2"/>
  <c r="T286" i="2"/>
  <c r="T137" i="2"/>
  <c r="T108" i="2"/>
  <c r="T84" i="2"/>
  <c r="T157" i="2"/>
  <c r="T73" i="2"/>
  <c r="T681" i="2"/>
  <c r="T203" i="2"/>
  <c r="T171" i="2"/>
  <c r="T576" i="2"/>
  <c r="T38" i="2"/>
  <c r="T682" i="2"/>
  <c r="T24" i="2"/>
  <c r="T56" i="2"/>
  <c r="T215" i="2"/>
  <c r="T40" i="2"/>
  <c r="T254" i="2"/>
  <c r="T483" i="2"/>
  <c r="T360" i="2"/>
  <c r="T527" i="2"/>
  <c r="T10" i="2"/>
  <c r="T6" i="2"/>
  <c r="T432" i="2"/>
  <c r="T543" i="2"/>
  <c r="T202" i="2"/>
  <c r="T160" i="2"/>
  <c r="T342" i="2"/>
  <c r="T662" i="2"/>
  <c r="T250" i="2"/>
  <c r="T59" i="2"/>
  <c r="T205" i="2"/>
  <c r="T657" i="2"/>
  <c r="T613" i="2"/>
  <c r="T241" i="2"/>
  <c r="T70" i="2"/>
  <c r="T50" i="2"/>
  <c r="T614" i="2"/>
  <c r="T319" i="2"/>
  <c r="T621" i="2"/>
  <c r="T419" i="2"/>
  <c r="T182" i="2"/>
  <c r="T53" i="2"/>
  <c r="T472" i="2"/>
  <c r="T200" i="2"/>
  <c r="T490" i="2"/>
  <c r="T2" i="2"/>
  <c r="T331" i="2"/>
  <c r="T562" i="2"/>
  <c r="T520" i="2"/>
  <c r="T33" i="2"/>
  <c r="T263" i="2"/>
  <c r="T624" i="2"/>
  <c r="T128" i="2"/>
  <c r="T495" i="2"/>
  <c r="T19" i="2"/>
  <c r="T167" i="2"/>
  <c r="T300" i="2"/>
  <c r="T686" i="2"/>
  <c r="T170" i="2"/>
  <c r="T195" i="2"/>
  <c r="T243" i="2"/>
  <c r="T257" i="2"/>
  <c r="T16" i="2"/>
  <c r="T179" i="2"/>
  <c r="T238" i="2"/>
  <c r="T35" i="2"/>
  <c r="T132" i="2"/>
  <c r="T58" i="2"/>
  <c r="T255" i="2"/>
  <c r="T214" i="2"/>
  <c r="T245" i="2"/>
  <c r="T199" i="2"/>
  <c r="T385" i="2"/>
  <c r="T172" i="2"/>
  <c r="T505" i="2"/>
  <c r="T468" i="2"/>
  <c r="T618" i="2"/>
  <c r="T161" i="2"/>
  <c r="T629" i="2"/>
  <c r="T568" i="2"/>
  <c r="T535" i="2"/>
  <c r="T18" i="2"/>
  <c r="T122" i="2"/>
  <c r="T622" i="2"/>
  <c r="T147" i="2"/>
  <c r="T34" i="2"/>
  <c r="T274" i="2"/>
  <c r="T311" i="2"/>
  <c r="T501" i="2"/>
  <c r="T599" i="2"/>
  <c r="T293" i="2"/>
  <c r="T134" i="2"/>
  <c r="T95" i="2"/>
  <c r="T687" i="2"/>
  <c r="T492" i="2"/>
  <c r="T611" i="2"/>
  <c r="T115" i="2"/>
  <c r="T732" i="2"/>
  <c r="T565" i="2"/>
  <c r="T253" i="2"/>
  <c r="T158" i="2"/>
  <c r="T702" i="2"/>
  <c r="T303" i="2"/>
  <c r="T502" i="2"/>
  <c r="T511" i="2"/>
  <c r="T49" i="2"/>
  <c r="T358" i="2"/>
  <c r="T706" i="2"/>
  <c r="T650" i="2"/>
  <c r="T625" i="2"/>
  <c r="T512" i="2"/>
  <c r="T639" i="2"/>
  <c r="T63" i="2"/>
  <c r="T635" i="2"/>
  <c r="T82" i="2"/>
  <c r="T519" i="2"/>
  <c r="T153" i="2"/>
  <c r="T447" i="2"/>
  <c r="T450" i="2"/>
  <c r="T287" i="2"/>
  <c r="T9" i="2"/>
  <c r="T138" i="2"/>
  <c r="T87" i="2"/>
  <c r="T434" i="2"/>
  <c r="T445" i="2"/>
  <c r="T307" i="2"/>
  <c r="T596" i="2"/>
  <c r="T42" i="2"/>
  <c r="T444" i="2"/>
  <c r="T237" i="2"/>
  <c r="T608" i="2"/>
  <c r="T317" i="2"/>
  <c r="T528" i="2"/>
  <c r="T126" i="2"/>
  <c r="T22" i="2"/>
  <c r="T173" i="2"/>
  <c r="T715" i="2"/>
  <c r="T105" i="2"/>
  <c r="T344" i="2"/>
  <c r="T394" i="2"/>
  <c r="T717" i="2"/>
  <c r="T570" i="2"/>
  <c r="T20" i="2"/>
  <c r="T670" i="2"/>
  <c r="T508" i="2"/>
  <c r="T451" i="2"/>
  <c r="T156" i="2"/>
  <c r="T663" i="2"/>
  <c r="T485" i="2"/>
  <c r="T163" i="2"/>
  <c r="T325" i="2"/>
  <c r="T143" i="2"/>
  <c r="T135" i="2"/>
  <c r="T714" i="2"/>
  <c r="T516" i="2"/>
  <c r="T169" i="2"/>
  <c r="T28" i="2"/>
  <c r="T106" i="2"/>
  <c r="T190" i="2"/>
  <c r="T574" i="2"/>
  <c r="T539" i="2"/>
  <c r="T602" i="2"/>
  <c r="T336" i="2"/>
  <c r="T601" i="2"/>
  <c r="T25" i="2"/>
  <c r="T326" i="2"/>
  <c r="T712" i="2"/>
  <c r="T107" i="2"/>
  <c r="T557" i="2"/>
  <c r="T549" i="2"/>
  <c r="T281" i="2"/>
  <c r="T75" i="2"/>
  <c r="T315" i="2"/>
  <c r="T67" i="2"/>
  <c r="T417" i="2"/>
  <c r="T349" i="2"/>
  <c r="T421" i="2"/>
  <c r="T517" i="2"/>
  <c r="T510" i="2"/>
  <c r="T455" i="2"/>
  <c r="T177" i="2"/>
  <c r="T438" i="2"/>
  <c r="T415" i="2"/>
  <c r="T626" i="2"/>
  <c r="T469" i="2"/>
  <c r="T398" i="2"/>
  <c r="T623" i="2"/>
  <c r="T306" i="2"/>
  <c r="T77" i="2"/>
  <c r="T573" i="2"/>
  <c r="T249" i="2"/>
  <c r="T486" i="2"/>
  <c r="T409" i="2"/>
  <c r="T116" i="2"/>
  <c r="T154" i="2"/>
  <c r="T724" i="2"/>
  <c r="T589" i="2"/>
  <c r="T373" i="2"/>
  <c r="T619" i="2"/>
  <c r="T522" i="2"/>
  <c r="T353" i="2"/>
  <c r="T588" i="2"/>
  <c r="T725" i="2"/>
  <c r="T372" i="2"/>
  <c r="T709" i="2"/>
  <c r="T496" i="2"/>
  <c r="T201" i="2"/>
  <c r="T598" i="2"/>
  <c r="T723" i="2"/>
  <c r="T91" i="2"/>
  <c r="T114" i="2"/>
  <c r="T627" i="2"/>
  <c r="T422" i="2"/>
  <c r="T148" i="2"/>
  <c r="T642" i="2"/>
  <c r="T615" i="2"/>
  <c r="T269" i="2"/>
  <c r="T420" i="2"/>
  <c r="T86" i="2"/>
  <c r="T646" i="2"/>
  <c r="T457" i="2"/>
  <c r="T553" i="2"/>
  <c r="T378" i="2"/>
  <c r="T595" i="2"/>
  <c r="T43" i="2"/>
  <c r="T103" i="2"/>
  <c r="T31" i="2"/>
  <c r="T285" i="2"/>
  <c r="T690" i="2"/>
  <c r="T460" i="2"/>
  <c r="T391" i="2"/>
  <c r="T392" i="2"/>
  <c r="T685" i="2"/>
  <c r="T476" i="2"/>
  <c r="T676" i="2"/>
  <c r="T226" i="2"/>
  <c r="T100" i="2"/>
  <c r="T129" i="2"/>
  <c r="T175" i="2"/>
  <c r="T604" i="2"/>
  <c r="T386" i="2"/>
  <c r="T302" i="2"/>
  <c r="T525" i="2"/>
  <c r="T149" i="2"/>
  <c r="T230" i="2"/>
  <c r="T498" i="2"/>
  <c r="T593" i="2"/>
  <c r="T720" i="2"/>
  <c r="T102" i="2"/>
  <c r="T213" i="2"/>
  <c r="T368" i="2"/>
  <c r="T667" i="2"/>
  <c r="T636" i="2"/>
  <c r="T673" i="2"/>
  <c r="T509" i="2"/>
  <c r="T365" i="2"/>
  <c r="T94" i="2"/>
  <c r="T401" i="2"/>
  <c r="T345" i="2"/>
  <c r="T90" i="2"/>
  <c r="T123" i="2"/>
  <c r="T375" i="2"/>
  <c r="T558" i="2"/>
  <c r="T651" i="2"/>
  <c r="T72" i="2"/>
  <c r="T577" i="2"/>
  <c r="T273" i="2"/>
  <c r="T405" i="2"/>
  <c r="T328" i="2"/>
  <c r="T66" i="2"/>
  <c r="T413" i="2"/>
  <c r="T571" i="2"/>
  <c r="T632" i="2"/>
  <c r="T730" i="2"/>
  <c r="T668" i="2"/>
  <c r="T729" i="2"/>
  <c r="T654" i="2"/>
  <c r="T477" i="2"/>
  <c r="T168" i="2"/>
  <c r="T61" i="2"/>
  <c r="T284" i="2"/>
  <c r="T701" i="2"/>
  <c r="T268" i="2"/>
  <c r="T396" i="2"/>
  <c r="T523" i="2"/>
  <c r="T174" i="2"/>
  <c r="T296" i="2"/>
  <c r="T32" i="2"/>
  <c r="T612" i="2"/>
  <c r="T294" i="2"/>
  <c r="T295" i="2"/>
  <c r="T524" i="2"/>
  <c r="T666" i="2"/>
  <c r="T217" i="2"/>
  <c r="T316" i="2"/>
  <c r="T719" i="2"/>
  <c r="T329" i="2"/>
  <c r="T518" i="2"/>
  <c r="T684" i="2"/>
  <c r="T244" i="2"/>
  <c r="T441" i="2"/>
  <c r="T500" i="2"/>
  <c r="T456" i="2"/>
  <c r="T678" i="2"/>
  <c r="T503" i="2"/>
  <c r="T142" i="2"/>
  <c r="T633" i="2"/>
  <c r="T733" i="2"/>
  <c r="T211" i="2"/>
  <c r="T591" i="2"/>
  <c r="T99" i="2"/>
  <c r="T333" i="2"/>
  <c r="T264" i="2"/>
  <c r="T705" i="2"/>
  <c r="T652" i="2"/>
  <c r="T583" i="2"/>
  <c r="T366" i="2"/>
  <c r="T290" i="2"/>
  <c r="T660" i="2"/>
  <c r="T493" i="2"/>
  <c r="T491" i="2"/>
  <c r="T355" i="2"/>
  <c r="T532" i="2"/>
  <c r="T130" i="2"/>
  <c r="T185" i="2"/>
  <c r="T278" i="2"/>
  <c r="T265" i="2"/>
  <c r="T467" i="2"/>
  <c r="T341" i="2"/>
  <c r="T92" i="2"/>
  <c r="T530" i="2"/>
  <c r="T133" i="2"/>
  <c r="T707" i="2"/>
  <c r="T312" i="2"/>
  <c r="T354" i="2"/>
  <c r="T566" i="2"/>
  <c r="T544" i="2"/>
  <c r="T536" i="2"/>
  <c r="T256" i="2"/>
  <c r="T427" i="2"/>
  <c r="T713" i="2"/>
  <c r="T473" i="2"/>
  <c r="T280" i="2"/>
  <c r="T620" i="2"/>
  <c r="T224" i="2"/>
  <c r="T298" i="2"/>
  <c r="T547" i="2"/>
  <c r="T361" i="2"/>
  <c r="T404" i="2"/>
  <c r="T696" i="2"/>
  <c r="T683" i="2"/>
  <c r="T367" i="2"/>
  <c r="T560" i="2"/>
  <c r="T640" i="2"/>
  <c r="T726" i="2"/>
  <c r="T699" i="2"/>
  <c r="T542" i="2"/>
  <c r="T550" i="2"/>
  <c r="T600" i="2"/>
  <c r="T672" i="2"/>
  <c r="T692" i="2"/>
  <c r="T440" i="2"/>
  <c r="T674" i="2"/>
  <c r="T665" i="2"/>
  <c r="T671" i="2"/>
  <c r="T631" i="2"/>
  <c r="T499" i="2"/>
  <c r="T489" i="2"/>
  <c r="T661" i="2"/>
  <c r="T688" i="2"/>
  <c r="T575" i="2"/>
  <c r="T698" i="2"/>
  <c r="T680" i="2"/>
  <c r="T728" i="2"/>
  <c r="T710" i="2"/>
  <c r="T727" i="2"/>
  <c r="T695" i="2"/>
  <c r="T711" i="2"/>
  <c r="T659" i="2"/>
  <c r="T731" i="2"/>
  <c r="T718" i="2"/>
  <c r="T679" i="2"/>
  <c r="S647" i="2"/>
  <c r="S578" i="2"/>
  <c r="S609" i="2"/>
  <c r="S89" i="2"/>
  <c r="S370" i="2"/>
  <c r="S397" i="2"/>
  <c r="S399" i="2"/>
  <c r="S538" i="2"/>
  <c r="S374" i="2"/>
  <c r="S561" i="2"/>
  <c r="S301" i="2"/>
  <c r="S437" i="2"/>
  <c r="S144" i="2"/>
  <c r="S697" i="2"/>
  <c r="S151" i="2"/>
  <c r="S531" i="2"/>
  <c r="S653" i="2"/>
  <c r="S51" i="2"/>
  <c r="S384" i="2"/>
  <c r="S514" i="2"/>
  <c r="S459" i="2"/>
  <c r="S464" i="2"/>
  <c r="S393" i="2"/>
  <c r="S233" i="2"/>
  <c r="S68" i="2"/>
  <c r="S246" i="2"/>
  <c r="S592" i="2"/>
  <c r="S321" i="2"/>
  <c r="S634" i="2"/>
  <c r="S590" i="2"/>
  <c r="S181" i="2"/>
  <c r="S534" i="2"/>
  <c r="S54" i="2"/>
  <c r="S379" i="2"/>
  <c r="S5" i="2"/>
  <c r="S693" i="2"/>
  <c r="S446" i="2"/>
  <c r="S104" i="2"/>
  <c r="S227" i="2"/>
  <c r="S347" i="2"/>
  <c r="S645" i="2"/>
  <c r="S282" i="2"/>
  <c r="S340" i="2"/>
  <c r="S546" i="2"/>
  <c r="S88" i="2"/>
  <c r="S208" i="2"/>
  <c r="S223" i="2"/>
  <c r="S610" i="2"/>
  <c r="S452" i="2"/>
  <c r="S251" i="2"/>
  <c r="S57" i="2"/>
  <c r="S339" i="2"/>
  <c r="S141" i="2"/>
  <c r="S429" i="2"/>
  <c r="S352" i="2"/>
  <c r="S332" i="2"/>
  <c r="S234" i="2"/>
  <c r="S471" i="2"/>
  <c r="S541" i="2"/>
  <c r="S120" i="2"/>
  <c r="S279" i="2"/>
  <c r="S266" i="2"/>
  <c r="S337" i="2"/>
  <c r="S288" i="2"/>
  <c r="S93" i="2"/>
  <c r="S124" i="2"/>
  <c r="S529" i="2"/>
  <c r="S430" i="2"/>
  <c r="S37" i="2"/>
  <c r="S80" i="2"/>
  <c r="S416" i="2"/>
  <c r="S382" i="2"/>
  <c r="S458" i="2"/>
  <c r="S580" i="2"/>
  <c r="S139" i="2"/>
  <c r="S275" i="2"/>
  <c r="S343" i="2"/>
  <c r="S461" i="2"/>
  <c r="S407" i="2"/>
  <c r="S206" i="2"/>
  <c r="S125" i="2"/>
  <c r="S383" i="2"/>
  <c r="S478" i="2"/>
  <c r="S248" i="2"/>
  <c r="S555" i="2"/>
  <c r="S145" i="2"/>
  <c r="S448" i="2"/>
  <c r="S193" i="2"/>
  <c r="S439" i="2"/>
  <c r="S466" i="2"/>
  <c r="S689" i="2"/>
  <c r="S229" i="2"/>
  <c r="S225" i="2"/>
  <c r="S283" i="2"/>
  <c r="S96" i="2"/>
  <c r="S15" i="2"/>
  <c r="S338" i="2"/>
  <c r="S606" i="2"/>
  <c r="S74" i="2"/>
  <c r="S242" i="2"/>
  <c r="S381" i="2"/>
  <c r="S371" i="2"/>
  <c r="S64" i="2"/>
  <c r="S17" i="2"/>
  <c r="S109" i="2"/>
  <c r="S176" i="2"/>
  <c r="S400" i="2"/>
  <c r="S65" i="2"/>
  <c r="S424" i="2"/>
  <c r="S117" i="2"/>
  <c r="S184" i="2"/>
  <c r="S308" i="2"/>
  <c r="S197" i="2"/>
  <c r="S36" i="2"/>
  <c r="S228" i="2"/>
  <c r="S691" i="2"/>
  <c r="S548" i="2"/>
  <c r="S187" i="2"/>
  <c r="S454" i="2"/>
  <c r="S297" i="2"/>
  <c r="S26" i="2"/>
  <c r="S85" i="2"/>
  <c r="S351" i="2"/>
  <c r="S192" i="2"/>
  <c r="S556" i="2"/>
  <c r="S76" i="2"/>
  <c r="S644" i="2"/>
  <c r="S387" i="2"/>
  <c r="S45" i="2"/>
  <c r="S188" i="2"/>
  <c r="S13" i="2"/>
  <c r="S247" i="2"/>
  <c r="S272" i="2"/>
  <c r="S694" i="2"/>
  <c r="S655" i="2"/>
  <c r="S165" i="2"/>
  <c r="S414" i="2"/>
  <c r="S191" i="2"/>
  <c r="S318" i="2"/>
  <c r="S418" i="2"/>
  <c r="S258" i="2"/>
  <c r="S700" i="2"/>
  <c r="S11" i="2"/>
  <c r="S356" i="2"/>
  <c r="S431" i="2"/>
  <c r="S564" i="2"/>
  <c r="S641" i="2"/>
  <c r="S362" i="2"/>
  <c r="S721" i="2"/>
  <c r="S348" i="2"/>
  <c r="S270" i="2"/>
  <c r="S198" i="2"/>
  <c r="S155" i="2"/>
  <c r="S481" i="2"/>
  <c r="S210" i="2"/>
  <c r="S218" i="2"/>
  <c r="S436" i="2"/>
  <c r="S235" i="2"/>
  <c r="S23" i="2"/>
  <c r="S236" i="2"/>
  <c r="S474" i="2"/>
  <c r="S410" i="2"/>
  <c r="S27" i="2"/>
  <c r="S607" i="2"/>
  <c r="S513" i="2"/>
  <c r="S166" i="2"/>
  <c r="S526" i="2"/>
  <c r="S648" i="2"/>
  <c r="S369" i="2"/>
  <c r="S563" i="2"/>
  <c r="S585" i="2"/>
  <c r="S572" i="2"/>
  <c r="S357" i="2"/>
  <c r="S259" i="2"/>
  <c r="S656" i="2"/>
  <c r="S540" i="2"/>
  <c r="S597" i="2"/>
  <c r="S180" i="2"/>
  <c r="S463" i="2"/>
  <c r="S605" i="2"/>
  <c r="S475" i="2"/>
  <c r="S669" i="2"/>
  <c r="S41" i="2"/>
  <c r="S136" i="2"/>
  <c r="S4" i="2"/>
  <c r="S292" i="2"/>
  <c r="S616" i="2"/>
  <c r="S299" i="2"/>
  <c r="S216" i="2"/>
  <c r="S309" i="2"/>
  <c r="S617" i="2"/>
  <c r="S112" i="2"/>
  <c r="S178" i="2"/>
  <c r="S231" i="2"/>
  <c r="S506" i="2"/>
  <c r="S504" i="2"/>
  <c r="S131" i="2"/>
  <c r="S552" i="2"/>
  <c r="S643" i="2"/>
  <c r="S658" i="2"/>
  <c r="S649" i="2"/>
  <c r="S83" i="2"/>
  <c r="S196" i="2"/>
  <c r="S304" i="2"/>
  <c r="S310" i="2"/>
  <c r="S638" i="2"/>
  <c r="S44" i="2"/>
  <c r="S497" i="2"/>
  <c r="S47" i="2"/>
  <c r="S449" i="2"/>
  <c r="S150" i="2"/>
  <c r="S30" i="2"/>
  <c r="S443" i="2"/>
  <c r="S81" i="2"/>
  <c r="S494" i="2"/>
  <c r="S98" i="2"/>
  <c r="S630" i="2"/>
  <c r="S484" i="2"/>
  <c r="S403" i="2"/>
  <c r="S551" i="2"/>
  <c r="S435" i="2"/>
  <c r="S507" i="2"/>
  <c r="S220" i="2"/>
  <c r="S62" i="2"/>
  <c r="S140" i="2"/>
  <c r="S14" i="2"/>
  <c r="S164" i="2"/>
  <c r="S46" i="2"/>
  <c r="S581" i="2"/>
  <c r="S289" i="2"/>
  <c r="S433" i="2"/>
  <c r="S388" i="2"/>
  <c r="S261" i="2"/>
  <c r="S465" i="2"/>
  <c r="S584" i="2"/>
  <c r="S239" i="2"/>
  <c r="S395" i="2"/>
  <c r="S704" i="2"/>
  <c r="S487" i="2"/>
  <c r="S323" i="2"/>
  <c r="S515" i="2"/>
  <c r="S482" i="2"/>
  <c r="S708" i="2"/>
  <c r="S71" i="2"/>
  <c r="S39" i="2"/>
  <c r="S402" i="2"/>
  <c r="S359" i="2"/>
  <c r="S412" i="2"/>
  <c r="S55" i="2"/>
  <c r="S110" i="2"/>
  <c r="S262" i="2"/>
  <c r="S12" i="2"/>
  <c r="S334" i="2"/>
  <c r="S675" i="2"/>
  <c r="S426" i="2"/>
  <c r="S442" i="2"/>
  <c r="S346" i="2"/>
  <c r="S380" i="2"/>
  <c r="S79" i="2"/>
  <c r="S716" i="2"/>
  <c r="S152" i="2"/>
  <c r="S425" i="2"/>
  <c r="S207" i="2"/>
  <c r="S559" i="2"/>
  <c r="S376" i="2"/>
  <c r="S277" i="2"/>
  <c r="S586" i="2"/>
  <c r="S324" i="2"/>
  <c r="S305" i="2"/>
  <c r="S628" i="2"/>
  <c r="S322" i="2"/>
  <c r="S21" i="2"/>
  <c r="S390" i="2"/>
  <c r="S389" i="2"/>
  <c r="S479" i="2"/>
  <c r="S533" i="2"/>
  <c r="S637" i="2"/>
  <c r="S423" i="2"/>
  <c r="S703" i="2"/>
  <c r="S411" i="2"/>
  <c r="S364" i="2"/>
  <c r="S204" i="2"/>
  <c r="S480" i="2"/>
  <c r="S453" i="2"/>
  <c r="S3" i="2"/>
  <c r="S408" i="2"/>
  <c r="S60" i="2"/>
  <c r="S219" i="2"/>
  <c r="S78" i="2"/>
  <c r="S313" i="2"/>
  <c r="S121" i="2"/>
  <c r="S594" i="2"/>
  <c r="S260" i="2"/>
  <c r="S127" i="2"/>
  <c r="S222" i="2"/>
  <c r="S101" i="2"/>
  <c r="S52" i="2"/>
  <c r="S335" i="2"/>
  <c r="S159" i="2"/>
  <c r="S48" i="2"/>
  <c r="S113" i="2"/>
  <c r="S314" i="2"/>
  <c r="S579" i="2"/>
  <c r="S677" i="2"/>
  <c r="S603" i="2"/>
  <c r="S521" i="2"/>
  <c r="S212" i="2"/>
  <c r="S488" i="2"/>
  <c r="S69" i="2"/>
  <c r="S252" i="2"/>
  <c r="S567" i="2"/>
  <c r="S267" i="2"/>
  <c r="S406" i="2"/>
  <c r="S183" i="2"/>
  <c r="S569" i="2"/>
  <c r="S320" i="2"/>
  <c r="S186" i="2"/>
  <c r="S327" i="2"/>
  <c r="S350" i="2"/>
  <c r="S462" i="2"/>
  <c r="S291" i="2"/>
  <c r="S8" i="2"/>
  <c r="S554" i="2"/>
  <c r="S582" i="2"/>
  <c r="S330" i="2"/>
  <c r="S194" i="2"/>
  <c r="S470" i="2"/>
  <c r="S162" i="2"/>
  <c r="S664" i="2"/>
  <c r="S232" i="2"/>
  <c r="S29" i="2"/>
  <c r="S221" i="2"/>
  <c r="S7" i="2"/>
  <c r="S119" i="2"/>
  <c r="S377" i="2"/>
  <c r="S537" i="2"/>
  <c r="S189" i="2"/>
  <c r="S271" i="2"/>
  <c r="S545" i="2"/>
  <c r="S97" i="2"/>
  <c r="S587" i="2"/>
  <c r="S428" i="2"/>
  <c r="S363" i="2"/>
  <c r="S240" i="2"/>
  <c r="S111" i="2"/>
  <c r="S146" i="2"/>
  <c r="S209" i="2"/>
  <c r="S276" i="2"/>
  <c r="S118" i="2"/>
  <c r="S722" i="2"/>
  <c r="S286" i="2"/>
  <c r="S137" i="2"/>
  <c r="S108" i="2"/>
  <c r="S84" i="2"/>
  <c r="S157" i="2"/>
  <c r="S73" i="2"/>
  <c r="S681" i="2"/>
  <c r="S203" i="2"/>
  <c r="S171" i="2"/>
  <c r="S576" i="2"/>
  <c r="S38" i="2"/>
  <c r="S682" i="2"/>
  <c r="S24" i="2"/>
  <c r="S56" i="2"/>
  <c r="S215" i="2"/>
  <c r="S40" i="2"/>
  <c r="S254" i="2"/>
  <c r="S483" i="2"/>
  <c r="S360" i="2"/>
  <c r="S527" i="2"/>
  <c r="S10" i="2"/>
  <c r="S6" i="2"/>
  <c r="S432" i="2"/>
  <c r="S543" i="2"/>
  <c r="S202" i="2"/>
  <c r="S160" i="2"/>
  <c r="S342" i="2"/>
  <c r="S662" i="2"/>
  <c r="S250" i="2"/>
  <c r="S59" i="2"/>
  <c r="S205" i="2"/>
  <c r="S657" i="2"/>
  <c r="S613" i="2"/>
  <c r="S241" i="2"/>
  <c r="S70" i="2"/>
  <c r="S50" i="2"/>
  <c r="S614" i="2"/>
  <c r="S319" i="2"/>
  <c r="S621" i="2"/>
  <c r="S419" i="2"/>
  <c r="S182" i="2"/>
  <c r="S53" i="2"/>
  <c r="S472" i="2"/>
  <c r="S200" i="2"/>
  <c r="S490" i="2"/>
  <c r="S2" i="2"/>
  <c r="S331" i="2"/>
  <c r="S562" i="2"/>
  <c r="S520" i="2"/>
  <c r="S33" i="2"/>
  <c r="S263" i="2"/>
  <c r="S624" i="2"/>
  <c r="S128" i="2"/>
  <c r="S495" i="2"/>
  <c r="S19" i="2"/>
  <c r="S167" i="2"/>
  <c r="S300" i="2"/>
  <c r="S686" i="2"/>
  <c r="S170" i="2"/>
  <c r="S195" i="2"/>
  <c r="S243" i="2"/>
  <c r="S257" i="2"/>
  <c r="S16" i="2"/>
  <c r="S179" i="2"/>
  <c r="S238" i="2"/>
  <c r="S35" i="2"/>
  <c r="S132" i="2"/>
  <c r="S58" i="2"/>
  <c r="S255" i="2"/>
  <c r="S214" i="2"/>
  <c r="S245" i="2"/>
  <c r="S199" i="2"/>
  <c r="S385" i="2"/>
  <c r="S172" i="2"/>
  <c r="S505" i="2"/>
  <c r="S468" i="2"/>
  <c r="S618" i="2"/>
  <c r="S161" i="2"/>
  <c r="S629" i="2"/>
  <c r="S568" i="2"/>
  <c r="S535" i="2"/>
  <c r="S18" i="2"/>
  <c r="S122" i="2"/>
  <c r="S622" i="2"/>
  <c r="S147" i="2"/>
  <c r="S34" i="2"/>
  <c r="S274" i="2"/>
  <c r="S311" i="2"/>
  <c r="S501" i="2"/>
  <c r="S599" i="2"/>
  <c r="S293" i="2"/>
  <c r="S134" i="2"/>
  <c r="S95" i="2"/>
  <c r="S687" i="2"/>
  <c r="S492" i="2"/>
  <c r="S611" i="2"/>
  <c r="S115" i="2"/>
  <c r="S732" i="2"/>
  <c r="S565" i="2"/>
  <c r="S253" i="2"/>
  <c r="S158" i="2"/>
  <c r="S702" i="2"/>
  <c r="S303" i="2"/>
  <c r="S502" i="2"/>
  <c r="S511" i="2"/>
  <c r="S49" i="2"/>
  <c r="S358" i="2"/>
  <c r="S706" i="2"/>
  <c r="S650" i="2"/>
  <c r="S625" i="2"/>
  <c r="S512" i="2"/>
  <c r="S639" i="2"/>
  <c r="S63" i="2"/>
  <c r="S635" i="2"/>
  <c r="S82" i="2"/>
  <c r="S519" i="2"/>
  <c r="S153" i="2"/>
  <c r="S447" i="2"/>
  <c r="S450" i="2"/>
  <c r="S287" i="2"/>
  <c r="S9" i="2"/>
  <c r="S138" i="2"/>
  <c r="S87" i="2"/>
  <c r="S434" i="2"/>
  <c r="S445" i="2"/>
  <c r="S307" i="2"/>
  <c r="S596" i="2"/>
  <c r="S42" i="2"/>
  <c r="S444" i="2"/>
  <c r="S237" i="2"/>
  <c r="S608" i="2"/>
  <c r="S317" i="2"/>
  <c r="S528" i="2"/>
  <c r="S126" i="2"/>
  <c r="S22" i="2"/>
  <c r="S173" i="2"/>
  <c r="S715" i="2"/>
  <c r="S105" i="2"/>
  <c r="S344" i="2"/>
  <c r="S394" i="2"/>
  <c r="S717" i="2"/>
  <c r="S570" i="2"/>
  <c r="S20" i="2"/>
  <c r="S670" i="2"/>
  <c r="S508" i="2"/>
  <c r="S451" i="2"/>
  <c r="S156" i="2"/>
  <c r="S663" i="2"/>
  <c r="S485" i="2"/>
  <c r="S163" i="2"/>
  <c r="S325" i="2"/>
  <c r="S143" i="2"/>
  <c r="S135" i="2"/>
  <c r="S714" i="2"/>
  <c r="S516" i="2"/>
  <c r="S169" i="2"/>
  <c r="S28" i="2"/>
  <c r="S106" i="2"/>
  <c r="S190" i="2"/>
  <c r="S574" i="2"/>
  <c r="S539" i="2"/>
  <c r="S602" i="2"/>
  <c r="S336" i="2"/>
  <c r="S601" i="2"/>
  <c r="S25" i="2"/>
  <c r="S326" i="2"/>
  <c r="S712" i="2"/>
  <c r="S107" i="2"/>
  <c r="S557" i="2"/>
  <c r="S549" i="2"/>
  <c r="S281" i="2"/>
  <c r="S75" i="2"/>
  <c r="S315" i="2"/>
  <c r="S67" i="2"/>
  <c r="S417" i="2"/>
  <c r="S349" i="2"/>
  <c r="S421" i="2"/>
  <c r="S517" i="2"/>
  <c r="S510" i="2"/>
  <c r="S455" i="2"/>
  <c r="S177" i="2"/>
  <c r="S438" i="2"/>
  <c r="S415" i="2"/>
  <c r="S626" i="2"/>
  <c r="S469" i="2"/>
  <c r="S398" i="2"/>
  <c r="S623" i="2"/>
  <c r="S306" i="2"/>
  <c r="S77" i="2"/>
  <c r="S573" i="2"/>
  <c r="S249" i="2"/>
  <c r="S486" i="2"/>
  <c r="S409" i="2"/>
  <c r="S116" i="2"/>
  <c r="S154" i="2"/>
  <c r="S724" i="2"/>
  <c r="S589" i="2"/>
  <c r="S373" i="2"/>
  <c r="S619" i="2"/>
  <c r="S522" i="2"/>
  <c r="S353" i="2"/>
  <c r="S588" i="2"/>
  <c r="S725" i="2"/>
  <c r="S372" i="2"/>
  <c r="S709" i="2"/>
  <c r="S496" i="2"/>
  <c r="S201" i="2"/>
  <c r="S598" i="2"/>
  <c r="S723" i="2"/>
  <c r="S91" i="2"/>
  <c r="S114" i="2"/>
  <c r="S627" i="2"/>
  <c r="S422" i="2"/>
  <c r="S148" i="2"/>
  <c r="S642" i="2"/>
  <c r="S615" i="2"/>
  <c r="S269" i="2"/>
  <c r="S420" i="2"/>
  <c r="S86" i="2"/>
  <c r="S646" i="2"/>
  <c r="S457" i="2"/>
  <c r="S553" i="2"/>
  <c r="S378" i="2"/>
  <c r="S595" i="2"/>
  <c r="S43" i="2"/>
  <c r="S103" i="2"/>
  <c r="S31" i="2"/>
  <c r="S285" i="2"/>
  <c r="S690" i="2"/>
  <c r="S460" i="2"/>
  <c r="S391" i="2"/>
  <c r="S392" i="2"/>
  <c r="S685" i="2"/>
  <c r="S476" i="2"/>
  <c r="S676" i="2"/>
  <c r="S226" i="2"/>
  <c r="S100" i="2"/>
  <c r="S129" i="2"/>
  <c r="S175" i="2"/>
  <c r="S604" i="2"/>
  <c r="S386" i="2"/>
  <c r="S302" i="2"/>
  <c r="S525" i="2"/>
  <c r="S149" i="2"/>
  <c r="S230" i="2"/>
  <c r="S498" i="2"/>
  <c r="S593" i="2"/>
  <c r="S720" i="2"/>
  <c r="S102" i="2"/>
  <c r="S213" i="2"/>
  <c r="S368" i="2"/>
  <c r="S667" i="2"/>
  <c r="S636" i="2"/>
  <c r="S673" i="2"/>
  <c r="S509" i="2"/>
  <c r="S365" i="2"/>
  <c r="S94" i="2"/>
  <c r="S401" i="2"/>
  <c r="S345" i="2"/>
  <c r="S90" i="2"/>
  <c r="S123" i="2"/>
  <c r="S375" i="2"/>
  <c r="S558" i="2"/>
  <c r="S651" i="2"/>
  <c r="S72" i="2"/>
  <c r="S577" i="2"/>
  <c r="S273" i="2"/>
  <c r="S405" i="2"/>
  <c r="S328" i="2"/>
  <c r="S66" i="2"/>
  <c r="S413" i="2"/>
  <c r="S571" i="2"/>
  <c r="S632" i="2"/>
  <c r="S730" i="2"/>
  <c r="S668" i="2"/>
  <c r="S729" i="2"/>
  <c r="S654" i="2"/>
  <c r="S477" i="2"/>
  <c r="S168" i="2"/>
  <c r="S61" i="2"/>
  <c r="S284" i="2"/>
  <c r="S701" i="2"/>
  <c r="S268" i="2"/>
  <c r="S396" i="2"/>
  <c r="S523" i="2"/>
  <c r="S174" i="2"/>
  <c r="S296" i="2"/>
  <c r="S32" i="2"/>
  <c r="S612" i="2"/>
  <c r="S294" i="2"/>
  <c r="S295" i="2"/>
  <c r="S524" i="2"/>
  <c r="S666" i="2"/>
  <c r="S217" i="2"/>
  <c r="S316" i="2"/>
  <c r="S719" i="2"/>
  <c r="S329" i="2"/>
  <c r="S518" i="2"/>
  <c r="S684" i="2"/>
  <c r="S244" i="2"/>
  <c r="S441" i="2"/>
  <c r="S500" i="2"/>
  <c r="S456" i="2"/>
  <c r="S678" i="2"/>
  <c r="S503" i="2"/>
  <c r="S142" i="2"/>
  <c r="S633" i="2"/>
  <c r="S733" i="2"/>
  <c r="S211" i="2"/>
  <c r="S591" i="2"/>
  <c r="S99" i="2"/>
  <c r="S333" i="2"/>
  <c r="S264" i="2"/>
  <c r="S705" i="2"/>
  <c r="S652" i="2"/>
  <c r="S583" i="2"/>
  <c r="S366" i="2"/>
  <c r="S290" i="2"/>
  <c r="S660" i="2"/>
  <c r="S493" i="2"/>
  <c r="S491" i="2"/>
  <c r="S355" i="2"/>
  <c r="S532" i="2"/>
  <c r="S130" i="2"/>
  <c r="S185" i="2"/>
  <c r="S278" i="2"/>
  <c r="S265" i="2"/>
  <c r="S467" i="2"/>
  <c r="S341" i="2"/>
  <c r="S92" i="2"/>
  <c r="S530" i="2"/>
  <c r="S133" i="2"/>
  <c r="S707" i="2"/>
  <c r="S312" i="2"/>
  <c r="S354" i="2"/>
  <c r="S566" i="2"/>
  <c r="S544" i="2"/>
  <c r="S536" i="2"/>
  <c r="S256" i="2"/>
  <c r="S427" i="2"/>
  <c r="S713" i="2"/>
  <c r="S473" i="2"/>
  <c r="S280" i="2"/>
  <c r="S620" i="2"/>
  <c r="S224" i="2"/>
  <c r="S298" i="2"/>
  <c r="S547" i="2"/>
  <c r="S361" i="2"/>
  <c r="S404" i="2"/>
  <c r="S696" i="2"/>
  <c r="S683" i="2"/>
  <c r="S367" i="2"/>
  <c r="S560" i="2"/>
  <c r="S640" i="2"/>
  <c r="S726" i="2"/>
  <c r="S699" i="2"/>
  <c r="S542" i="2"/>
  <c r="S550" i="2"/>
  <c r="S600" i="2"/>
  <c r="S672" i="2"/>
  <c r="S692" i="2"/>
  <c r="S440" i="2"/>
  <c r="S674" i="2"/>
  <c r="S665" i="2"/>
  <c r="S671" i="2"/>
  <c r="S631" i="2"/>
  <c r="S499" i="2"/>
  <c r="S489" i="2"/>
  <c r="S661" i="2"/>
  <c r="S688" i="2"/>
  <c r="S575" i="2"/>
  <c r="S698" i="2"/>
  <c r="S680" i="2"/>
  <c r="S728" i="2"/>
  <c r="S710" i="2"/>
  <c r="S727" i="2"/>
  <c r="S695" i="2"/>
  <c r="S711" i="2"/>
  <c r="S659" i="2"/>
  <c r="S731" i="2"/>
  <c r="S718" i="2"/>
  <c r="S679" i="2"/>
  <c r="N647" i="2"/>
  <c r="N578" i="2"/>
  <c r="N609" i="2"/>
  <c r="N89" i="2"/>
  <c r="N370" i="2"/>
  <c r="N397" i="2"/>
  <c r="N399" i="2"/>
  <c r="N538" i="2"/>
  <c r="N374" i="2"/>
  <c r="N561" i="2"/>
  <c r="N301" i="2"/>
  <c r="N437" i="2"/>
  <c r="N144" i="2"/>
  <c r="N697" i="2"/>
  <c r="N151" i="2"/>
  <c r="N531" i="2"/>
  <c r="N653" i="2"/>
  <c r="N51" i="2"/>
  <c r="N384" i="2"/>
  <c r="N514" i="2"/>
  <c r="N459" i="2"/>
  <c r="N464" i="2"/>
  <c r="N393" i="2"/>
  <c r="N233" i="2"/>
  <c r="N68" i="2"/>
  <c r="N246" i="2"/>
  <c r="N592" i="2"/>
  <c r="N321" i="2"/>
  <c r="N634" i="2"/>
  <c r="N590" i="2"/>
  <c r="N181" i="2"/>
  <c r="N534" i="2"/>
  <c r="N54" i="2"/>
  <c r="N379" i="2"/>
  <c r="N5" i="2"/>
  <c r="N693" i="2"/>
  <c r="N446" i="2"/>
  <c r="N104" i="2"/>
  <c r="N227" i="2"/>
  <c r="N347" i="2"/>
  <c r="N645" i="2"/>
  <c r="N282" i="2"/>
  <c r="N340" i="2"/>
  <c r="N546" i="2"/>
  <c r="N88" i="2"/>
  <c r="N208" i="2"/>
  <c r="N223" i="2"/>
  <c r="N610" i="2"/>
  <c r="N452" i="2"/>
  <c r="N251" i="2"/>
  <c r="N57" i="2"/>
  <c r="N339" i="2"/>
  <c r="N141" i="2"/>
  <c r="N429" i="2"/>
  <c r="N352" i="2"/>
  <c r="N332" i="2"/>
  <c r="N234" i="2"/>
  <c r="N471" i="2"/>
  <c r="N541" i="2"/>
  <c r="N120" i="2"/>
  <c r="N279" i="2"/>
  <c r="N266" i="2"/>
  <c r="N337" i="2"/>
  <c r="N288" i="2"/>
  <c r="N93" i="2"/>
  <c r="N124" i="2"/>
  <c r="N529" i="2"/>
  <c r="N430" i="2"/>
  <c r="N37" i="2"/>
  <c r="N80" i="2"/>
  <c r="N416" i="2"/>
  <c r="N382" i="2"/>
  <c r="N458" i="2"/>
  <c r="N580" i="2"/>
  <c r="N139" i="2"/>
  <c r="N275" i="2"/>
  <c r="N343" i="2"/>
  <c r="N461" i="2"/>
  <c r="N407" i="2"/>
  <c r="N206" i="2"/>
  <c r="N125" i="2"/>
  <c r="N383" i="2"/>
  <c r="N478" i="2"/>
  <c r="N248" i="2"/>
  <c r="N555" i="2"/>
  <c r="N145" i="2"/>
  <c r="N448" i="2"/>
  <c r="N193" i="2"/>
  <c r="N439" i="2"/>
  <c r="N466" i="2"/>
  <c r="N689" i="2"/>
  <c r="N229" i="2"/>
  <c r="N225" i="2"/>
  <c r="N283" i="2"/>
  <c r="N96" i="2"/>
  <c r="N15" i="2"/>
  <c r="N338" i="2"/>
  <c r="N606" i="2"/>
  <c r="N74" i="2"/>
  <c r="N242" i="2"/>
  <c r="N381" i="2"/>
  <c r="N371" i="2"/>
  <c r="N64" i="2"/>
  <c r="N17" i="2"/>
  <c r="N109" i="2"/>
  <c r="N176" i="2"/>
  <c r="N400" i="2"/>
  <c r="N65" i="2"/>
  <c r="N424" i="2"/>
  <c r="N117" i="2"/>
  <c r="N184" i="2"/>
  <c r="N308" i="2"/>
  <c r="N197" i="2"/>
  <c r="N36" i="2"/>
  <c r="N228" i="2"/>
  <c r="N691" i="2"/>
  <c r="N548" i="2"/>
  <c r="N187" i="2"/>
  <c r="N454" i="2"/>
  <c r="N297" i="2"/>
  <c r="N26" i="2"/>
  <c r="N85" i="2"/>
  <c r="N351" i="2"/>
  <c r="N192" i="2"/>
  <c r="N556" i="2"/>
  <c r="N76" i="2"/>
  <c r="N644" i="2"/>
  <c r="N387" i="2"/>
  <c r="N45" i="2"/>
  <c r="N188" i="2"/>
  <c r="N13" i="2"/>
  <c r="N247" i="2"/>
  <c r="N272" i="2"/>
  <c r="N694" i="2"/>
  <c r="N655" i="2"/>
  <c r="N165" i="2"/>
  <c r="N414" i="2"/>
  <c r="N191" i="2"/>
  <c r="N318" i="2"/>
  <c r="N418" i="2"/>
  <c r="N258" i="2"/>
  <c r="N700" i="2"/>
  <c r="N11" i="2"/>
  <c r="N356" i="2"/>
  <c r="N431" i="2"/>
  <c r="N564" i="2"/>
  <c r="N641" i="2"/>
  <c r="N362" i="2"/>
  <c r="N721" i="2"/>
  <c r="N348" i="2"/>
  <c r="N270" i="2"/>
  <c r="N198" i="2"/>
  <c r="N155" i="2"/>
  <c r="N481" i="2"/>
  <c r="N210" i="2"/>
  <c r="N218" i="2"/>
  <c r="N436" i="2"/>
  <c r="N235" i="2"/>
  <c r="N23" i="2"/>
  <c r="N236" i="2"/>
  <c r="N474" i="2"/>
  <c r="N410" i="2"/>
  <c r="N27" i="2"/>
  <c r="N607" i="2"/>
  <c r="N513" i="2"/>
  <c r="N166" i="2"/>
  <c r="N526" i="2"/>
  <c r="N648" i="2"/>
  <c r="N369" i="2"/>
  <c r="N563" i="2"/>
  <c r="N585" i="2"/>
  <c r="N572" i="2"/>
  <c r="N357" i="2"/>
  <c r="N259" i="2"/>
  <c r="N656" i="2"/>
  <c r="N540" i="2"/>
  <c r="N597" i="2"/>
  <c r="N180" i="2"/>
  <c r="N463" i="2"/>
  <c r="N605" i="2"/>
  <c r="N475" i="2"/>
  <c r="N669" i="2"/>
  <c r="N41" i="2"/>
  <c r="N136" i="2"/>
  <c r="N4" i="2"/>
  <c r="N292" i="2"/>
  <c r="N616" i="2"/>
  <c r="N299" i="2"/>
  <c r="N216" i="2"/>
  <c r="N309" i="2"/>
  <c r="N617" i="2"/>
  <c r="N112" i="2"/>
  <c r="N178" i="2"/>
  <c r="N231" i="2"/>
  <c r="N506" i="2"/>
  <c r="N504" i="2"/>
  <c r="N131" i="2"/>
  <c r="N552" i="2"/>
  <c r="N643" i="2"/>
  <c r="N658" i="2"/>
  <c r="N649" i="2"/>
  <c r="N83" i="2"/>
  <c r="N196" i="2"/>
  <c r="N304" i="2"/>
  <c r="N310" i="2"/>
  <c r="N638" i="2"/>
  <c r="N44" i="2"/>
  <c r="N497" i="2"/>
  <c r="N47" i="2"/>
  <c r="N449" i="2"/>
  <c r="N150" i="2"/>
  <c r="N30" i="2"/>
  <c r="N443" i="2"/>
  <c r="N81" i="2"/>
  <c r="N494" i="2"/>
  <c r="N98" i="2"/>
  <c r="N630" i="2"/>
  <c r="N484" i="2"/>
  <c r="N403" i="2"/>
  <c r="N551" i="2"/>
  <c r="N435" i="2"/>
  <c r="N507" i="2"/>
  <c r="N220" i="2"/>
  <c r="N62" i="2"/>
  <c r="N140" i="2"/>
  <c r="N14" i="2"/>
  <c r="N164" i="2"/>
  <c r="N46" i="2"/>
  <c r="N581" i="2"/>
  <c r="N289" i="2"/>
  <c r="N433" i="2"/>
  <c r="N388" i="2"/>
  <c r="N261" i="2"/>
  <c r="N465" i="2"/>
  <c r="N584" i="2"/>
  <c r="N239" i="2"/>
  <c r="N395" i="2"/>
  <c r="N704" i="2"/>
  <c r="N487" i="2"/>
  <c r="N323" i="2"/>
  <c r="N515" i="2"/>
  <c r="N482" i="2"/>
  <c r="N708" i="2"/>
  <c r="N71" i="2"/>
  <c r="N39" i="2"/>
  <c r="N402" i="2"/>
  <c r="N359" i="2"/>
  <c r="N412" i="2"/>
  <c r="N55" i="2"/>
  <c r="N110" i="2"/>
  <c r="N262" i="2"/>
  <c r="N12" i="2"/>
  <c r="N334" i="2"/>
  <c r="N675" i="2"/>
  <c r="N426" i="2"/>
  <c r="N442" i="2"/>
  <c r="N346" i="2"/>
  <c r="N380" i="2"/>
  <c r="N79" i="2"/>
  <c r="N716" i="2"/>
  <c r="N152" i="2"/>
  <c r="N425" i="2"/>
  <c r="N207" i="2"/>
  <c r="N559" i="2"/>
  <c r="N376" i="2"/>
  <c r="N277" i="2"/>
  <c r="N586" i="2"/>
  <c r="N324" i="2"/>
  <c r="N305" i="2"/>
  <c r="N628" i="2"/>
  <c r="N322" i="2"/>
  <c r="N21" i="2"/>
  <c r="N390" i="2"/>
  <c r="N389" i="2"/>
  <c r="N479" i="2"/>
  <c r="N533" i="2"/>
  <c r="N637" i="2"/>
  <c r="N423" i="2"/>
  <c r="N703" i="2"/>
  <c r="N411" i="2"/>
  <c r="N364" i="2"/>
  <c r="N204" i="2"/>
  <c r="N480" i="2"/>
  <c r="N453" i="2"/>
  <c r="N3" i="2"/>
  <c r="N408" i="2"/>
  <c r="N60" i="2"/>
  <c r="N219" i="2"/>
  <c r="N78" i="2"/>
  <c r="N313" i="2"/>
  <c r="N121" i="2"/>
  <c r="N594" i="2"/>
  <c r="N260" i="2"/>
  <c r="N127" i="2"/>
  <c r="N222" i="2"/>
  <c r="N101" i="2"/>
  <c r="N52" i="2"/>
  <c r="N335" i="2"/>
  <c r="N159" i="2"/>
  <c r="N48" i="2"/>
  <c r="N113" i="2"/>
  <c r="N314" i="2"/>
  <c r="N579" i="2"/>
  <c r="N677" i="2"/>
  <c r="N603" i="2"/>
  <c r="N521" i="2"/>
  <c r="N212" i="2"/>
  <c r="N488" i="2"/>
  <c r="N69" i="2"/>
  <c r="N252" i="2"/>
  <c r="N567" i="2"/>
  <c r="N267" i="2"/>
  <c r="N406" i="2"/>
  <c r="N183" i="2"/>
  <c r="N569" i="2"/>
  <c r="N320" i="2"/>
  <c r="N186" i="2"/>
  <c r="N327" i="2"/>
  <c r="N350" i="2"/>
  <c r="N462" i="2"/>
  <c r="N291" i="2"/>
  <c r="N8" i="2"/>
  <c r="N554" i="2"/>
  <c r="N582" i="2"/>
  <c r="N330" i="2"/>
  <c r="N194" i="2"/>
  <c r="N470" i="2"/>
  <c r="N162" i="2"/>
  <c r="N664" i="2"/>
  <c r="N232" i="2"/>
  <c r="N29" i="2"/>
  <c r="N221" i="2"/>
  <c r="N7" i="2"/>
  <c r="N119" i="2"/>
  <c r="N377" i="2"/>
  <c r="N537" i="2"/>
  <c r="N189" i="2"/>
  <c r="N271" i="2"/>
  <c r="N545" i="2"/>
  <c r="N97" i="2"/>
  <c r="N587" i="2"/>
  <c r="N428" i="2"/>
  <c r="N363" i="2"/>
  <c r="N240" i="2"/>
  <c r="N111" i="2"/>
  <c r="N146" i="2"/>
  <c r="N209" i="2"/>
  <c r="N276" i="2"/>
  <c r="N118" i="2"/>
  <c r="N722" i="2"/>
  <c r="N286" i="2"/>
  <c r="N137" i="2"/>
  <c r="N108" i="2"/>
  <c r="N84" i="2"/>
  <c r="N157" i="2"/>
  <c r="N73" i="2"/>
  <c r="N681" i="2"/>
  <c r="N203" i="2"/>
  <c r="N171" i="2"/>
  <c r="N576" i="2"/>
  <c r="N38" i="2"/>
  <c r="N682" i="2"/>
  <c r="N24" i="2"/>
  <c r="N56" i="2"/>
  <c r="N215" i="2"/>
  <c r="N40" i="2"/>
  <c r="N254" i="2"/>
  <c r="N483" i="2"/>
  <c r="N360" i="2"/>
  <c r="N527" i="2"/>
  <c r="N10" i="2"/>
  <c r="N6" i="2"/>
  <c r="N432" i="2"/>
  <c r="N543" i="2"/>
  <c r="N202" i="2"/>
  <c r="N160" i="2"/>
  <c r="N342" i="2"/>
  <c r="N662" i="2"/>
  <c r="N250" i="2"/>
  <c r="N59" i="2"/>
  <c r="N205" i="2"/>
  <c r="N657" i="2"/>
  <c r="N613" i="2"/>
  <c r="N241" i="2"/>
  <c r="N70" i="2"/>
  <c r="N50" i="2"/>
  <c r="N614" i="2"/>
  <c r="N319" i="2"/>
  <c r="N621" i="2"/>
  <c r="N419" i="2"/>
  <c r="N182" i="2"/>
  <c r="N53" i="2"/>
  <c r="N472" i="2"/>
  <c r="N200" i="2"/>
  <c r="N490" i="2"/>
  <c r="N2" i="2"/>
  <c r="N331" i="2"/>
  <c r="N562" i="2"/>
  <c r="N520" i="2"/>
  <c r="N33" i="2"/>
  <c r="N263" i="2"/>
  <c r="N624" i="2"/>
  <c r="N128" i="2"/>
  <c r="N495" i="2"/>
  <c r="N19" i="2"/>
  <c r="N167" i="2"/>
  <c r="N300" i="2"/>
  <c r="N686" i="2"/>
  <c r="N170" i="2"/>
  <c r="N195" i="2"/>
  <c r="N243" i="2"/>
  <c r="N257" i="2"/>
  <c r="N16" i="2"/>
  <c r="N179" i="2"/>
  <c r="N238" i="2"/>
  <c r="N35" i="2"/>
  <c r="N132" i="2"/>
  <c r="N58" i="2"/>
  <c r="N255" i="2"/>
  <c r="N214" i="2"/>
  <c r="N245" i="2"/>
  <c r="N199" i="2"/>
  <c r="N385" i="2"/>
  <c r="N172" i="2"/>
  <c r="N505" i="2"/>
  <c r="N468" i="2"/>
  <c r="N618" i="2"/>
  <c r="N161" i="2"/>
  <c r="N629" i="2"/>
  <c r="N568" i="2"/>
  <c r="N535" i="2"/>
  <c r="N18" i="2"/>
  <c r="N122" i="2"/>
  <c r="N622" i="2"/>
  <c r="N147" i="2"/>
  <c r="N34" i="2"/>
  <c r="N274" i="2"/>
  <c r="N311" i="2"/>
  <c r="N501" i="2"/>
  <c r="N599" i="2"/>
  <c r="N293" i="2"/>
  <c r="N134" i="2"/>
  <c r="N95" i="2"/>
  <c r="N687" i="2"/>
  <c r="N492" i="2"/>
  <c r="N611" i="2"/>
  <c r="N115" i="2"/>
  <c r="N732" i="2"/>
  <c r="N565" i="2"/>
  <c r="N253" i="2"/>
  <c r="N158" i="2"/>
  <c r="N702" i="2"/>
  <c r="N303" i="2"/>
  <c r="N502" i="2"/>
  <c r="N511" i="2"/>
  <c r="N49" i="2"/>
  <c r="N358" i="2"/>
  <c r="N706" i="2"/>
  <c r="N650" i="2"/>
  <c r="N625" i="2"/>
  <c r="N512" i="2"/>
  <c r="N639" i="2"/>
  <c r="N63" i="2"/>
  <c r="N635" i="2"/>
  <c r="N82" i="2"/>
  <c r="N519" i="2"/>
  <c r="N153" i="2"/>
  <c r="N447" i="2"/>
  <c r="N450" i="2"/>
  <c r="N287" i="2"/>
  <c r="N9" i="2"/>
  <c r="N138" i="2"/>
  <c r="N87" i="2"/>
  <c r="N434" i="2"/>
  <c r="N445" i="2"/>
  <c r="N307" i="2"/>
  <c r="N596" i="2"/>
  <c r="N42" i="2"/>
  <c r="N444" i="2"/>
  <c r="N237" i="2"/>
  <c r="N608" i="2"/>
  <c r="N317" i="2"/>
  <c r="N528" i="2"/>
  <c r="N126" i="2"/>
  <c r="N22" i="2"/>
  <c r="N173" i="2"/>
  <c r="N715" i="2"/>
  <c r="N105" i="2"/>
  <c r="N344" i="2"/>
  <c r="N394" i="2"/>
  <c r="N717" i="2"/>
  <c r="N570" i="2"/>
  <c r="N20" i="2"/>
  <c r="N670" i="2"/>
  <c r="N508" i="2"/>
  <c r="N451" i="2"/>
  <c r="N156" i="2"/>
  <c r="N663" i="2"/>
  <c r="N485" i="2"/>
  <c r="N163" i="2"/>
  <c r="N325" i="2"/>
  <c r="N143" i="2"/>
  <c r="N135" i="2"/>
  <c r="N714" i="2"/>
  <c r="N516" i="2"/>
  <c r="N169" i="2"/>
  <c r="N28" i="2"/>
  <c r="N106" i="2"/>
  <c r="N190" i="2"/>
  <c r="N574" i="2"/>
  <c r="N539" i="2"/>
  <c r="N602" i="2"/>
  <c r="N336" i="2"/>
  <c r="N601" i="2"/>
  <c r="N25" i="2"/>
  <c r="N326" i="2"/>
  <c r="N712" i="2"/>
  <c r="N107" i="2"/>
  <c r="N557" i="2"/>
  <c r="N549" i="2"/>
  <c r="N281" i="2"/>
  <c r="N75" i="2"/>
  <c r="N315" i="2"/>
  <c r="N67" i="2"/>
  <c r="N417" i="2"/>
  <c r="N349" i="2"/>
  <c r="N421" i="2"/>
  <c r="N517" i="2"/>
  <c r="N510" i="2"/>
  <c r="N455" i="2"/>
  <c r="N177" i="2"/>
  <c r="N438" i="2"/>
  <c r="N415" i="2"/>
  <c r="N626" i="2"/>
  <c r="N469" i="2"/>
  <c r="N398" i="2"/>
  <c r="N623" i="2"/>
  <c r="N306" i="2"/>
  <c r="N77" i="2"/>
  <c r="N573" i="2"/>
  <c r="N249" i="2"/>
  <c r="N486" i="2"/>
  <c r="N409" i="2"/>
  <c r="N116" i="2"/>
  <c r="N154" i="2"/>
  <c r="N724" i="2"/>
  <c r="N589" i="2"/>
  <c r="N373" i="2"/>
  <c r="N619" i="2"/>
  <c r="N522" i="2"/>
  <c r="N353" i="2"/>
  <c r="N588" i="2"/>
  <c r="N725" i="2"/>
  <c r="N372" i="2"/>
  <c r="N709" i="2"/>
  <c r="N496" i="2"/>
  <c r="N201" i="2"/>
  <c r="N598" i="2"/>
  <c r="N723" i="2"/>
  <c r="N91" i="2"/>
  <c r="N114" i="2"/>
  <c r="N627" i="2"/>
  <c r="N422" i="2"/>
  <c r="N148" i="2"/>
  <c r="N642" i="2"/>
  <c r="N615" i="2"/>
  <c r="N269" i="2"/>
  <c r="N420" i="2"/>
  <c r="N86" i="2"/>
  <c r="N646" i="2"/>
  <c r="N457" i="2"/>
  <c r="N553" i="2"/>
  <c r="N378" i="2"/>
  <c r="N595" i="2"/>
  <c r="N43" i="2"/>
  <c r="N103" i="2"/>
  <c r="N31" i="2"/>
  <c r="N285" i="2"/>
  <c r="N690" i="2"/>
  <c r="N460" i="2"/>
  <c r="N391" i="2"/>
  <c r="N392" i="2"/>
  <c r="N685" i="2"/>
  <c r="N476" i="2"/>
  <c r="N676" i="2"/>
  <c r="N226" i="2"/>
  <c r="N100" i="2"/>
  <c r="N129" i="2"/>
  <c r="N175" i="2"/>
  <c r="N604" i="2"/>
  <c r="N386" i="2"/>
  <c r="N302" i="2"/>
  <c r="N525" i="2"/>
  <c r="N149" i="2"/>
  <c r="N230" i="2"/>
  <c r="N498" i="2"/>
  <c r="N593" i="2"/>
  <c r="N720" i="2"/>
  <c r="N102" i="2"/>
  <c r="N213" i="2"/>
  <c r="N368" i="2"/>
  <c r="N667" i="2"/>
  <c r="N636" i="2"/>
  <c r="N673" i="2"/>
  <c r="N509" i="2"/>
  <c r="N365" i="2"/>
  <c r="N94" i="2"/>
  <c r="N401" i="2"/>
  <c r="N345" i="2"/>
  <c r="N90" i="2"/>
  <c r="N123" i="2"/>
  <c r="N375" i="2"/>
  <c r="N558" i="2"/>
  <c r="N651" i="2"/>
  <c r="N72" i="2"/>
  <c r="N577" i="2"/>
  <c r="N273" i="2"/>
  <c r="N405" i="2"/>
  <c r="N328" i="2"/>
  <c r="N66" i="2"/>
  <c r="N413" i="2"/>
  <c r="N571" i="2"/>
  <c r="N632" i="2"/>
  <c r="N730" i="2"/>
  <c r="N668" i="2"/>
  <c r="N729" i="2"/>
  <c r="N654" i="2"/>
  <c r="N477" i="2"/>
  <c r="N168" i="2"/>
  <c r="N61" i="2"/>
  <c r="N284" i="2"/>
  <c r="N701" i="2"/>
  <c r="N268" i="2"/>
  <c r="N396" i="2"/>
  <c r="N523" i="2"/>
  <c r="N174" i="2"/>
  <c r="N296" i="2"/>
  <c r="N32" i="2"/>
  <c r="N612" i="2"/>
  <c r="N294" i="2"/>
  <c r="N295" i="2"/>
  <c r="N524" i="2"/>
  <c r="N666" i="2"/>
  <c r="N217" i="2"/>
  <c r="N316" i="2"/>
  <c r="N719" i="2"/>
  <c r="N329" i="2"/>
  <c r="N518" i="2"/>
  <c r="N684" i="2"/>
  <c r="N244" i="2"/>
  <c r="N441" i="2"/>
  <c r="N500" i="2"/>
  <c r="N456" i="2"/>
  <c r="N678" i="2"/>
  <c r="N503" i="2"/>
  <c r="N142" i="2"/>
  <c r="N633" i="2"/>
  <c r="N733" i="2"/>
  <c r="N211" i="2"/>
  <c r="N591" i="2"/>
  <c r="N99" i="2"/>
  <c r="N333" i="2"/>
  <c r="N264" i="2"/>
  <c r="N705" i="2"/>
  <c r="N652" i="2"/>
  <c r="N583" i="2"/>
  <c r="N366" i="2"/>
  <c r="N290" i="2"/>
  <c r="N660" i="2"/>
  <c r="N493" i="2"/>
  <c r="N491" i="2"/>
  <c r="N355" i="2"/>
  <c r="N532" i="2"/>
  <c r="N130" i="2"/>
  <c r="N185" i="2"/>
  <c r="N278" i="2"/>
  <c r="N265" i="2"/>
  <c r="N467" i="2"/>
  <c r="N341" i="2"/>
  <c r="N92" i="2"/>
  <c r="N530" i="2"/>
  <c r="N133" i="2"/>
  <c r="N707" i="2"/>
  <c r="N312" i="2"/>
  <c r="N354" i="2"/>
  <c r="N566" i="2"/>
  <c r="N544" i="2"/>
  <c r="N536" i="2"/>
  <c r="N256" i="2"/>
  <c r="N427" i="2"/>
  <c r="N713" i="2"/>
  <c r="N473" i="2"/>
  <c r="N280" i="2"/>
  <c r="N620" i="2"/>
  <c r="N224" i="2"/>
  <c r="N298" i="2"/>
  <c r="N547" i="2"/>
  <c r="N361" i="2"/>
  <c r="N404" i="2"/>
  <c r="N696" i="2"/>
  <c r="N683" i="2"/>
  <c r="N367" i="2"/>
  <c r="N560" i="2"/>
  <c r="N640" i="2"/>
  <c r="N726" i="2"/>
  <c r="N699" i="2"/>
  <c r="N542" i="2"/>
  <c r="N550" i="2"/>
  <c r="N600" i="2"/>
  <c r="N672" i="2"/>
  <c r="N692" i="2"/>
  <c r="N440" i="2"/>
  <c r="N674" i="2"/>
  <c r="N665" i="2"/>
  <c r="N671" i="2"/>
  <c r="N631" i="2"/>
  <c r="N499" i="2"/>
  <c r="N489" i="2"/>
  <c r="N661" i="2"/>
  <c r="N688" i="2"/>
  <c r="N575" i="2"/>
  <c r="N698" i="2"/>
  <c r="N680" i="2"/>
  <c r="N728" i="2"/>
  <c r="N710" i="2"/>
  <c r="N727" i="2"/>
  <c r="N695" i="2"/>
  <c r="N711" i="2"/>
  <c r="N659" i="2"/>
  <c r="N731" i="2"/>
  <c r="N718" i="2"/>
  <c r="N679" i="2"/>
  <c r="L647" i="2"/>
  <c r="L578" i="2"/>
  <c r="L609" i="2"/>
  <c r="L89" i="2"/>
  <c r="L370" i="2"/>
  <c r="L397" i="2"/>
  <c r="L399" i="2"/>
  <c r="L538" i="2"/>
  <c r="L374" i="2"/>
  <c r="L561" i="2"/>
  <c r="L301" i="2"/>
  <c r="L437" i="2"/>
  <c r="L144" i="2"/>
  <c r="L697" i="2"/>
  <c r="L151" i="2"/>
  <c r="L531" i="2"/>
  <c r="L653" i="2"/>
  <c r="L51" i="2"/>
  <c r="L384" i="2"/>
  <c r="L514" i="2"/>
  <c r="L459" i="2"/>
  <c r="L464" i="2"/>
  <c r="L393" i="2"/>
  <c r="L233" i="2"/>
  <c r="L68" i="2"/>
  <c r="L246" i="2"/>
  <c r="L592" i="2"/>
  <c r="L321" i="2"/>
  <c r="L634" i="2"/>
  <c r="L590" i="2"/>
  <c r="L181" i="2"/>
  <c r="L534" i="2"/>
  <c r="L54" i="2"/>
  <c r="L379" i="2"/>
  <c r="L5" i="2"/>
  <c r="L693" i="2"/>
  <c r="L446" i="2"/>
  <c r="L104" i="2"/>
  <c r="L227" i="2"/>
  <c r="L347" i="2"/>
  <c r="L645" i="2"/>
  <c r="L282" i="2"/>
  <c r="L340" i="2"/>
  <c r="L546" i="2"/>
  <c r="L88" i="2"/>
  <c r="L208" i="2"/>
  <c r="L223" i="2"/>
  <c r="L610" i="2"/>
  <c r="L452" i="2"/>
  <c r="L251" i="2"/>
  <c r="L57" i="2"/>
  <c r="L339" i="2"/>
  <c r="L141" i="2"/>
  <c r="L429" i="2"/>
  <c r="L352" i="2"/>
  <c r="L332" i="2"/>
  <c r="L234" i="2"/>
  <c r="L471" i="2"/>
  <c r="L541" i="2"/>
  <c r="L120" i="2"/>
  <c r="L279" i="2"/>
  <c r="L266" i="2"/>
  <c r="L337" i="2"/>
  <c r="L288" i="2"/>
  <c r="L93" i="2"/>
  <c r="L124" i="2"/>
  <c r="L529" i="2"/>
  <c r="L430" i="2"/>
  <c r="L37" i="2"/>
  <c r="L80" i="2"/>
  <c r="L416" i="2"/>
  <c r="L382" i="2"/>
  <c r="L458" i="2"/>
  <c r="L580" i="2"/>
  <c r="L139" i="2"/>
  <c r="L275" i="2"/>
  <c r="L343" i="2"/>
  <c r="L461" i="2"/>
  <c r="L407" i="2"/>
  <c r="L206" i="2"/>
  <c r="L125" i="2"/>
  <c r="L383" i="2"/>
  <c r="L478" i="2"/>
  <c r="L248" i="2"/>
  <c r="L555" i="2"/>
  <c r="L145" i="2"/>
  <c r="L448" i="2"/>
  <c r="L193" i="2"/>
  <c r="L439" i="2"/>
  <c r="L466" i="2"/>
  <c r="L689" i="2"/>
  <c r="L229" i="2"/>
  <c r="L225" i="2"/>
  <c r="L283" i="2"/>
  <c r="L96" i="2"/>
  <c r="L15" i="2"/>
  <c r="L338" i="2"/>
  <c r="L606" i="2"/>
  <c r="L74" i="2"/>
  <c r="L242" i="2"/>
  <c r="L381" i="2"/>
  <c r="L371" i="2"/>
  <c r="L64" i="2"/>
  <c r="L17" i="2"/>
  <c r="L109" i="2"/>
  <c r="L176" i="2"/>
  <c r="L400" i="2"/>
  <c r="L65" i="2"/>
  <c r="L424" i="2"/>
  <c r="L117" i="2"/>
  <c r="L184" i="2"/>
  <c r="L308" i="2"/>
  <c r="L197" i="2"/>
  <c r="L36" i="2"/>
  <c r="L228" i="2"/>
  <c r="L691" i="2"/>
  <c r="L548" i="2"/>
  <c r="L187" i="2"/>
  <c r="L454" i="2"/>
  <c r="L297" i="2"/>
  <c r="L26" i="2"/>
  <c r="L85" i="2"/>
  <c r="L351" i="2"/>
  <c r="L192" i="2"/>
  <c r="L556" i="2"/>
  <c r="L76" i="2"/>
  <c r="L644" i="2"/>
  <c r="L387" i="2"/>
  <c r="L45" i="2"/>
  <c r="L188" i="2"/>
  <c r="L13" i="2"/>
  <c r="L247" i="2"/>
  <c r="L272" i="2"/>
  <c r="L694" i="2"/>
  <c r="L655" i="2"/>
  <c r="L165" i="2"/>
  <c r="L414" i="2"/>
  <c r="L191" i="2"/>
  <c r="L318" i="2"/>
  <c r="L418" i="2"/>
  <c r="L258" i="2"/>
  <c r="L700" i="2"/>
  <c r="L11" i="2"/>
  <c r="L356" i="2"/>
  <c r="L431" i="2"/>
  <c r="L564" i="2"/>
  <c r="L641" i="2"/>
  <c r="L362" i="2"/>
  <c r="L721" i="2"/>
  <c r="L348" i="2"/>
  <c r="L270" i="2"/>
  <c r="L198" i="2"/>
  <c r="L155" i="2"/>
  <c r="L481" i="2"/>
  <c r="L210" i="2"/>
  <c r="L218" i="2"/>
  <c r="L436" i="2"/>
  <c r="L235" i="2"/>
  <c r="L23" i="2"/>
  <c r="L236" i="2"/>
  <c r="L474" i="2"/>
  <c r="L410" i="2"/>
  <c r="L27" i="2"/>
  <c r="L607" i="2"/>
  <c r="L513" i="2"/>
  <c r="L166" i="2"/>
  <c r="L526" i="2"/>
  <c r="L648" i="2"/>
  <c r="L369" i="2"/>
  <c r="L563" i="2"/>
  <c r="L585" i="2"/>
  <c r="L572" i="2"/>
  <c r="L357" i="2"/>
  <c r="L259" i="2"/>
  <c r="L656" i="2"/>
  <c r="L540" i="2"/>
  <c r="L597" i="2"/>
  <c r="L180" i="2"/>
  <c r="L463" i="2"/>
  <c r="L605" i="2"/>
  <c r="L475" i="2"/>
  <c r="L669" i="2"/>
  <c r="L41" i="2"/>
  <c r="L136" i="2"/>
  <c r="L4" i="2"/>
  <c r="L292" i="2"/>
  <c r="L616" i="2"/>
  <c r="L299" i="2"/>
  <c r="L216" i="2"/>
  <c r="L309" i="2"/>
  <c r="L617" i="2"/>
  <c r="L112" i="2"/>
  <c r="L178" i="2"/>
  <c r="L231" i="2"/>
  <c r="L506" i="2"/>
  <c r="L504" i="2"/>
  <c r="L131" i="2"/>
  <c r="L552" i="2"/>
  <c r="L643" i="2"/>
  <c r="L658" i="2"/>
  <c r="L649" i="2"/>
  <c r="L83" i="2"/>
  <c r="L196" i="2"/>
  <c r="L304" i="2"/>
  <c r="L310" i="2"/>
  <c r="L638" i="2"/>
  <c r="L44" i="2"/>
  <c r="L497" i="2"/>
  <c r="L47" i="2"/>
  <c r="L449" i="2"/>
  <c r="L150" i="2"/>
  <c r="L30" i="2"/>
  <c r="L443" i="2"/>
  <c r="L81" i="2"/>
  <c r="L494" i="2"/>
  <c r="L98" i="2"/>
  <c r="L630" i="2"/>
  <c r="L484" i="2"/>
  <c r="L403" i="2"/>
  <c r="L551" i="2"/>
  <c r="L435" i="2"/>
  <c r="L507" i="2"/>
  <c r="L220" i="2"/>
  <c r="L62" i="2"/>
  <c r="L140" i="2"/>
  <c r="L14" i="2"/>
  <c r="L164" i="2"/>
  <c r="L46" i="2"/>
  <c r="L581" i="2"/>
  <c r="L289" i="2"/>
  <c r="L433" i="2"/>
  <c r="L388" i="2"/>
  <c r="L261" i="2"/>
  <c r="L465" i="2"/>
  <c r="L584" i="2"/>
  <c r="L239" i="2"/>
  <c r="L395" i="2"/>
  <c r="L704" i="2"/>
  <c r="L487" i="2"/>
  <c r="L323" i="2"/>
  <c r="L515" i="2"/>
  <c r="L482" i="2"/>
  <c r="L708" i="2"/>
  <c r="L71" i="2"/>
  <c r="L39" i="2"/>
  <c r="L402" i="2"/>
  <c r="L359" i="2"/>
  <c r="L412" i="2"/>
  <c r="L55" i="2"/>
  <c r="L110" i="2"/>
  <c r="L262" i="2"/>
  <c r="L12" i="2"/>
  <c r="L334" i="2"/>
  <c r="L675" i="2"/>
  <c r="L426" i="2"/>
  <c r="L442" i="2"/>
  <c r="L346" i="2"/>
  <c r="L380" i="2"/>
  <c r="L79" i="2"/>
  <c r="L716" i="2"/>
  <c r="L152" i="2"/>
  <c r="L425" i="2"/>
  <c r="L207" i="2"/>
  <c r="L559" i="2"/>
  <c r="L376" i="2"/>
  <c r="L277" i="2"/>
  <c r="L586" i="2"/>
  <c r="L324" i="2"/>
  <c r="L305" i="2"/>
  <c r="L628" i="2"/>
  <c r="L322" i="2"/>
  <c r="L21" i="2"/>
  <c r="L390" i="2"/>
  <c r="L389" i="2"/>
  <c r="L479" i="2"/>
  <c r="L533" i="2"/>
  <c r="L637" i="2"/>
  <c r="L423" i="2"/>
  <c r="L703" i="2"/>
  <c r="L411" i="2"/>
  <c r="L364" i="2"/>
  <c r="L204" i="2"/>
  <c r="L480" i="2"/>
  <c r="L453" i="2"/>
  <c r="L3" i="2"/>
  <c r="L408" i="2"/>
  <c r="L60" i="2"/>
  <c r="L219" i="2"/>
  <c r="L78" i="2"/>
  <c r="L313" i="2"/>
  <c r="L121" i="2"/>
  <c r="L594" i="2"/>
  <c r="L260" i="2"/>
  <c r="L127" i="2"/>
  <c r="L222" i="2"/>
  <c r="L101" i="2"/>
  <c r="L52" i="2"/>
  <c r="L335" i="2"/>
  <c r="L159" i="2"/>
  <c r="L48" i="2"/>
  <c r="L113" i="2"/>
  <c r="L314" i="2"/>
  <c r="L579" i="2"/>
  <c r="L677" i="2"/>
  <c r="L603" i="2"/>
  <c r="L521" i="2"/>
  <c r="L212" i="2"/>
  <c r="L488" i="2"/>
  <c r="L69" i="2"/>
  <c r="L252" i="2"/>
  <c r="L567" i="2"/>
  <c r="L267" i="2"/>
  <c r="L406" i="2"/>
  <c r="L183" i="2"/>
  <c r="L569" i="2"/>
  <c r="L320" i="2"/>
  <c r="L186" i="2"/>
  <c r="L327" i="2"/>
  <c r="L350" i="2"/>
  <c r="L462" i="2"/>
  <c r="L291" i="2"/>
  <c r="L8" i="2"/>
  <c r="L554" i="2"/>
  <c r="L582" i="2"/>
  <c r="L330" i="2"/>
  <c r="L194" i="2"/>
  <c r="L470" i="2"/>
  <c r="L162" i="2"/>
  <c r="L664" i="2"/>
  <c r="L232" i="2"/>
  <c r="L29" i="2"/>
  <c r="L221" i="2"/>
  <c r="L7" i="2"/>
  <c r="L119" i="2"/>
  <c r="L377" i="2"/>
  <c r="L537" i="2"/>
  <c r="L189" i="2"/>
  <c r="L271" i="2"/>
  <c r="L545" i="2"/>
  <c r="L97" i="2"/>
  <c r="L587" i="2"/>
  <c r="L428" i="2"/>
  <c r="L363" i="2"/>
  <c r="L240" i="2"/>
  <c r="L111" i="2"/>
  <c r="L146" i="2"/>
  <c r="L209" i="2"/>
  <c r="L276" i="2"/>
  <c r="L118" i="2"/>
  <c r="L722" i="2"/>
  <c r="L286" i="2"/>
  <c r="L137" i="2"/>
  <c r="L108" i="2"/>
  <c r="L84" i="2"/>
  <c r="L157" i="2"/>
  <c r="L73" i="2"/>
  <c r="L681" i="2"/>
  <c r="L203" i="2"/>
  <c r="L171" i="2"/>
  <c r="L576" i="2"/>
  <c r="L38" i="2"/>
  <c r="L682" i="2"/>
  <c r="L24" i="2"/>
  <c r="L56" i="2"/>
  <c r="L215" i="2"/>
  <c r="L40" i="2"/>
  <c r="L254" i="2"/>
  <c r="L483" i="2"/>
  <c r="L360" i="2"/>
  <c r="L527" i="2"/>
  <c r="L10" i="2"/>
  <c r="L6" i="2"/>
  <c r="L432" i="2"/>
  <c r="L543" i="2"/>
  <c r="L202" i="2"/>
  <c r="L160" i="2"/>
  <c r="L342" i="2"/>
  <c r="L662" i="2"/>
  <c r="L250" i="2"/>
  <c r="L59" i="2"/>
  <c r="L205" i="2"/>
  <c r="L657" i="2"/>
  <c r="L613" i="2"/>
  <c r="L241" i="2"/>
  <c r="L70" i="2"/>
  <c r="L50" i="2"/>
  <c r="L614" i="2"/>
  <c r="L319" i="2"/>
  <c r="L621" i="2"/>
  <c r="L419" i="2"/>
  <c r="L182" i="2"/>
  <c r="L53" i="2"/>
  <c r="L472" i="2"/>
  <c r="L200" i="2"/>
  <c r="L490" i="2"/>
  <c r="L2" i="2"/>
  <c r="L331" i="2"/>
  <c r="L562" i="2"/>
  <c r="L520" i="2"/>
  <c r="L33" i="2"/>
  <c r="L263" i="2"/>
  <c r="L624" i="2"/>
  <c r="L128" i="2"/>
  <c r="L495" i="2"/>
  <c r="L19" i="2"/>
  <c r="L167" i="2"/>
  <c r="L300" i="2"/>
  <c r="L686" i="2"/>
  <c r="L170" i="2"/>
  <c r="L195" i="2"/>
  <c r="L243" i="2"/>
  <c r="L257" i="2"/>
  <c r="L16" i="2"/>
  <c r="L179" i="2"/>
  <c r="L238" i="2"/>
  <c r="L35" i="2"/>
  <c r="L132" i="2"/>
  <c r="L58" i="2"/>
  <c r="L255" i="2"/>
  <c r="L214" i="2"/>
  <c r="L245" i="2"/>
  <c r="L199" i="2"/>
  <c r="L385" i="2"/>
  <c r="L172" i="2"/>
  <c r="L505" i="2"/>
  <c r="L468" i="2"/>
  <c r="L618" i="2"/>
  <c r="L161" i="2"/>
  <c r="L629" i="2"/>
  <c r="L568" i="2"/>
  <c r="L535" i="2"/>
  <c r="L18" i="2"/>
  <c r="L122" i="2"/>
  <c r="L622" i="2"/>
  <c r="L147" i="2"/>
  <c r="L34" i="2"/>
  <c r="L274" i="2"/>
  <c r="L311" i="2"/>
  <c r="L501" i="2"/>
  <c r="L599" i="2"/>
  <c r="L293" i="2"/>
  <c r="L134" i="2"/>
  <c r="L95" i="2"/>
  <c r="L687" i="2"/>
  <c r="L492" i="2"/>
  <c r="L611" i="2"/>
  <c r="L115" i="2"/>
  <c r="L732" i="2"/>
  <c r="L565" i="2"/>
  <c r="L253" i="2"/>
  <c r="L158" i="2"/>
  <c r="L702" i="2"/>
  <c r="L303" i="2"/>
  <c r="L502" i="2"/>
  <c r="L511" i="2"/>
  <c r="L49" i="2"/>
  <c r="L358" i="2"/>
  <c r="L706" i="2"/>
  <c r="L650" i="2"/>
  <c r="L625" i="2"/>
  <c r="L512" i="2"/>
  <c r="L639" i="2"/>
  <c r="L63" i="2"/>
  <c r="L635" i="2"/>
  <c r="L82" i="2"/>
  <c r="L519" i="2"/>
  <c r="L153" i="2"/>
  <c r="L447" i="2"/>
  <c r="L450" i="2"/>
  <c r="L287" i="2"/>
  <c r="L9" i="2"/>
  <c r="L138" i="2"/>
  <c r="L87" i="2"/>
  <c r="L434" i="2"/>
  <c r="L445" i="2"/>
  <c r="L307" i="2"/>
  <c r="L596" i="2"/>
  <c r="L42" i="2"/>
  <c r="L444" i="2"/>
  <c r="L237" i="2"/>
  <c r="L608" i="2"/>
  <c r="L317" i="2"/>
  <c r="L528" i="2"/>
  <c r="L126" i="2"/>
  <c r="L22" i="2"/>
  <c r="L173" i="2"/>
  <c r="L715" i="2"/>
  <c r="L105" i="2"/>
  <c r="L344" i="2"/>
  <c r="L394" i="2"/>
  <c r="L717" i="2"/>
  <c r="L570" i="2"/>
  <c r="L20" i="2"/>
  <c r="L670" i="2"/>
  <c r="L508" i="2"/>
  <c r="L451" i="2"/>
  <c r="L156" i="2"/>
  <c r="L663" i="2"/>
  <c r="L485" i="2"/>
  <c r="L163" i="2"/>
  <c r="L325" i="2"/>
  <c r="L143" i="2"/>
  <c r="L135" i="2"/>
  <c r="L714" i="2"/>
  <c r="L516" i="2"/>
  <c r="L169" i="2"/>
  <c r="L28" i="2"/>
  <c r="L106" i="2"/>
  <c r="L190" i="2"/>
  <c r="L574" i="2"/>
  <c r="L539" i="2"/>
  <c r="L602" i="2"/>
  <c r="L336" i="2"/>
  <c r="L601" i="2"/>
  <c r="L25" i="2"/>
  <c r="L326" i="2"/>
  <c r="L712" i="2"/>
  <c r="L107" i="2"/>
  <c r="L557" i="2"/>
  <c r="L549" i="2"/>
  <c r="L281" i="2"/>
  <c r="L75" i="2"/>
  <c r="L315" i="2"/>
  <c r="L67" i="2"/>
  <c r="L417" i="2"/>
  <c r="L349" i="2"/>
  <c r="L421" i="2"/>
  <c r="L517" i="2"/>
  <c r="L510" i="2"/>
  <c r="L455" i="2"/>
  <c r="L177" i="2"/>
  <c r="L438" i="2"/>
  <c r="L415" i="2"/>
  <c r="L626" i="2"/>
  <c r="L469" i="2"/>
  <c r="L398" i="2"/>
  <c r="L623" i="2"/>
  <c r="L306" i="2"/>
  <c r="L77" i="2"/>
  <c r="L573" i="2"/>
  <c r="L249" i="2"/>
  <c r="L486" i="2"/>
  <c r="L409" i="2"/>
  <c r="L116" i="2"/>
  <c r="L154" i="2"/>
  <c r="L724" i="2"/>
  <c r="L589" i="2"/>
  <c r="L373" i="2"/>
  <c r="L619" i="2"/>
  <c r="L522" i="2"/>
  <c r="L353" i="2"/>
  <c r="L588" i="2"/>
  <c r="L725" i="2"/>
  <c r="L372" i="2"/>
  <c r="L709" i="2"/>
  <c r="L496" i="2"/>
  <c r="L201" i="2"/>
  <c r="L598" i="2"/>
  <c r="L723" i="2"/>
  <c r="L91" i="2"/>
  <c r="L114" i="2"/>
  <c r="L627" i="2"/>
  <c r="L422" i="2"/>
  <c r="L148" i="2"/>
  <c r="L642" i="2"/>
  <c r="L615" i="2"/>
  <c r="L269" i="2"/>
  <c r="L420" i="2"/>
  <c r="L86" i="2"/>
  <c r="L646" i="2"/>
  <c r="L457" i="2"/>
  <c r="L553" i="2"/>
  <c r="L378" i="2"/>
  <c r="L595" i="2"/>
  <c r="L43" i="2"/>
  <c r="L103" i="2"/>
  <c r="L31" i="2"/>
  <c r="L285" i="2"/>
  <c r="L690" i="2"/>
  <c r="L460" i="2"/>
  <c r="L391" i="2"/>
  <c r="L392" i="2"/>
  <c r="L685" i="2"/>
  <c r="L476" i="2"/>
  <c r="L676" i="2"/>
  <c r="L226" i="2"/>
  <c r="L100" i="2"/>
  <c r="L129" i="2"/>
  <c r="L175" i="2"/>
  <c r="L604" i="2"/>
  <c r="L386" i="2"/>
  <c r="L302" i="2"/>
  <c r="L525" i="2"/>
  <c r="L149" i="2"/>
  <c r="L230" i="2"/>
  <c r="L498" i="2"/>
  <c r="L593" i="2"/>
  <c r="L720" i="2"/>
  <c r="L102" i="2"/>
  <c r="L213" i="2"/>
  <c r="L368" i="2"/>
  <c r="L667" i="2"/>
  <c r="L636" i="2"/>
  <c r="L673" i="2"/>
  <c r="L509" i="2"/>
  <c r="L365" i="2"/>
  <c r="L94" i="2"/>
  <c r="L401" i="2"/>
  <c r="L345" i="2"/>
  <c r="L90" i="2"/>
  <c r="L123" i="2"/>
  <c r="L375" i="2"/>
  <c r="L558" i="2"/>
  <c r="L651" i="2"/>
  <c r="L72" i="2"/>
  <c r="L577" i="2"/>
  <c r="L273" i="2"/>
  <c r="L405" i="2"/>
  <c r="L328" i="2"/>
  <c r="L66" i="2"/>
  <c r="L413" i="2"/>
  <c r="L571" i="2"/>
  <c r="L632" i="2"/>
  <c r="L730" i="2"/>
  <c r="L668" i="2"/>
  <c r="L729" i="2"/>
  <c r="L654" i="2"/>
  <c r="L477" i="2"/>
  <c r="L168" i="2"/>
  <c r="L61" i="2"/>
  <c r="L284" i="2"/>
  <c r="L701" i="2"/>
  <c r="L268" i="2"/>
  <c r="L396" i="2"/>
  <c r="L523" i="2"/>
  <c r="L174" i="2"/>
  <c r="L296" i="2"/>
  <c r="L32" i="2"/>
  <c r="L612" i="2"/>
  <c r="L294" i="2"/>
  <c r="L295" i="2"/>
  <c r="L524" i="2"/>
  <c r="L666" i="2"/>
  <c r="L217" i="2"/>
  <c r="L316" i="2"/>
  <c r="L719" i="2"/>
  <c r="L329" i="2"/>
  <c r="L518" i="2"/>
  <c r="L684" i="2"/>
  <c r="L244" i="2"/>
  <c r="L441" i="2"/>
  <c r="L500" i="2"/>
  <c r="L456" i="2"/>
  <c r="L678" i="2"/>
  <c r="L503" i="2"/>
  <c r="L142" i="2"/>
  <c r="L633" i="2"/>
  <c r="L733" i="2"/>
  <c r="L211" i="2"/>
  <c r="L591" i="2"/>
  <c r="L99" i="2"/>
  <c r="L333" i="2"/>
  <c r="L264" i="2"/>
  <c r="L705" i="2"/>
  <c r="L652" i="2"/>
  <c r="L583" i="2"/>
  <c r="L366" i="2"/>
  <c r="L290" i="2"/>
  <c r="L660" i="2"/>
  <c r="L493" i="2"/>
  <c r="L491" i="2"/>
  <c r="L355" i="2"/>
  <c r="L532" i="2"/>
  <c r="L130" i="2"/>
  <c r="L185" i="2"/>
  <c r="L278" i="2"/>
  <c r="L265" i="2"/>
  <c r="L467" i="2"/>
  <c r="L341" i="2"/>
  <c r="L92" i="2"/>
  <c r="L530" i="2"/>
  <c r="L133" i="2"/>
  <c r="L707" i="2"/>
  <c r="L312" i="2"/>
  <c r="L354" i="2"/>
  <c r="L566" i="2"/>
  <c r="L544" i="2"/>
  <c r="L536" i="2"/>
  <c r="L256" i="2"/>
  <c r="L427" i="2"/>
  <c r="L713" i="2"/>
  <c r="L473" i="2"/>
  <c r="L280" i="2"/>
  <c r="L620" i="2"/>
  <c r="L224" i="2"/>
  <c r="L298" i="2"/>
  <c r="L547" i="2"/>
  <c r="L361" i="2"/>
  <c r="L404" i="2"/>
  <c r="L696" i="2"/>
  <c r="L683" i="2"/>
  <c r="L367" i="2"/>
  <c r="L560" i="2"/>
  <c r="L640" i="2"/>
  <c r="L726" i="2"/>
  <c r="L699" i="2"/>
  <c r="L542" i="2"/>
  <c r="L550" i="2"/>
  <c r="L600" i="2"/>
  <c r="L672" i="2"/>
  <c r="L692" i="2"/>
  <c r="L440" i="2"/>
  <c r="L674" i="2"/>
  <c r="L665" i="2"/>
  <c r="L671" i="2"/>
  <c r="L631" i="2"/>
  <c r="L499" i="2"/>
  <c r="L489" i="2"/>
  <c r="L661" i="2"/>
  <c r="L688" i="2"/>
  <c r="L575" i="2"/>
  <c r="L698" i="2"/>
  <c r="L680" i="2"/>
  <c r="L728" i="2"/>
  <c r="L710" i="2"/>
  <c r="L727" i="2"/>
  <c r="L695" i="2"/>
  <c r="L711" i="2"/>
  <c r="L659" i="2"/>
  <c r="L731" i="2"/>
  <c r="L718" i="2"/>
  <c r="L679" i="2"/>
  <c r="J647" i="2"/>
  <c r="J578" i="2"/>
  <c r="J609" i="2"/>
  <c r="J89" i="2"/>
  <c r="J370" i="2"/>
  <c r="J397" i="2"/>
  <c r="J399" i="2"/>
  <c r="J538" i="2"/>
  <c r="J374" i="2"/>
  <c r="J561" i="2"/>
  <c r="J301" i="2"/>
  <c r="J437" i="2"/>
  <c r="J144" i="2"/>
  <c r="J697" i="2"/>
  <c r="J151" i="2"/>
  <c r="J531" i="2"/>
  <c r="J653" i="2"/>
  <c r="J51" i="2"/>
  <c r="J384" i="2"/>
  <c r="J514" i="2"/>
  <c r="J459" i="2"/>
  <c r="J464" i="2"/>
  <c r="J393" i="2"/>
  <c r="J233" i="2"/>
  <c r="J68" i="2"/>
  <c r="J246" i="2"/>
  <c r="J592" i="2"/>
  <c r="J321" i="2"/>
  <c r="J634" i="2"/>
  <c r="J590" i="2"/>
  <c r="J181" i="2"/>
  <c r="J534" i="2"/>
  <c r="J54" i="2"/>
  <c r="J379" i="2"/>
  <c r="J5" i="2"/>
  <c r="J693" i="2"/>
  <c r="J446" i="2"/>
  <c r="J104" i="2"/>
  <c r="J227" i="2"/>
  <c r="J347" i="2"/>
  <c r="J645" i="2"/>
  <c r="J282" i="2"/>
  <c r="J340" i="2"/>
  <c r="J546" i="2"/>
  <c r="J88" i="2"/>
  <c r="J208" i="2"/>
  <c r="J223" i="2"/>
  <c r="J610" i="2"/>
  <c r="J452" i="2"/>
  <c r="J251" i="2"/>
  <c r="J57" i="2"/>
  <c r="J339" i="2"/>
  <c r="J141" i="2"/>
  <c r="J429" i="2"/>
  <c r="J352" i="2"/>
  <c r="J332" i="2"/>
  <c r="J234" i="2"/>
  <c r="J471" i="2"/>
  <c r="J541" i="2"/>
  <c r="J120" i="2"/>
  <c r="J279" i="2"/>
  <c r="J266" i="2"/>
  <c r="J337" i="2"/>
  <c r="J288" i="2"/>
  <c r="J93" i="2"/>
  <c r="J124" i="2"/>
  <c r="J529" i="2"/>
  <c r="J430" i="2"/>
  <c r="J37" i="2"/>
  <c r="J80" i="2"/>
  <c r="J416" i="2"/>
  <c r="J382" i="2"/>
  <c r="J458" i="2"/>
  <c r="J580" i="2"/>
  <c r="J139" i="2"/>
  <c r="J275" i="2"/>
  <c r="J343" i="2"/>
  <c r="J461" i="2"/>
  <c r="J407" i="2"/>
  <c r="J206" i="2"/>
  <c r="J125" i="2"/>
  <c r="J383" i="2"/>
  <c r="J478" i="2"/>
  <c r="J248" i="2"/>
  <c r="J555" i="2"/>
  <c r="J145" i="2"/>
  <c r="J448" i="2"/>
  <c r="J193" i="2"/>
  <c r="J439" i="2"/>
  <c r="J466" i="2"/>
  <c r="J689" i="2"/>
  <c r="J229" i="2"/>
  <c r="J225" i="2"/>
  <c r="J283" i="2"/>
  <c r="J96" i="2"/>
  <c r="J15" i="2"/>
  <c r="J338" i="2"/>
  <c r="J606" i="2"/>
  <c r="J74" i="2"/>
  <c r="J242" i="2"/>
  <c r="J381" i="2"/>
  <c r="J371" i="2"/>
  <c r="J64" i="2"/>
  <c r="J17" i="2"/>
  <c r="J109" i="2"/>
  <c r="J176" i="2"/>
  <c r="J400" i="2"/>
  <c r="J65" i="2"/>
  <c r="J424" i="2"/>
  <c r="J117" i="2"/>
  <c r="J184" i="2"/>
  <c r="J308" i="2"/>
  <c r="J197" i="2"/>
  <c r="J36" i="2"/>
  <c r="J228" i="2"/>
  <c r="J691" i="2"/>
  <c r="J548" i="2"/>
  <c r="J187" i="2"/>
  <c r="J454" i="2"/>
  <c r="J297" i="2"/>
  <c r="J26" i="2"/>
  <c r="J85" i="2"/>
  <c r="J351" i="2"/>
  <c r="J192" i="2"/>
  <c r="J556" i="2"/>
  <c r="J76" i="2"/>
  <c r="J644" i="2"/>
  <c r="J387" i="2"/>
  <c r="J45" i="2"/>
  <c r="J188" i="2"/>
  <c r="J13" i="2"/>
  <c r="J247" i="2"/>
  <c r="J272" i="2"/>
  <c r="J694" i="2"/>
  <c r="J655" i="2"/>
  <c r="J165" i="2"/>
  <c r="J414" i="2"/>
  <c r="J191" i="2"/>
  <c r="J318" i="2"/>
  <c r="J418" i="2"/>
  <c r="J258" i="2"/>
  <c r="J700" i="2"/>
  <c r="J11" i="2"/>
  <c r="J356" i="2"/>
  <c r="J431" i="2"/>
  <c r="J564" i="2"/>
  <c r="J641" i="2"/>
  <c r="J362" i="2"/>
  <c r="J721" i="2"/>
  <c r="J348" i="2"/>
  <c r="J270" i="2"/>
  <c r="J198" i="2"/>
  <c r="J155" i="2"/>
  <c r="J481" i="2"/>
  <c r="J210" i="2"/>
  <c r="J218" i="2"/>
  <c r="J436" i="2"/>
  <c r="J235" i="2"/>
  <c r="J23" i="2"/>
  <c r="J236" i="2"/>
  <c r="J474" i="2"/>
  <c r="J410" i="2"/>
  <c r="J27" i="2"/>
  <c r="J607" i="2"/>
  <c r="J513" i="2"/>
  <c r="J166" i="2"/>
  <c r="J526" i="2"/>
  <c r="J648" i="2"/>
  <c r="J369" i="2"/>
  <c r="J563" i="2"/>
  <c r="J585" i="2"/>
  <c r="J572" i="2"/>
  <c r="J357" i="2"/>
  <c r="J259" i="2"/>
  <c r="J656" i="2"/>
  <c r="J540" i="2"/>
  <c r="J597" i="2"/>
  <c r="J180" i="2"/>
  <c r="J463" i="2"/>
  <c r="J605" i="2"/>
  <c r="J475" i="2"/>
  <c r="J669" i="2"/>
  <c r="J41" i="2"/>
  <c r="J136" i="2"/>
  <c r="J4" i="2"/>
  <c r="J292" i="2"/>
  <c r="J616" i="2"/>
  <c r="J299" i="2"/>
  <c r="J216" i="2"/>
  <c r="J309" i="2"/>
  <c r="J617" i="2"/>
  <c r="J112" i="2"/>
  <c r="J178" i="2"/>
  <c r="J231" i="2"/>
  <c r="J506" i="2"/>
  <c r="J504" i="2"/>
  <c r="J131" i="2"/>
  <c r="J552" i="2"/>
  <c r="J643" i="2"/>
  <c r="J658" i="2"/>
  <c r="J649" i="2"/>
  <c r="J83" i="2"/>
  <c r="J196" i="2"/>
  <c r="J304" i="2"/>
  <c r="J310" i="2"/>
  <c r="J638" i="2"/>
  <c r="J44" i="2"/>
  <c r="J497" i="2"/>
  <c r="J47" i="2"/>
  <c r="J449" i="2"/>
  <c r="J150" i="2"/>
  <c r="J30" i="2"/>
  <c r="J443" i="2"/>
  <c r="J81" i="2"/>
  <c r="J494" i="2"/>
  <c r="J98" i="2"/>
  <c r="J630" i="2"/>
  <c r="J484" i="2"/>
  <c r="J403" i="2"/>
  <c r="J551" i="2"/>
  <c r="J435" i="2"/>
  <c r="J507" i="2"/>
  <c r="J220" i="2"/>
  <c r="J62" i="2"/>
  <c r="J140" i="2"/>
  <c r="J14" i="2"/>
  <c r="J164" i="2"/>
  <c r="J46" i="2"/>
  <c r="J581" i="2"/>
  <c r="J289" i="2"/>
  <c r="J433" i="2"/>
  <c r="J388" i="2"/>
  <c r="J261" i="2"/>
  <c r="J465" i="2"/>
  <c r="J584" i="2"/>
  <c r="J239" i="2"/>
  <c r="J395" i="2"/>
  <c r="J704" i="2"/>
  <c r="J487" i="2"/>
  <c r="J323" i="2"/>
  <c r="J515" i="2"/>
  <c r="J482" i="2"/>
  <c r="J708" i="2"/>
  <c r="J71" i="2"/>
  <c r="J39" i="2"/>
  <c r="J402" i="2"/>
  <c r="J359" i="2"/>
  <c r="J412" i="2"/>
  <c r="J55" i="2"/>
  <c r="J110" i="2"/>
  <c r="J262" i="2"/>
  <c r="J12" i="2"/>
  <c r="J334" i="2"/>
  <c r="J675" i="2"/>
  <c r="J426" i="2"/>
  <c r="J442" i="2"/>
  <c r="J346" i="2"/>
  <c r="J380" i="2"/>
  <c r="J79" i="2"/>
  <c r="J716" i="2"/>
  <c r="J152" i="2"/>
  <c r="J425" i="2"/>
  <c r="J207" i="2"/>
  <c r="J559" i="2"/>
  <c r="J376" i="2"/>
  <c r="J277" i="2"/>
  <c r="J586" i="2"/>
  <c r="J324" i="2"/>
  <c r="J305" i="2"/>
  <c r="J628" i="2"/>
  <c r="J322" i="2"/>
  <c r="J21" i="2"/>
  <c r="J390" i="2"/>
  <c r="J389" i="2"/>
  <c r="J479" i="2"/>
  <c r="J533" i="2"/>
  <c r="J637" i="2"/>
  <c r="J423" i="2"/>
  <c r="J703" i="2"/>
  <c r="J411" i="2"/>
  <c r="J364" i="2"/>
  <c r="J204" i="2"/>
  <c r="J480" i="2"/>
  <c r="J453" i="2"/>
  <c r="J3" i="2"/>
  <c r="J408" i="2"/>
  <c r="J60" i="2"/>
  <c r="J219" i="2"/>
  <c r="J78" i="2"/>
  <c r="J313" i="2"/>
  <c r="J121" i="2"/>
  <c r="J594" i="2"/>
  <c r="J260" i="2"/>
  <c r="J127" i="2"/>
  <c r="J222" i="2"/>
  <c r="J101" i="2"/>
  <c r="J52" i="2"/>
  <c r="J335" i="2"/>
  <c r="J159" i="2"/>
  <c r="J48" i="2"/>
  <c r="J113" i="2"/>
  <c r="J314" i="2"/>
  <c r="J579" i="2"/>
  <c r="J677" i="2"/>
  <c r="J603" i="2"/>
  <c r="J521" i="2"/>
  <c r="J212" i="2"/>
  <c r="J488" i="2"/>
  <c r="J69" i="2"/>
  <c r="J252" i="2"/>
  <c r="J567" i="2"/>
  <c r="J267" i="2"/>
  <c r="J406" i="2"/>
  <c r="J183" i="2"/>
  <c r="J569" i="2"/>
  <c r="J320" i="2"/>
  <c r="J186" i="2"/>
  <c r="J327" i="2"/>
  <c r="J350" i="2"/>
  <c r="J462" i="2"/>
  <c r="J291" i="2"/>
  <c r="J8" i="2"/>
  <c r="J554" i="2"/>
  <c r="J582" i="2"/>
  <c r="J330" i="2"/>
  <c r="J194" i="2"/>
  <c r="J470" i="2"/>
  <c r="J162" i="2"/>
  <c r="J664" i="2"/>
  <c r="J232" i="2"/>
  <c r="J29" i="2"/>
  <c r="J221" i="2"/>
  <c r="J7" i="2"/>
  <c r="J119" i="2"/>
  <c r="J377" i="2"/>
  <c r="J537" i="2"/>
  <c r="J189" i="2"/>
  <c r="J271" i="2"/>
  <c r="J545" i="2"/>
  <c r="J97" i="2"/>
  <c r="J587" i="2"/>
  <c r="J428" i="2"/>
  <c r="J363" i="2"/>
  <c r="J240" i="2"/>
  <c r="J111" i="2"/>
  <c r="J146" i="2"/>
  <c r="J209" i="2"/>
  <c r="J276" i="2"/>
  <c r="J118" i="2"/>
  <c r="J722" i="2"/>
  <c r="J286" i="2"/>
  <c r="J137" i="2"/>
  <c r="J108" i="2"/>
  <c r="J84" i="2"/>
  <c r="J157" i="2"/>
  <c r="J73" i="2"/>
  <c r="J681" i="2"/>
  <c r="J203" i="2"/>
  <c r="J171" i="2"/>
  <c r="J576" i="2"/>
  <c r="J38" i="2"/>
  <c r="J682" i="2"/>
  <c r="J24" i="2"/>
  <c r="J56" i="2"/>
  <c r="J215" i="2"/>
  <c r="J40" i="2"/>
  <c r="J254" i="2"/>
  <c r="J483" i="2"/>
  <c r="J360" i="2"/>
  <c r="J527" i="2"/>
  <c r="J10" i="2"/>
  <c r="J6" i="2"/>
  <c r="J432" i="2"/>
  <c r="J543" i="2"/>
  <c r="J202" i="2"/>
  <c r="J160" i="2"/>
  <c r="J342" i="2"/>
  <c r="J662" i="2"/>
  <c r="J250" i="2"/>
  <c r="J59" i="2"/>
  <c r="J205" i="2"/>
  <c r="J657" i="2"/>
  <c r="J613" i="2"/>
  <c r="J241" i="2"/>
  <c r="J70" i="2"/>
  <c r="J50" i="2"/>
  <c r="J614" i="2"/>
  <c r="J319" i="2"/>
  <c r="J621" i="2"/>
  <c r="J419" i="2"/>
  <c r="J182" i="2"/>
  <c r="J53" i="2"/>
  <c r="J472" i="2"/>
  <c r="J200" i="2"/>
  <c r="J490" i="2"/>
  <c r="J2" i="2"/>
  <c r="J331" i="2"/>
  <c r="J562" i="2"/>
  <c r="J520" i="2"/>
  <c r="J33" i="2"/>
  <c r="J263" i="2"/>
  <c r="J624" i="2"/>
  <c r="J128" i="2"/>
  <c r="J495" i="2"/>
  <c r="J19" i="2"/>
  <c r="J167" i="2"/>
  <c r="J300" i="2"/>
  <c r="J686" i="2"/>
  <c r="J170" i="2"/>
  <c r="J195" i="2"/>
  <c r="J243" i="2"/>
  <c r="J257" i="2"/>
  <c r="J16" i="2"/>
  <c r="J179" i="2"/>
  <c r="J238" i="2"/>
  <c r="J35" i="2"/>
  <c r="J132" i="2"/>
  <c r="J58" i="2"/>
  <c r="J255" i="2"/>
  <c r="J214" i="2"/>
  <c r="J245" i="2"/>
  <c r="J199" i="2"/>
  <c r="J385" i="2"/>
  <c r="J172" i="2"/>
  <c r="J505" i="2"/>
  <c r="J468" i="2"/>
  <c r="J618" i="2"/>
  <c r="J161" i="2"/>
  <c r="J629" i="2"/>
  <c r="J568" i="2"/>
  <c r="J535" i="2"/>
  <c r="J18" i="2"/>
  <c r="J122" i="2"/>
  <c r="J622" i="2"/>
  <c r="J147" i="2"/>
  <c r="J34" i="2"/>
  <c r="J274" i="2"/>
  <c r="J311" i="2"/>
  <c r="J501" i="2"/>
  <c r="J599" i="2"/>
  <c r="J293" i="2"/>
  <c r="J134" i="2"/>
  <c r="J95" i="2"/>
  <c r="J687" i="2"/>
  <c r="J492" i="2"/>
  <c r="J611" i="2"/>
  <c r="J115" i="2"/>
  <c r="J732" i="2"/>
  <c r="J565" i="2"/>
  <c r="J253" i="2"/>
  <c r="J158" i="2"/>
  <c r="J702" i="2"/>
  <c r="J303" i="2"/>
  <c r="J502" i="2"/>
  <c r="J511" i="2"/>
  <c r="J49" i="2"/>
  <c r="J358" i="2"/>
  <c r="J706" i="2"/>
  <c r="J650" i="2"/>
  <c r="J625" i="2"/>
  <c r="J512" i="2"/>
  <c r="J639" i="2"/>
  <c r="J63" i="2"/>
  <c r="J635" i="2"/>
  <c r="J82" i="2"/>
  <c r="J519" i="2"/>
  <c r="J153" i="2"/>
  <c r="J447" i="2"/>
  <c r="J450" i="2"/>
  <c r="J287" i="2"/>
  <c r="J9" i="2"/>
  <c r="J138" i="2"/>
  <c r="J87" i="2"/>
  <c r="J434" i="2"/>
  <c r="J445" i="2"/>
  <c r="J307" i="2"/>
  <c r="J596" i="2"/>
  <c r="J42" i="2"/>
  <c r="J444" i="2"/>
  <c r="J237" i="2"/>
  <c r="J608" i="2"/>
  <c r="J317" i="2"/>
  <c r="J528" i="2"/>
  <c r="J126" i="2"/>
  <c r="J22" i="2"/>
  <c r="J173" i="2"/>
  <c r="J715" i="2"/>
  <c r="J105" i="2"/>
  <c r="J344" i="2"/>
  <c r="J394" i="2"/>
  <c r="J717" i="2"/>
  <c r="J570" i="2"/>
  <c r="J20" i="2"/>
  <c r="J670" i="2"/>
  <c r="J508" i="2"/>
  <c r="J451" i="2"/>
  <c r="J156" i="2"/>
  <c r="J663" i="2"/>
  <c r="J485" i="2"/>
  <c r="J163" i="2"/>
  <c r="J325" i="2"/>
  <c r="J143" i="2"/>
  <c r="J135" i="2"/>
  <c r="J714" i="2"/>
  <c r="J516" i="2"/>
  <c r="J169" i="2"/>
  <c r="J28" i="2"/>
  <c r="J106" i="2"/>
  <c r="J190" i="2"/>
  <c r="J574" i="2"/>
  <c r="J539" i="2"/>
  <c r="J602" i="2"/>
  <c r="J336" i="2"/>
  <c r="J601" i="2"/>
  <c r="J25" i="2"/>
  <c r="J326" i="2"/>
  <c r="J712" i="2"/>
  <c r="J107" i="2"/>
  <c r="J557" i="2"/>
  <c r="J549" i="2"/>
  <c r="J281" i="2"/>
  <c r="J75" i="2"/>
  <c r="J315" i="2"/>
  <c r="J67" i="2"/>
  <c r="J417" i="2"/>
  <c r="J349" i="2"/>
  <c r="J421" i="2"/>
  <c r="J517" i="2"/>
  <c r="J510" i="2"/>
  <c r="J455" i="2"/>
  <c r="J177" i="2"/>
  <c r="J438" i="2"/>
  <c r="J415" i="2"/>
  <c r="J626" i="2"/>
  <c r="J469" i="2"/>
  <c r="J398" i="2"/>
  <c r="J623" i="2"/>
  <c r="J306" i="2"/>
  <c r="J77" i="2"/>
  <c r="J573" i="2"/>
  <c r="J249" i="2"/>
  <c r="J486" i="2"/>
  <c r="J409" i="2"/>
  <c r="J116" i="2"/>
  <c r="J154" i="2"/>
  <c r="J724" i="2"/>
  <c r="J589" i="2"/>
  <c r="J373" i="2"/>
  <c r="J619" i="2"/>
  <c r="J522" i="2"/>
  <c r="J353" i="2"/>
  <c r="J588" i="2"/>
  <c r="J725" i="2"/>
  <c r="J372" i="2"/>
  <c r="J709" i="2"/>
  <c r="J496" i="2"/>
  <c r="J201" i="2"/>
  <c r="J598" i="2"/>
  <c r="J723" i="2"/>
  <c r="J91" i="2"/>
  <c r="J114" i="2"/>
  <c r="J627" i="2"/>
  <c r="J422" i="2"/>
  <c r="J148" i="2"/>
  <c r="J642" i="2"/>
  <c r="J615" i="2"/>
  <c r="J269" i="2"/>
  <c r="J420" i="2"/>
  <c r="J86" i="2"/>
  <c r="J646" i="2"/>
  <c r="J457" i="2"/>
  <c r="J553" i="2"/>
  <c r="J378" i="2"/>
  <c r="J595" i="2"/>
  <c r="J43" i="2"/>
  <c r="J103" i="2"/>
  <c r="J31" i="2"/>
  <c r="J285" i="2"/>
  <c r="J690" i="2"/>
  <c r="J460" i="2"/>
  <c r="J391" i="2"/>
  <c r="J392" i="2"/>
  <c r="J685" i="2"/>
  <c r="J476" i="2"/>
  <c r="J676" i="2"/>
  <c r="J226" i="2"/>
  <c r="J100" i="2"/>
  <c r="J129" i="2"/>
  <c r="J175" i="2"/>
  <c r="J604" i="2"/>
  <c r="J386" i="2"/>
  <c r="J302" i="2"/>
  <c r="J525" i="2"/>
  <c r="J149" i="2"/>
  <c r="J230" i="2"/>
  <c r="J498" i="2"/>
  <c r="J593" i="2"/>
  <c r="J720" i="2"/>
  <c r="J102" i="2"/>
  <c r="J213" i="2"/>
  <c r="J368" i="2"/>
  <c r="J667" i="2"/>
  <c r="J636" i="2"/>
  <c r="J673" i="2"/>
  <c r="J509" i="2"/>
  <c r="J365" i="2"/>
  <c r="J94" i="2"/>
  <c r="J401" i="2"/>
  <c r="J345" i="2"/>
  <c r="J90" i="2"/>
  <c r="J123" i="2"/>
  <c r="J375" i="2"/>
  <c r="J558" i="2"/>
  <c r="J651" i="2"/>
  <c r="J72" i="2"/>
  <c r="J577" i="2"/>
  <c r="J273" i="2"/>
  <c r="J405" i="2"/>
  <c r="J328" i="2"/>
  <c r="J66" i="2"/>
  <c r="J413" i="2"/>
  <c r="J571" i="2"/>
  <c r="J632" i="2"/>
  <c r="J730" i="2"/>
  <c r="J668" i="2"/>
  <c r="J729" i="2"/>
  <c r="J654" i="2"/>
  <c r="J477" i="2"/>
  <c r="J168" i="2"/>
  <c r="J61" i="2"/>
  <c r="J284" i="2"/>
  <c r="J701" i="2"/>
  <c r="J268" i="2"/>
  <c r="J396" i="2"/>
  <c r="J523" i="2"/>
  <c r="J174" i="2"/>
  <c r="J296" i="2"/>
  <c r="J32" i="2"/>
  <c r="J612" i="2"/>
  <c r="J294" i="2"/>
  <c r="J295" i="2"/>
  <c r="J524" i="2"/>
  <c r="J666" i="2"/>
  <c r="J217" i="2"/>
  <c r="J316" i="2"/>
  <c r="J719" i="2"/>
  <c r="J329" i="2"/>
  <c r="J518" i="2"/>
  <c r="J684" i="2"/>
  <c r="J244" i="2"/>
  <c r="J441" i="2"/>
  <c r="J500" i="2"/>
  <c r="J456" i="2"/>
  <c r="J678" i="2"/>
  <c r="J503" i="2"/>
  <c r="J142" i="2"/>
  <c r="J633" i="2"/>
  <c r="J733" i="2"/>
  <c r="J211" i="2"/>
  <c r="J591" i="2"/>
  <c r="J99" i="2"/>
  <c r="J333" i="2"/>
  <c r="J264" i="2"/>
  <c r="J705" i="2"/>
  <c r="J652" i="2"/>
  <c r="J583" i="2"/>
  <c r="J366" i="2"/>
  <c r="J290" i="2"/>
  <c r="J660" i="2"/>
  <c r="J493" i="2"/>
  <c r="J491" i="2"/>
  <c r="J355" i="2"/>
  <c r="J532" i="2"/>
  <c r="J130" i="2"/>
  <c r="J185" i="2"/>
  <c r="J278" i="2"/>
  <c r="J265" i="2"/>
  <c r="J467" i="2"/>
  <c r="J341" i="2"/>
  <c r="J92" i="2"/>
  <c r="J530" i="2"/>
  <c r="J133" i="2"/>
  <c r="J707" i="2"/>
  <c r="J312" i="2"/>
  <c r="J354" i="2"/>
  <c r="J566" i="2"/>
  <c r="J544" i="2"/>
  <c r="J536" i="2"/>
  <c r="J256" i="2"/>
  <c r="J427" i="2"/>
  <c r="J713" i="2"/>
  <c r="J473" i="2"/>
  <c r="J280" i="2"/>
  <c r="J620" i="2"/>
  <c r="J224" i="2"/>
  <c r="J298" i="2"/>
  <c r="J547" i="2"/>
  <c r="J361" i="2"/>
  <c r="J404" i="2"/>
  <c r="J696" i="2"/>
  <c r="J683" i="2"/>
  <c r="J367" i="2"/>
  <c r="J560" i="2"/>
  <c r="J640" i="2"/>
  <c r="J726" i="2"/>
  <c r="J699" i="2"/>
  <c r="J542" i="2"/>
  <c r="J550" i="2"/>
  <c r="J600" i="2"/>
  <c r="J672" i="2"/>
  <c r="J692" i="2"/>
  <c r="J440" i="2"/>
  <c r="J674" i="2"/>
  <c r="J665" i="2"/>
  <c r="J671" i="2"/>
  <c r="J631" i="2"/>
  <c r="J499" i="2"/>
  <c r="J489" i="2"/>
  <c r="J661" i="2"/>
  <c r="J688" i="2"/>
  <c r="J575" i="2"/>
  <c r="J698" i="2"/>
  <c r="J680" i="2"/>
  <c r="J728" i="2"/>
  <c r="J710" i="2"/>
  <c r="J727" i="2"/>
  <c r="J695" i="2"/>
  <c r="J711" i="2"/>
  <c r="J659" i="2"/>
  <c r="J731" i="2"/>
  <c r="J718" i="2"/>
  <c r="J679" i="2"/>
  <c r="H647" i="2"/>
  <c r="H578" i="2"/>
  <c r="H609" i="2"/>
  <c r="H89" i="2"/>
  <c r="H370" i="2"/>
  <c r="H397" i="2"/>
  <c r="H399" i="2"/>
  <c r="H538" i="2"/>
  <c r="H374" i="2"/>
  <c r="H561" i="2"/>
  <c r="H301" i="2"/>
  <c r="H437" i="2"/>
  <c r="H144" i="2"/>
  <c r="H697" i="2"/>
  <c r="H151" i="2"/>
  <c r="H531" i="2"/>
  <c r="H653" i="2"/>
  <c r="H51" i="2"/>
  <c r="H384" i="2"/>
  <c r="H514" i="2"/>
  <c r="H459" i="2"/>
  <c r="H464" i="2"/>
  <c r="H393" i="2"/>
  <c r="H233" i="2"/>
  <c r="H68" i="2"/>
  <c r="H246" i="2"/>
  <c r="H592" i="2"/>
  <c r="H321" i="2"/>
  <c r="H634" i="2"/>
  <c r="H590" i="2"/>
  <c r="H181" i="2"/>
  <c r="H534" i="2"/>
  <c r="H54" i="2"/>
  <c r="H379" i="2"/>
  <c r="H5" i="2"/>
  <c r="H693" i="2"/>
  <c r="H446" i="2"/>
  <c r="H104" i="2"/>
  <c r="H227" i="2"/>
  <c r="H347" i="2"/>
  <c r="H645" i="2"/>
  <c r="H282" i="2"/>
  <c r="H340" i="2"/>
  <c r="H546" i="2"/>
  <c r="H88" i="2"/>
  <c r="H208" i="2"/>
  <c r="H223" i="2"/>
  <c r="H610" i="2"/>
  <c r="H452" i="2"/>
  <c r="H251" i="2"/>
  <c r="H57" i="2"/>
  <c r="H339" i="2"/>
  <c r="H141" i="2"/>
  <c r="H429" i="2"/>
  <c r="H352" i="2"/>
  <c r="H332" i="2"/>
  <c r="H234" i="2"/>
  <c r="H471" i="2"/>
  <c r="H541" i="2"/>
  <c r="H120" i="2"/>
  <c r="H279" i="2"/>
  <c r="H266" i="2"/>
  <c r="H337" i="2"/>
  <c r="H288" i="2"/>
  <c r="H93" i="2"/>
  <c r="H124" i="2"/>
  <c r="H529" i="2"/>
  <c r="H430" i="2"/>
  <c r="H37" i="2"/>
  <c r="H80" i="2"/>
  <c r="H416" i="2"/>
  <c r="H382" i="2"/>
  <c r="H458" i="2"/>
  <c r="H580" i="2"/>
  <c r="H139" i="2"/>
  <c r="H275" i="2"/>
  <c r="H343" i="2"/>
  <c r="H461" i="2"/>
  <c r="H407" i="2"/>
  <c r="H206" i="2"/>
  <c r="H125" i="2"/>
  <c r="H383" i="2"/>
  <c r="H478" i="2"/>
  <c r="H248" i="2"/>
  <c r="H555" i="2"/>
  <c r="H145" i="2"/>
  <c r="H448" i="2"/>
  <c r="H193" i="2"/>
  <c r="H439" i="2"/>
  <c r="H466" i="2"/>
  <c r="H689" i="2"/>
  <c r="H229" i="2"/>
  <c r="H225" i="2"/>
  <c r="H283" i="2"/>
  <c r="H96" i="2"/>
  <c r="H15" i="2"/>
  <c r="H338" i="2"/>
  <c r="H606" i="2"/>
  <c r="H74" i="2"/>
  <c r="H242" i="2"/>
  <c r="H381" i="2"/>
  <c r="H371" i="2"/>
  <c r="H64" i="2"/>
  <c r="H17" i="2"/>
  <c r="H109" i="2"/>
  <c r="H176" i="2"/>
  <c r="H400" i="2"/>
  <c r="H65" i="2"/>
  <c r="H424" i="2"/>
  <c r="H117" i="2"/>
  <c r="H184" i="2"/>
  <c r="H308" i="2"/>
  <c r="H197" i="2"/>
  <c r="H36" i="2"/>
  <c r="H228" i="2"/>
  <c r="H691" i="2"/>
  <c r="H548" i="2"/>
  <c r="H187" i="2"/>
  <c r="H454" i="2"/>
  <c r="H297" i="2"/>
  <c r="H26" i="2"/>
  <c r="H85" i="2"/>
  <c r="H351" i="2"/>
  <c r="H192" i="2"/>
  <c r="H556" i="2"/>
  <c r="H76" i="2"/>
  <c r="H644" i="2"/>
  <c r="H387" i="2"/>
  <c r="H45" i="2"/>
  <c r="H188" i="2"/>
  <c r="H13" i="2"/>
  <c r="H247" i="2"/>
  <c r="H272" i="2"/>
  <c r="H694" i="2"/>
  <c r="H655" i="2"/>
  <c r="H165" i="2"/>
  <c r="H414" i="2"/>
  <c r="H191" i="2"/>
  <c r="H318" i="2"/>
  <c r="H418" i="2"/>
  <c r="H258" i="2"/>
  <c r="H700" i="2"/>
  <c r="H11" i="2"/>
  <c r="H356" i="2"/>
  <c r="H431" i="2"/>
  <c r="H564" i="2"/>
  <c r="H641" i="2"/>
  <c r="H362" i="2"/>
  <c r="H721" i="2"/>
  <c r="H348" i="2"/>
  <c r="H270" i="2"/>
  <c r="H198" i="2"/>
  <c r="H155" i="2"/>
  <c r="H481" i="2"/>
  <c r="H210" i="2"/>
  <c r="H218" i="2"/>
  <c r="H436" i="2"/>
  <c r="H235" i="2"/>
  <c r="H23" i="2"/>
  <c r="H236" i="2"/>
  <c r="H474" i="2"/>
  <c r="H410" i="2"/>
  <c r="H27" i="2"/>
  <c r="H607" i="2"/>
  <c r="H513" i="2"/>
  <c r="H166" i="2"/>
  <c r="H526" i="2"/>
  <c r="H648" i="2"/>
  <c r="H369" i="2"/>
  <c r="H563" i="2"/>
  <c r="H585" i="2"/>
  <c r="H572" i="2"/>
  <c r="H357" i="2"/>
  <c r="H259" i="2"/>
  <c r="H656" i="2"/>
  <c r="H540" i="2"/>
  <c r="H597" i="2"/>
  <c r="H180" i="2"/>
  <c r="H463" i="2"/>
  <c r="H605" i="2"/>
  <c r="H475" i="2"/>
  <c r="H669" i="2"/>
  <c r="H41" i="2"/>
  <c r="H136" i="2"/>
  <c r="H4" i="2"/>
  <c r="H292" i="2"/>
  <c r="H616" i="2"/>
  <c r="H299" i="2"/>
  <c r="H216" i="2"/>
  <c r="H309" i="2"/>
  <c r="H617" i="2"/>
  <c r="H112" i="2"/>
  <c r="H178" i="2"/>
  <c r="H231" i="2"/>
  <c r="H506" i="2"/>
  <c r="H504" i="2"/>
  <c r="H131" i="2"/>
  <c r="H552" i="2"/>
  <c r="H643" i="2"/>
  <c r="H658" i="2"/>
  <c r="H649" i="2"/>
  <c r="H83" i="2"/>
  <c r="H196" i="2"/>
  <c r="H304" i="2"/>
  <c r="H310" i="2"/>
  <c r="H638" i="2"/>
  <c r="H44" i="2"/>
  <c r="H497" i="2"/>
  <c r="H47" i="2"/>
  <c r="H449" i="2"/>
  <c r="H150" i="2"/>
  <c r="H30" i="2"/>
  <c r="H443" i="2"/>
  <c r="H81" i="2"/>
  <c r="H494" i="2"/>
  <c r="H98" i="2"/>
  <c r="H630" i="2"/>
  <c r="H484" i="2"/>
  <c r="H403" i="2"/>
  <c r="H551" i="2"/>
  <c r="H435" i="2"/>
  <c r="H507" i="2"/>
  <c r="H220" i="2"/>
  <c r="H62" i="2"/>
  <c r="H140" i="2"/>
  <c r="H14" i="2"/>
  <c r="H164" i="2"/>
  <c r="H46" i="2"/>
  <c r="H581" i="2"/>
  <c r="H289" i="2"/>
  <c r="H433" i="2"/>
  <c r="H388" i="2"/>
  <c r="H261" i="2"/>
  <c r="H465" i="2"/>
  <c r="H584" i="2"/>
  <c r="H239" i="2"/>
  <c r="H395" i="2"/>
  <c r="H704" i="2"/>
  <c r="H487" i="2"/>
  <c r="H323" i="2"/>
  <c r="H515" i="2"/>
  <c r="H482" i="2"/>
  <c r="H708" i="2"/>
  <c r="H71" i="2"/>
  <c r="H39" i="2"/>
  <c r="H402" i="2"/>
  <c r="H359" i="2"/>
  <c r="H412" i="2"/>
  <c r="H55" i="2"/>
  <c r="H110" i="2"/>
  <c r="H262" i="2"/>
  <c r="H12" i="2"/>
  <c r="H334" i="2"/>
  <c r="H675" i="2"/>
  <c r="H426" i="2"/>
  <c r="H442" i="2"/>
  <c r="H346" i="2"/>
  <c r="H380" i="2"/>
  <c r="H79" i="2"/>
  <c r="H716" i="2"/>
  <c r="H152" i="2"/>
  <c r="H425" i="2"/>
  <c r="H207" i="2"/>
  <c r="H559" i="2"/>
  <c r="H376" i="2"/>
  <c r="H277" i="2"/>
  <c r="H586" i="2"/>
  <c r="H324" i="2"/>
  <c r="H305" i="2"/>
  <c r="H628" i="2"/>
  <c r="H322" i="2"/>
  <c r="H21" i="2"/>
  <c r="H390" i="2"/>
  <c r="H389" i="2"/>
  <c r="H479" i="2"/>
  <c r="H533" i="2"/>
  <c r="H637" i="2"/>
  <c r="H423" i="2"/>
  <c r="H703" i="2"/>
  <c r="H411" i="2"/>
  <c r="H364" i="2"/>
  <c r="H204" i="2"/>
  <c r="H480" i="2"/>
  <c r="H453" i="2"/>
  <c r="H3" i="2"/>
  <c r="H408" i="2"/>
  <c r="H60" i="2"/>
  <c r="H219" i="2"/>
  <c r="H78" i="2"/>
  <c r="H313" i="2"/>
  <c r="H121" i="2"/>
  <c r="H594" i="2"/>
  <c r="H260" i="2"/>
  <c r="H127" i="2"/>
  <c r="H222" i="2"/>
  <c r="H101" i="2"/>
  <c r="H52" i="2"/>
  <c r="H335" i="2"/>
  <c r="H159" i="2"/>
  <c r="H48" i="2"/>
  <c r="H113" i="2"/>
  <c r="H314" i="2"/>
  <c r="H579" i="2"/>
  <c r="H677" i="2"/>
  <c r="H603" i="2"/>
  <c r="H521" i="2"/>
  <c r="H212" i="2"/>
  <c r="H488" i="2"/>
  <c r="H69" i="2"/>
  <c r="H252" i="2"/>
  <c r="H567" i="2"/>
  <c r="H267" i="2"/>
  <c r="H406" i="2"/>
  <c r="H183" i="2"/>
  <c r="H569" i="2"/>
  <c r="H320" i="2"/>
  <c r="H186" i="2"/>
  <c r="H327" i="2"/>
  <c r="H350" i="2"/>
  <c r="H462" i="2"/>
  <c r="H291" i="2"/>
  <c r="H8" i="2"/>
  <c r="H554" i="2"/>
  <c r="H582" i="2"/>
  <c r="H330" i="2"/>
  <c r="H194" i="2"/>
  <c r="H470" i="2"/>
  <c r="H162" i="2"/>
  <c r="H664" i="2"/>
  <c r="H232" i="2"/>
  <c r="H29" i="2"/>
  <c r="H221" i="2"/>
  <c r="H7" i="2"/>
  <c r="H119" i="2"/>
  <c r="H377" i="2"/>
  <c r="H537" i="2"/>
  <c r="H189" i="2"/>
  <c r="H271" i="2"/>
  <c r="H545" i="2"/>
  <c r="H97" i="2"/>
  <c r="H587" i="2"/>
  <c r="H428" i="2"/>
  <c r="H363" i="2"/>
  <c r="H240" i="2"/>
  <c r="H111" i="2"/>
  <c r="H146" i="2"/>
  <c r="H209" i="2"/>
  <c r="H276" i="2"/>
  <c r="H118" i="2"/>
  <c r="H722" i="2"/>
  <c r="H286" i="2"/>
  <c r="H137" i="2"/>
  <c r="H108" i="2"/>
  <c r="H84" i="2"/>
  <c r="H157" i="2"/>
  <c r="H73" i="2"/>
  <c r="H681" i="2"/>
  <c r="H203" i="2"/>
  <c r="H171" i="2"/>
  <c r="H576" i="2"/>
  <c r="H38" i="2"/>
  <c r="H682" i="2"/>
  <c r="H24" i="2"/>
  <c r="H56" i="2"/>
  <c r="H215" i="2"/>
  <c r="H40" i="2"/>
  <c r="H254" i="2"/>
  <c r="H483" i="2"/>
  <c r="H360" i="2"/>
  <c r="H527" i="2"/>
  <c r="H10" i="2"/>
  <c r="H6" i="2"/>
  <c r="H432" i="2"/>
  <c r="H543" i="2"/>
  <c r="H202" i="2"/>
  <c r="H160" i="2"/>
  <c r="H342" i="2"/>
  <c r="H662" i="2"/>
  <c r="H250" i="2"/>
  <c r="H59" i="2"/>
  <c r="H205" i="2"/>
  <c r="H657" i="2"/>
  <c r="H613" i="2"/>
  <c r="H241" i="2"/>
  <c r="H70" i="2"/>
  <c r="H50" i="2"/>
  <c r="H614" i="2"/>
  <c r="H319" i="2"/>
  <c r="H621" i="2"/>
  <c r="H419" i="2"/>
  <c r="H182" i="2"/>
  <c r="H53" i="2"/>
  <c r="H472" i="2"/>
  <c r="H200" i="2"/>
  <c r="H490" i="2"/>
  <c r="H2" i="2"/>
  <c r="H331" i="2"/>
  <c r="H562" i="2"/>
  <c r="H520" i="2"/>
  <c r="H33" i="2"/>
  <c r="H263" i="2"/>
  <c r="H624" i="2"/>
  <c r="H128" i="2"/>
  <c r="H495" i="2"/>
  <c r="H19" i="2"/>
  <c r="H167" i="2"/>
  <c r="H300" i="2"/>
  <c r="H686" i="2"/>
  <c r="H170" i="2"/>
  <c r="H195" i="2"/>
  <c r="H243" i="2"/>
  <c r="H257" i="2"/>
  <c r="H16" i="2"/>
  <c r="H179" i="2"/>
  <c r="H238" i="2"/>
  <c r="H35" i="2"/>
  <c r="H132" i="2"/>
  <c r="H58" i="2"/>
  <c r="H255" i="2"/>
  <c r="H214" i="2"/>
  <c r="H245" i="2"/>
  <c r="H199" i="2"/>
  <c r="H385" i="2"/>
  <c r="H172" i="2"/>
  <c r="H505" i="2"/>
  <c r="H468" i="2"/>
  <c r="H618" i="2"/>
  <c r="H161" i="2"/>
  <c r="H629" i="2"/>
  <c r="H568" i="2"/>
  <c r="H535" i="2"/>
  <c r="H18" i="2"/>
  <c r="H122" i="2"/>
  <c r="H622" i="2"/>
  <c r="H147" i="2"/>
  <c r="H34" i="2"/>
  <c r="H274" i="2"/>
  <c r="H311" i="2"/>
  <c r="H501" i="2"/>
  <c r="H599" i="2"/>
  <c r="H293" i="2"/>
  <c r="H134" i="2"/>
  <c r="H95" i="2"/>
  <c r="H687" i="2"/>
  <c r="H492" i="2"/>
  <c r="H611" i="2"/>
  <c r="H115" i="2"/>
  <c r="H732" i="2"/>
  <c r="H565" i="2"/>
  <c r="H253" i="2"/>
  <c r="H158" i="2"/>
  <c r="H702" i="2"/>
  <c r="H303" i="2"/>
  <c r="H502" i="2"/>
  <c r="H511" i="2"/>
  <c r="H49" i="2"/>
  <c r="H358" i="2"/>
  <c r="H706" i="2"/>
  <c r="H650" i="2"/>
  <c r="H625" i="2"/>
  <c r="H512" i="2"/>
  <c r="H639" i="2"/>
  <c r="H63" i="2"/>
  <c r="H635" i="2"/>
  <c r="H82" i="2"/>
  <c r="H519" i="2"/>
  <c r="H153" i="2"/>
  <c r="H447" i="2"/>
  <c r="H450" i="2"/>
  <c r="H287" i="2"/>
  <c r="H9" i="2"/>
  <c r="H138" i="2"/>
  <c r="H87" i="2"/>
  <c r="H434" i="2"/>
  <c r="H445" i="2"/>
  <c r="H307" i="2"/>
  <c r="H596" i="2"/>
  <c r="H42" i="2"/>
  <c r="H444" i="2"/>
  <c r="H237" i="2"/>
  <c r="H608" i="2"/>
  <c r="H317" i="2"/>
  <c r="H528" i="2"/>
  <c r="H126" i="2"/>
  <c r="H22" i="2"/>
  <c r="H173" i="2"/>
  <c r="H715" i="2"/>
  <c r="H105" i="2"/>
  <c r="H344" i="2"/>
  <c r="H394" i="2"/>
  <c r="H717" i="2"/>
  <c r="H570" i="2"/>
  <c r="H20" i="2"/>
  <c r="H670" i="2"/>
  <c r="H508" i="2"/>
  <c r="H451" i="2"/>
  <c r="H156" i="2"/>
  <c r="H663" i="2"/>
  <c r="H485" i="2"/>
  <c r="H163" i="2"/>
  <c r="H325" i="2"/>
  <c r="H143" i="2"/>
  <c r="H135" i="2"/>
  <c r="H714" i="2"/>
  <c r="H516" i="2"/>
  <c r="H169" i="2"/>
  <c r="H28" i="2"/>
  <c r="H106" i="2"/>
  <c r="H190" i="2"/>
  <c r="H574" i="2"/>
  <c r="H539" i="2"/>
  <c r="H602" i="2"/>
  <c r="H336" i="2"/>
  <c r="H601" i="2"/>
  <c r="H25" i="2"/>
  <c r="H326" i="2"/>
  <c r="H712" i="2"/>
  <c r="H107" i="2"/>
  <c r="H557" i="2"/>
  <c r="H549" i="2"/>
  <c r="H281" i="2"/>
  <c r="H75" i="2"/>
  <c r="H315" i="2"/>
  <c r="H67" i="2"/>
  <c r="H417" i="2"/>
  <c r="H349" i="2"/>
  <c r="H421" i="2"/>
  <c r="H517" i="2"/>
  <c r="H510" i="2"/>
  <c r="H455" i="2"/>
  <c r="H177" i="2"/>
  <c r="H438" i="2"/>
  <c r="H415" i="2"/>
  <c r="H626" i="2"/>
  <c r="H469" i="2"/>
  <c r="H398" i="2"/>
  <c r="H623" i="2"/>
  <c r="H306" i="2"/>
  <c r="H77" i="2"/>
  <c r="H573" i="2"/>
  <c r="H249" i="2"/>
  <c r="H486" i="2"/>
  <c r="H409" i="2"/>
  <c r="H116" i="2"/>
  <c r="H154" i="2"/>
  <c r="H724" i="2"/>
  <c r="H589" i="2"/>
  <c r="H373" i="2"/>
  <c r="H619" i="2"/>
  <c r="H522" i="2"/>
  <c r="H353" i="2"/>
  <c r="H588" i="2"/>
  <c r="H725" i="2"/>
  <c r="H372" i="2"/>
  <c r="H709" i="2"/>
  <c r="H496" i="2"/>
  <c r="H201" i="2"/>
  <c r="H598" i="2"/>
  <c r="H723" i="2"/>
  <c r="H91" i="2"/>
  <c r="H114" i="2"/>
  <c r="H627" i="2"/>
  <c r="H422" i="2"/>
  <c r="H148" i="2"/>
  <c r="H642" i="2"/>
  <c r="H615" i="2"/>
  <c r="H269" i="2"/>
  <c r="H420" i="2"/>
  <c r="H86" i="2"/>
  <c r="H646" i="2"/>
  <c r="H457" i="2"/>
  <c r="H553" i="2"/>
  <c r="H378" i="2"/>
  <c r="H595" i="2"/>
  <c r="H43" i="2"/>
  <c r="H103" i="2"/>
  <c r="H31" i="2"/>
  <c r="H285" i="2"/>
  <c r="H690" i="2"/>
  <c r="H460" i="2"/>
  <c r="H391" i="2"/>
  <c r="H392" i="2"/>
  <c r="H685" i="2"/>
  <c r="H476" i="2"/>
  <c r="H676" i="2"/>
  <c r="H226" i="2"/>
  <c r="H100" i="2"/>
  <c r="H129" i="2"/>
  <c r="H175" i="2"/>
  <c r="H604" i="2"/>
  <c r="H386" i="2"/>
  <c r="H302" i="2"/>
  <c r="H525" i="2"/>
  <c r="H149" i="2"/>
  <c r="H230" i="2"/>
  <c r="H498" i="2"/>
  <c r="H593" i="2"/>
  <c r="H720" i="2"/>
  <c r="H102" i="2"/>
  <c r="H213" i="2"/>
  <c r="H368" i="2"/>
  <c r="H667" i="2"/>
  <c r="H636" i="2"/>
  <c r="H673" i="2"/>
  <c r="H509" i="2"/>
  <c r="H365" i="2"/>
  <c r="H94" i="2"/>
  <c r="H401" i="2"/>
  <c r="H345" i="2"/>
  <c r="H90" i="2"/>
  <c r="H123" i="2"/>
  <c r="H375" i="2"/>
  <c r="H558" i="2"/>
  <c r="H651" i="2"/>
  <c r="H72" i="2"/>
  <c r="H577" i="2"/>
  <c r="H273" i="2"/>
  <c r="H405" i="2"/>
  <c r="H328" i="2"/>
  <c r="H66" i="2"/>
  <c r="H413" i="2"/>
  <c r="H571" i="2"/>
  <c r="H632" i="2"/>
  <c r="H730" i="2"/>
  <c r="H668" i="2"/>
  <c r="H729" i="2"/>
  <c r="H654" i="2"/>
  <c r="H477" i="2"/>
  <c r="H168" i="2"/>
  <c r="H61" i="2"/>
  <c r="H284" i="2"/>
  <c r="H701" i="2"/>
  <c r="H268" i="2"/>
  <c r="H396" i="2"/>
  <c r="H523" i="2"/>
  <c r="H174" i="2"/>
  <c r="H296" i="2"/>
  <c r="H32" i="2"/>
  <c r="H612" i="2"/>
  <c r="H294" i="2"/>
  <c r="H295" i="2"/>
  <c r="H524" i="2"/>
  <c r="H666" i="2"/>
  <c r="H217" i="2"/>
  <c r="H316" i="2"/>
  <c r="H719" i="2"/>
  <c r="H329" i="2"/>
  <c r="H518" i="2"/>
  <c r="H684" i="2"/>
  <c r="H244" i="2"/>
  <c r="H441" i="2"/>
  <c r="H500" i="2"/>
  <c r="H456" i="2"/>
  <c r="H678" i="2"/>
  <c r="H503" i="2"/>
  <c r="H142" i="2"/>
  <c r="H633" i="2"/>
  <c r="H733" i="2"/>
  <c r="H211" i="2"/>
  <c r="H591" i="2"/>
  <c r="H99" i="2"/>
  <c r="H333" i="2"/>
  <c r="H264" i="2"/>
  <c r="H705" i="2"/>
  <c r="H652" i="2"/>
  <c r="H583" i="2"/>
  <c r="H366" i="2"/>
  <c r="H290" i="2"/>
  <c r="H660" i="2"/>
  <c r="H493" i="2"/>
  <c r="H491" i="2"/>
  <c r="H355" i="2"/>
  <c r="H532" i="2"/>
  <c r="H130" i="2"/>
  <c r="H185" i="2"/>
  <c r="H278" i="2"/>
  <c r="H265" i="2"/>
  <c r="H467" i="2"/>
  <c r="H341" i="2"/>
  <c r="H92" i="2"/>
  <c r="H530" i="2"/>
  <c r="H133" i="2"/>
  <c r="H707" i="2"/>
  <c r="H312" i="2"/>
  <c r="H354" i="2"/>
  <c r="H566" i="2"/>
  <c r="H544" i="2"/>
  <c r="H536" i="2"/>
  <c r="H256" i="2"/>
  <c r="H427" i="2"/>
  <c r="H713" i="2"/>
  <c r="H473" i="2"/>
  <c r="H280" i="2"/>
  <c r="H620" i="2"/>
  <c r="H224" i="2"/>
  <c r="H298" i="2"/>
  <c r="H547" i="2"/>
  <c r="H361" i="2"/>
  <c r="H404" i="2"/>
  <c r="H696" i="2"/>
  <c r="H683" i="2"/>
  <c r="H367" i="2"/>
  <c r="H560" i="2"/>
  <c r="H640" i="2"/>
  <c r="H726" i="2"/>
  <c r="H699" i="2"/>
  <c r="H542" i="2"/>
  <c r="H550" i="2"/>
  <c r="H600" i="2"/>
  <c r="H672" i="2"/>
  <c r="H692" i="2"/>
  <c r="H440" i="2"/>
  <c r="H674" i="2"/>
  <c r="H665" i="2"/>
  <c r="H671" i="2"/>
  <c r="H631" i="2"/>
  <c r="H499" i="2"/>
  <c r="H489" i="2"/>
  <c r="H661" i="2"/>
  <c r="H688" i="2"/>
  <c r="H575" i="2"/>
  <c r="H698" i="2"/>
  <c r="H680" i="2"/>
  <c r="H728" i="2"/>
  <c r="H710" i="2"/>
  <c r="H727" i="2"/>
  <c r="H695" i="2"/>
  <c r="H711" i="2"/>
  <c r="H659" i="2"/>
  <c r="H731" i="2"/>
  <c r="H718" i="2"/>
  <c r="H679" i="2"/>
  <c r="K11" i="3" l="1"/>
  <c r="C43" i="3"/>
  <c r="M120" i="3"/>
  <c r="C6" i="3"/>
  <c r="C38" i="3"/>
  <c r="C55" i="3"/>
  <c r="C27" i="3"/>
  <c r="C102" i="3"/>
  <c r="K49" i="3"/>
  <c r="L54" i="3"/>
  <c r="N54" i="3"/>
  <c r="O80" i="3"/>
  <c r="C62" i="3"/>
  <c r="C54" i="3"/>
  <c r="C104" i="3"/>
  <c r="C8" i="3"/>
  <c r="D43" i="3"/>
  <c r="D66" i="3"/>
  <c r="J56" i="3"/>
  <c r="C111" i="3"/>
  <c r="C69" i="3"/>
  <c r="D6" i="3"/>
  <c r="J76" i="3"/>
  <c r="F76" i="3"/>
  <c r="J5" i="3"/>
  <c r="K5" i="3"/>
  <c r="C19" i="3"/>
  <c r="G120" i="3"/>
  <c r="K86" i="3"/>
  <c r="G8" i="3"/>
  <c r="J113" i="3"/>
  <c r="J23" i="3"/>
  <c r="C65" i="3"/>
  <c r="C23" i="3"/>
  <c r="C78" i="3"/>
  <c r="C44" i="3"/>
  <c r="C32" i="3"/>
  <c r="H36" i="3"/>
  <c r="K124" i="3"/>
  <c r="S116" i="3"/>
  <c r="K67" i="3"/>
  <c r="J86" i="3"/>
  <c r="L19" i="3"/>
  <c r="J78" i="3"/>
  <c r="J27" i="3"/>
  <c r="D118" i="3"/>
  <c r="D76" i="3"/>
  <c r="F54" i="3"/>
  <c r="G86" i="3"/>
  <c r="I68" i="3"/>
  <c r="C57" i="3"/>
  <c r="C26" i="3"/>
  <c r="C39" i="3"/>
  <c r="D31" i="3"/>
  <c r="D58" i="3"/>
  <c r="F71" i="3"/>
  <c r="F82" i="3"/>
  <c r="G19" i="3"/>
  <c r="H87" i="3"/>
  <c r="I11" i="3"/>
  <c r="C71" i="3"/>
  <c r="C76" i="3"/>
  <c r="D111" i="3"/>
  <c r="D69" i="3"/>
  <c r="F124" i="3"/>
  <c r="F66" i="3"/>
  <c r="H68" i="3"/>
  <c r="D91" i="3"/>
  <c r="D5" i="3"/>
  <c r="F69" i="3"/>
  <c r="G11" i="3"/>
  <c r="I58" i="3"/>
  <c r="C118" i="3"/>
  <c r="D55" i="3"/>
  <c r="F116" i="3"/>
  <c r="G23" i="3"/>
  <c r="H32" i="3"/>
  <c r="I36" i="3"/>
  <c r="C116" i="3"/>
  <c r="C61" i="3"/>
  <c r="D114" i="3"/>
  <c r="D84" i="3"/>
  <c r="G104" i="3"/>
  <c r="H37" i="3"/>
  <c r="I28" i="3"/>
  <c r="D11" i="3"/>
  <c r="F67" i="3"/>
  <c r="G58" i="3"/>
  <c r="H14" i="3"/>
  <c r="N20" i="3"/>
  <c r="C89" i="3"/>
  <c r="D22" i="3"/>
  <c r="D82" i="3"/>
  <c r="F6" i="3"/>
  <c r="H8" i="3"/>
  <c r="K106" i="3"/>
  <c r="L92" i="3"/>
  <c r="K51" i="3"/>
  <c r="J31" i="3"/>
  <c r="K108" i="3"/>
  <c r="J28" i="3"/>
  <c r="C114" i="3"/>
  <c r="D108" i="3"/>
  <c r="F86" i="3"/>
  <c r="C100" i="3"/>
  <c r="C35" i="3"/>
  <c r="M38" i="3"/>
  <c r="C41" i="3"/>
  <c r="C67" i="3"/>
  <c r="J71" i="3"/>
  <c r="N118" i="3"/>
  <c r="J114" i="3"/>
  <c r="J22" i="3"/>
  <c r="J54" i="3"/>
  <c r="J55" i="3"/>
  <c r="C66" i="3"/>
  <c r="D71" i="3"/>
  <c r="D94" i="3"/>
  <c r="D50" i="3"/>
  <c r="G117" i="3"/>
  <c r="H116" i="3"/>
  <c r="I51" i="3"/>
  <c r="P3" i="3"/>
  <c r="K125" i="3"/>
  <c r="L49" i="3"/>
  <c r="C86" i="3"/>
  <c r="D119" i="3"/>
  <c r="D51" i="3"/>
  <c r="F35" i="3"/>
  <c r="G114" i="3"/>
  <c r="H67" i="3"/>
  <c r="I19" i="3"/>
  <c r="Q71" i="3"/>
  <c r="V115" i="3"/>
  <c r="S115" i="3"/>
  <c r="U115" i="3"/>
  <c r="T115" i="3"/>
  <c r="Q115" i="3"/>
  <c r="N115" i="3"/>
  <c r="P115" i="3"/>
  <c r="J115" i="3"/>
  <c r="R115" i="3"/>
  <c r="M115" i="3"/>
  <c r="L115" i="3"/>
  <c r="K115" i="3"/>
  <c r="H115" i="3"/>
  <c r="O115" i="3"/>
  <c r="G115" i="3"/>
  <c r="I115" i="3"/>
  <c r="F115" i="3"/>
  <c r="V59" i="3"/>
  <c r="S59" i="3"/>
  <c r="U59" i="3"/>
  <c r="R59" i="3"/>
  <c r="Q59" i="3"/>
  <c r="N59" i="3"/>
  <c r="P59" i="3"/>
  <c r="M59" i="3"/>
  <c r="T59" i="3"/>
  <c r="J59" i="3"/>
  <c r="G59" i="3"/>
  <c r="O59" i="3"/>
  <c r="L59" i="3"/>
  <c r="K59" i="3"/>
  <c r="H59" i="3"/>
  <c r="F59" i="3"/>
  <c r="I59" i="3"/>
  <c r="V29" i="3"/>
  <c r="S29" i="3"/>
  <c r="U29" i="3"/>
  <c r="Q29" i="3"/>
  <c r="T29" i="3"/>
  <c r="R29" i="3"/>
  <c r="O29" i="3"/>
  <c r="L29" i="3"/>
  <c r="J29" i="3"/>
  <c r="P29" i="3"/>
  <c r="N29" i="3"/>
  <c r="M29" i="3"/>
  <c r="K29" i="3"/>
  <c r="H29" i="3"/>
  <c r="D29" i="3"/>
  <c r="I29" i="3"/>
  <c r="G79" i="3"/>
  <c r="E26" i="3"/>
  <c r="F89" i="3"/>
  <c r="K121" i="3"/>
  <c r="M123" i="3"/>
  <c r="V53" i="3"/>
  <c r="S53" i="3"/>
  <c r="U53" i="3"/>
  <c r="Q53" i="3"/>
  <c r="N53" i="3"/>
  <c r="P53" i="3"/>
  <c r="T53" i="3"/>
  <c r="J53" i="3"/>
  <c r="G53" i="3"/>
  <c r="M53" i="3"/>
  <c r="R53" i="3"/>
  <c r="K53" i="3"/>
  <c r="H53" i="3"/>
  <c r="I53" i="3"/>
  <c r="F53" i="3"/>
  <c r="V63" i="3"/>
  <c r="S63" i="3"/>
  <c r="U63" i="3"/>
  <c r="Q63" i="3"/>
  <c r="N63" i="3"/>
  <c r="R63" i="3"/>
  <c r="T63" i="3"/>
  <c r="P63" i="3"/>
  <c r="M63" i="3"/>
  <c r="L63" i="3"/>
  <c r="J63" i="3"/>
  <c r="G63" i="3"/>
  <c r="O63" i="3"/>
  <c r="K63" i="3"/>
  <c r="H63" i="3"/>
  <c r="I63" i="3"/>
  <c r="F63" i="3"/>
  <c r="V98" i="3"/>
  <c r="S98" i="3"/>
  <c r="U98" i="3"/>
  <c r="Q98" i="3"/>
  <c r="R98" i="3"/>
  <c r="O98" i="3"/>
  <c r="J98" i="3"/>
  <c r="T98" i="3"/>
  <c r="N98" i="3"/>
  <c r="K98" i="3"/>
  <c r="H98" i="3"/>
  <c r="M98" i="3"/>
  <c r="L98" i="3"/>
  <c r="G98" i="3"/>
  <c r="D98" i="3"/>
  <c r="P98" i="3"/>
  <c r="I98" i="3"/>
  <c r="V122" i="3"/>
  <c r="U122" i="3"/>
  <c r="T122" i="3"/>
  <c r="Q122" i="3"/>
  <c r="N122" i="3"/>
  <c r="S122" i="3"/>
  <c r="P122" i="3"/>
  <c r="M122" i="3"/>
  <c r="R122" i="3"/>
  <c r="O122" i="3"/>
  <c r="L122" i="3"/>
  <c r="K122" i="3"/>
  <c r="H122" i="3"/>
  <c r="G122" i="3"/>
  <c r="D122" i="3"/>
  <c r="J122" i="3"/>
  <c r="F122" i="3"/>
  <c r="C122" i="3"/>
  <c r="V93" i="3"/>
  <c r="U93" i="3"/>
  <c r="T93" i="3"/>
  <c r="Q93" i="3"/>
  <c r="N93" i="3"/>
  <c r="P93" i="3"/>
  <c r="M93" i="3"/>
  <c r="R93" i="3"/>
  <c r="S93" i="3"/>
  <c r="L93" i="3"/>
  <c r="O93" i="3"/>
  <c r="D93" i="3"/>
  <c r="G93" i="3"/>
  <c r="I93" i="3"/>
  <c r="F93" i="3"/>
  <c r="C93" i="3"/>
  <c r="H93" i="3"/>
  <c r="K93" i="3"/>
  <c r="V85" i="3"/>
  <c r="U85" i="3"/>
  <c r="T85" i="3"/>
  <c r="Q85" i="3"/>
  <c r="N85" i="3"/>
  <c r="P85" i="3"/>
  <c r="M85" i="3"/>
  <c r="S85" i="3"/>
  <c r="R85" i="3"/>
  <c r="O85" i="3"/>
  <c r="L85" i="3"/>
  <c r="D85" i="3"/>
  <c r="K85" i="3"/>
  <c r="G85" i="3"/>
  <c r="F85" i="3"/>
  <c r="C85" i="3"/>
  <c r="J85" i="3"/>
  <c r="I85" i="3"/>
  <c r="V48" i="3"/>
  <c r="U48" i="3"/>
  <c r="T48" i="3"/>
  <c r="S48" i="3"/>
  <c r="Q48" i="3"/>
  <c r="N48" i="3"/>
  <c r="P48" i="3"/>
  <c r="M48" i="3"/>
  <c r="R48" i="3"/>
  <c r="O48" i="3"/>
  <c r="J48" i="3"/>
  <c r="D48" i="3"/>
  <c r="I48" i="3"/>
  <c r="L48" i="3"/>
  <c r="H48" i="3"/>
  <c r="F48" i="3"/>
  <c r="C48" i="3"/>
  <c r="G48" i="3"/>
  <c r="K48" i="3"/>
  <c r="V60" i="3"/>
  <c r="U60" i="3"/>
  <c r="T60" i="3"/>
  <c r="Q60" i="3"/>
  <c r="N60" i="3"/>
  <c r="P60" i="3"/>
  <c r="M60" i="3"/>
  <c r="S60" i="3"/>
  <c r="R60" i="3"/>
  <c r="O60" i="3"/>
  <c r="L60" i="3"/>
  <c r="G60" i="3"/>
  <c r="D60" i="3"/>
  <c r="K60" i="3"/>
  <c r="F60" i="3"/>
  <c r="C60" i="3"/>
  <c r="I60" i="3"/>
  <c r="J60" i="3"/>
  <c r="H60" i="3"/>
  <c r="V47" i="3"/>
  <c r="U47" i="3"/>
  <c r="T47" i="3"/>
  <c r="Q47" i="3"/>
  <c r="N47" i="3"/>
  <c r="S47" i="3"/>
  <c r="P47" i="3"/>
  <c r="M47" i="3"/>
  <c r="R47" i="3"/>
  <c r="L47" i="3"/>
  <c r="O47" i="3"/>
  <c r="I47" i="3"/>
  <c r="D47" i="3"/>
  <c r="H47" i="3"/>
  <c r="J47" i="3"/>
  <c r="G47" i="3"/>
  <c r="F47" i="3"/>
  <c r="C47" i="3"/>
  <c r="V74" i="3"/>
  <c r="U74" i="3"/>
  <c r="T74" i="3"/>
  <c r="Q74" i="3"/>
  <c r="N74" i="3"/>
  <c r="P74" i="3"/>
  <c r="M74" i="3"/>
  <c r="R74" i="3"/>
  <c r="O74" i="3"/>
  <c r="S74" i="3"/>
  <c r="D74" i="3"/>
  <c r="F74" i="3"/>
  <c r="C74" i="3"/>
  <c r="L74" i="3"/>
  <c r="I74" i="3"/>
  <c r="H74" i="3"/>
  <c r="K74" i="3"/>
  <c r="G74" i="3"/>
  <c r="J74" i="3"/>
  <c r="V88" i="3"/>
  <c r="U88" i="3"/>
  <c r="T88" i="3"/>
  <c r="Q88" i="3"/>
  <c r="N88" i="3"/>
  <c r="P88" i="3"/>
  <c r="M88" i="3"/>
  <c r="S88" i="3"/>
  <c r="R88" i="3"/>
  <c r="O88" i="3"/>
  <c r="L88" i="3"/>
  <c r="I88" i="3"/>
  <c r="G88" i="3"/>
  <c r="D88" i="3"/>
  <c r="K88" i="3"/>
  <c r="J88" i="3"/>
  <c r="F88" i="3"/>
  <c r="C88" i="3"/>
  <c r="V56" i="3"/>
  <c r="U56" i="3"/>
  <c r="T56" i="3"/>
  <c r="Q56" i="3"/>
  <c r="N56" i="3"/>
  <c r="S56" i="3"/>
  <c r="P56" i="3"/>
  <c r="M56" i="3"/>
  <c r="O56" i="3"/>
  <c r="R56" i="3"/>
  <c r="L56" i="3"/>
  <c r="D56" i="3"/>
  <c r="H56" i="3"/>
  <c r="G56" i="3"/>
  <c r="F56" i="3"/>
  <c r="C56" i="3"/>
  <c r="I56" i="3"/>
  <c r="V42" i="3"/>
  <c r="U42" i="3"/>
  <c r="T42" i="3"/>
  <c r="Q42" i="3"/>
  <c r="N42" i="3"/>
  <c r="R42" i="3"/>
  <c r="P42" i="3"/>
  <c r="M42" i="3"/>
  <c r="O42" i="3"/>
  <c r="S42" i="3"/>
  <c r="L42" i="3"/>
  <c r="I42" i="3"/>
  <c r="D42" i="3"/>
  <c r="F42" i="3"/>
  <c r="C42" i="3"/>
  <c r="J42" i="3"/>
  <c r="K42" i="3"/>
  <c r="G42" i="3"/>
  <c r="H42" i="3"/>
  <c r="C123" i="3"/>
  <c r="C99" i="3"/>
  <c r="C59" i="3"/>
  <c r="D89" i="3"/>
  <c r="D62" i="3"/>
  <c r="D65" i="3"/>
  <c r="D38" i="3"/>
  <c r="D16" i="3"/>
  <c r="E29" i="3"/>
  <c r="E73" i="3"/>
  <c r="V26" i="3"/>
  <c r="S26" i="3"/>
  <c r="U26" i="3"/>
  <c r="Q26" i="3"/>
  <c r="N26" i="3"/>
  <c r="T26" i="3"/>
  <c r="P26" i="3"/>
  <c r="M26" i="3"/>
  <c r="L26" i="3"/>
  <c r="J26" i="3"/>
  <c r="G26" i="3"/>
  <c r="R26" i="3"/>
  <c r="O26" i="3"/>
  <c r="K26" i="3"/>
  <c r="H26" i="3"/>
  <c r="F26" i="3"/>
  <c r="I26" i="3"/>
  <c r="V39" i="3"/>
  <c r="S39" i="3"/>
  <c r="U39" i="3"/>
  <c r="T39" i="3"/>
  <c r="Q39" i="3"/>
  <c r="N39" i="3"/>
  <c r="P39" i="3"/>
  <c r="M39" i="3"/>
  <c r="R39" i="3"/>
  <c r="J39" i="3"/>
  <c r="G39" i="3"/>
  <c r="L39" i="3"/>
  <c r="O39" i="3"/>
  <c r="H39" i="3"/>
  <c r="K39" i="3"/>
  <c r="F39" i="3"/>
  <c r="I39" i="3"/>
  <c r="V13" i="3"/>
  <c r="S13" i="3"/>
  <c r="U13" i="3"/>
  <c r="R13" i="3"/>
  <c r="Q13" i="3"/>
  <c r="T13" i="3"/>
  <c r="O13" i="3"/>
  <c r="L13" i="3"/>
  <c r="J13" i="3"/>
  <c r="P13" i="3"/>
  <c r="N13" i="3"/>
  <c r="M13" i="3"/>
  <c r="K13" i="3"/>
  <c r="H13" i="3"/>
  <c r="D13" i="3"/>
  <c r="G13" i="3"/>
  <c r="I13" i="3"/>
  <c r="E79" i="3"/>
  <c r="V112" i="3"/>
  <c r="U112" i="3"/>
  <c r="T112" i="3"/>
  <c r="S112" i="3"/>
  <c r="P112" i="3"/>
  <c r="M112" i="3"/>
  <c r="R112" i="3"/>
  <c r="O112" i="3"/>
  <c r="I112" i="3"/>
  <c r="N112" i="3"/>
  <c r="K112" i="3"/>
  <c r="Q112" i="3"/>
  <c r="J112" i="3"/>
  <c r="F112" i="3"/>
  <c r="L112" i="3"/>
  <c r="V111" i="3"/>
  <c r="U111" i="3"/>
  <c r="P111" i="3"/>
  <c r="M111" i="3"/>
  <c r="R111" i="3"/>
  <c r="O111" i="3"/>
  <c r="S111" i="3"/>
  <c r="T111" i="3"/>
  <c r="I111" i="3"/>
  <c r="L111" i="3"/>
  <c r="Q111" i="3"/>
  <c r="K111" i="3"/>
  <c r="J111" i="3"/>
  <c r="G111" i="3"/>
  <c r="F111" i="3"/>
  <c r="N111" i="3"/>
  <c r="H111" i="3"/>
  <c r="V109" i="3"/>
  <c r="U109" i="3"/>
  <c r="P109" i="3"/>
  <c r="M109" i="3"/>
  <c r="S109" i="3"/>
  <c r="T109" i="3"/>
  <c r="R109" i="3"/>
  <c r="O109" i="3"/>
  <c r="Q109" i="3"/>
  <c r="I109" i="3"/>
  <c r="L109" i="3"/>
  <c r="N109" i="3"/>
  <c r="K109" i="3"/>
  <c r="J109" i="3"/>
  <c r="G109" i="3"/>
  <c r="F109" i="3"/>
  <c r="H109" i="3"/>
  <c r="V43" i="3"/>
  <c r="U43" i="3"/>
  <c r="T43" i="3"/>
  <c r="P43" i="3"/>
  <c r="M43" i="3"/>
  <c r="R43" i="3"/>
  <c r="O43" i="3"/>
  <c r="I43" i="3"/>
  <c r="L43" i="3"/>
  <c r="K43" i="3"/>
  <c r="Q43" i="3"/>
  <c r="J43" i="3"/>
  <c r="G43" i="3"/>
  <c r="S43" i="3"/>
  <c r="N43" i="3"/>
  <c r="F43" i="3"/>
  <c r="H43" i="3"/>
  <c r="V83" i="3"/>
  <c r="U83" i="3"/>
  <c r="P83" i="3"/>
  <c r="M83" i="3"/>
  <c r="S83" i="3"/>
  <c r="R83" i="3"/>
  <c r="O83" i="3"/>
  <c r="T83" i="3"/>
  <c r="I83" i="3"/>
  <c r="Q83" i="3"/>
  <c r="N83" i="3"/>
  <c r="K83" i="3"/>
  <c r="L83" i="3"/>
  <c r="J83" i="3"/>
  <c r="G83" i="3"/>
  <c r="F83" i="3"/>
  <c r="H83" i="3"/>
  <c r="E83" i="3"/>
  <c r="V102" i="3"/>
  <c r="U102" i="3"/>
  <c r="S102" i="3"/>
  <c r="P102" i="3"/>
  <c r="M102" i="3"/>
  <c r="T102" i="3"/>
  <c r="R102" i="3"/>
  <c r="O102" i="3"/>
  <c r="Q102" i="3"/>
  <c r="I102" i="3"/>
  <c r="K102" i="3"/>
  <c r="L102" i="3"/>
  <c r="J102" i="3"/>
  <c r="G102" i="3"/>
  <c r="H102" i="3"/>
  <c r="F102" i="3"/>
  <c r="E102" i="3"/>
  <c r="V10" i="3"/>
  <c r="U10" i="3"/>
  <c r="T10" i="3"/>
  <c r="P10" i="3"/>
  <c r="M10" i="3"/>
  <c r="R10" i="3"/>
  <c r="O10" i="3"/>
  <c r="S10" i="3"/>
  <c r="I10" i="3"/>
  <c r="N10" i="3"/>
  <c r="K10" i="3"/>
  <c r="Q10" i="3"/>
  <c r="L10" i="3"/>
  <c r="J10" i="3"/>
  <c r="G10" i="3"/>
  <c r="F10" i="3"/>
  <c r="H10" i="3"/>
  <c r="E10" i="3"/>
  <c r="V32" i="3"/>
  <c r="U32" i="3"/>
  <c r="P32" i="3"/>
  <c r="M32" i="3"/>
  <c r="S32" i="3"/>
  <c r="R32" i="3"/>
  <c r="O32" i="3"/>
  <c r="T32" i="3"/>
  <c r="I32" i="3"/>
  <c r="Q32" i="3"/>
  <c r="K32" i="3"/>
  <c r="J32" i="3"/>
  <c r="G32" i="3"/>
  <c r="F32" i="3"/>
  <c r="L32" i="3"/>
  <c r="N32" i="3"/>
  <c r="E32" i="3"/>
  <c r="V25" i="3"/>
  <c r="U25" i="3"/>
  <c r="R25" i="3"/>
  <c r="S25" i="3"/>
  <c r="P25" i="3"/>
  <c r="M25" i="3"/>
  <c r="T25" i="3"/>
  <c r="O25" i="3"/>
  <c r="I25" i="3"/>
  <c r="Q25" i="3"/>
  <c r="L25" i="3"/>
  <c r="N25" i="3"/>
  <c r="K25" i="3"/>
  <c r="J25" i="3"/>
  <c r="G25" i="3"/>
  <c r="F25" i="3"/>
  <c r="H25" i="3"/>
  <c r="E25" i="3"/>
  <c r="V44" i="3"/>
  <c r="U44" i="3"/>
  <c r="R44" i="3"/>
  <c r="P44" i="3"/>
  <c r="M44" i="3"/>
  <c r="T44" i="3"/>
  <c r="O44" i="3"/>
  <c r="S44" i="3"/>
  <c r="I44" i="3"/>
  <c r="K44" i="3"/>
  <c r="L44" i="3"/>
  <c r="J44" i="3"/>
  <c r="G44" i="3"/>
  <c r="F44" i="3"/>
  <c r="Q44" i="3"/>
  <c r="N44" i="3"/>
  <c r="E44" i="3"/>
  <c r="H44" i="3"/>
  <c r="C105" i="3"/>
  <c r="C96" i="3"/>
  <c r="C98" i="3"/>
  <c r="C29" i="3"/>
  <c r="C13" i="3"/>
  <c r="E74" i="3"/>
  <c r="E42" i="3"/>
  <c r="G35" i="3"/>
  <c r="M9" i="3"/>
  <c r="V57" i="3"/>
  <c r="S57" i="3"/>
  <c r="U57" i="3"/>
  <c r="T57" i="3"/>
  <c r="Q57" i="3"/>
  <c r="N57" i="3"/>
  <c r="P57" i="3"/>
  <c r="J57" i="3"/>
  <c r="G57" i="3"/>
  <c r="O57" i="3"/>
  <c r="R57" i="3"/>
  <c r="K57" i="3"/>
  <c r="H57" i="3"/>
  <c r="L57" i="3"/>
  <c r="M57" i="3"/>
  <c r="F57" i="3"/>
  <c r="I57" i="3"/>
  <c r="V75" i="3"/>
  <c r="S75" i="3"/>
  <c r="U75" i="3"/>
  <c r="Q75" i="3"/>
  <c r="R75" i="3"/>
  <c r="O75" i="3"/>
  <c r="J75" i="3"/>
  <c r="N75" i="3"/>
  <c r="P75" i="3"/>
  <c r="M75" i="3"/>
  <c r="T75" i="3"/>
  <c r="K75" i="3"/>
  <c r="H75" i="3"/>
  <c r="G75" i="3"/>
  <c r="D75" i="3"/>
  <c r="I75" i="3"/>
  <c r="V73" i="3"/>
  <c r="S73" i="3"/>
  <c r="U73" i="3"/>
  <c r="R73" i="3"/>
  <c r="Q73" i="3"/>
  <c r="T73" i="3"/>
  <c r="O73" i="3"/>
  <c r="L73" i="3"/>
  <c r="J73" i="3"/>
  <c r="N73" i="3"/>
  <c r="P73" i="3"/>
  <c r="K73" i="3"/>
  <c r="H73" i="3"/>
  <c r="I73" i="3"/>
  <c r="D73" i="3"/>
  <c r="M73" i="3"/>
  <c r="F75" i="3"/>
  <c r="U121" i="3"/>
  <c r="T121" i="3"/>
  <c r="V121" i="3"/>
  <c r="S121" i="3"/>
  <c r="Q121" i="3"/>
  <c r="N121" i="3"/>
  <c r="M121" i="3"/>
  <c r="I121" i="3"/>
  <c r="L121" i="3"/>
  <c r="O121" i="3"/>
  <c r="P121" i="3"/>
  <c r="R121" i="3"/>
  <c r="J121" i="3"/>
  <c r="G121" i="3"/>
  <c r="F121" i="3"/>
  <c r="C121" i="3"/>
  <c r="U91" i="3"/>
  <c r="T91" i="3"/>
  <c r="V91" i="3"/>
  <c r="S91" i="3"/>
  <c r="Q91" i="3"/>
  <c r="N91" i="3"/>
  <c r="I91" i="3"/>
  <c r="P91" i="3"/>
  <c r="R91" i="3"/>
  <c r="M91" i="3"/>
  <c r="O91" i="3"/>
  <c r="J91" i="3"/>
  <c r="G91" i="3"/>
  <c r="F91" i="3"/>
  <c r="C91" i="3"/>
  <c r="H91" i="3"/>
  <c r="K91" i="3"/>
  <c r="U45" i="3"/>
  <c r="T45" i="3"/>
  <c r="V45" i="3"/>
  <c r="S45" i="3"/>
  <c r="Q45" i="3"/>
  <c r="N45" i="3"/>
  <c r="I45" i="3"/>
  <c r="R45" i="3"/>
  <c r="O45" i="3"/>
  <c r="L45" i="3"/>
  <c r="P45" i="3"/>
  <c r="J45" i="3"/>
  <c r="G45" i="3"/>
  <c r="K45" i="3"/>
  <c r="F45" i="3"/>
  <c r="C45" i="3"/>
  <c r="M45" i="3"/>
  <c r="H45" i="3"/>
  <c r="U94" i="3"/>
  <c r="T94" i="3"/>
  <c r="S94" i="3"/>
  <c r="Q94" i="3"/>
  <c r="N94" i="3"/>
  <c r="I94" i="3"/>
  <c r="V94" i="3"/>
  <c r="P94" i="3"/>
  <c r="M94" i="3"/>
  <c r="L94" i="3"/>
  <c r="O94" i="3"/>
  <c r="J94" i="3"/>
  <c r="G94" i="3"/>
  <c r="H94" i="3"/>
  <c r="R94" i="3"/>
  <c r="F94" i="3"/>
  <c r="C94" i="3"/>
  <c r="K94" i="3"/>
  <c r="U24" i="3"/>
  <c r="T24" i="3"/>
  <c r="S24" i="3"/>
  <c r="V24" i="3"/>
  <c r="Q24" i="3"/>
  <c r="N24" i="3"/>
  <c r="I24" i="3"/>
  <c r="O24" i="3"/>
  <c r="L24" i="3"/>
  <c r="R24" i="3"/>
  <c r="M24" i="3"/>
  <c r="J24" i="3"/>
  <c r="G24" i="3"/>
  <c r="P24" i="3"/>
  <c r="F24" i="3"/>
  <c r="C24" i="3"/>
  <c r="K24" i="3"/>
  <c r="H24" i="3"/>
  <c r="U84" i="3"/>
  <c r="T84" i="3"/>
  <c r="S84" i="3"/>
  <c r="P84" i="3"/>
  <c r="R84" i="3"/>
  <c r="V84" i="3"/>
  <c r="Q84" i="3"/>
  <c r="N84" i="3"/>
  <c r="I84" i="3"/>
  <c r="M84" i="3"/>
  <c r="K84" i="3"/>
  <c r="L84" i="3"/>
  <c r="O84" i="3"/>
  <c r="J84" i="3"/>
  <c r="G84" i="3"/>
  <c r="F84" i="3"/>
  <c r="C84" i="3"/>
  <c r="U107" i="3"/>
  <c r="T107" i="3"/>
  <c r="P107" i="3"/>
  <c r="R107" i="3"/>
  <c r="S107" i="3"/>
  <c r="V107" i="3"/>
  <c r="Q107" i="3"/>
  <c r="N107" i="3"/>
  <c r="I107" i="3"/>
  <c r="O107" i="3"/>
  <c r="K107" i="3"/>
  <c r="M107" i="3"/>
  <c r="L107" i="3"/>
  <c r="J107" i="3"/>
  <c r="G107" i="3"/>
  <c r="F107" i="3"/>
  <c r="C107" i="3"/>
  <c r="H107" i="3"/>
  <c r="U46" i="3"/>
  <c r="T46" i="3"/>
  <c r="P46" i="3"/>
  <c r="S46" i="3"/>
  <c r="R46" i="3"/>
  <c r="V46" i="3"/>
  <c r="Q46" i="3"/>
  <c r="N46" i="3"/>
  <c r="I46" i="3"/>
  <c r="M46" i="3"/>
  <c r="K46" i="3"/>
  <c r="J46" i="3"/>
  <c r="G46" i="3"/>
  <c r="F46" i="3"/>
  <c r="C46" i="3"/>
  <c r="L46" i="3"/>
  <c r="O46" i="3"/>
  <c r="H46" i="3"/>
  <c r="U15" i="3"/>
  <c r="T15" i="3"/>
  <c r="P15" i="3"/>
  <c r="V15" i="3"/>
  <c r="R15" i="3"/>
  <c r="Q15" i="3"/>
  <c r="N15" i="3"/>
  <c r="I15" i="3"/>
  <c r="L15" i="3"/>
  <c r="K15" i="3"/>
  <c r="O15" i="3"/>
  <c r="M15" i="3"/>
  <c r="S15" i="3"/>
  <c r="J15" i="3"/>
  <c r="G15" i="3"/>
  <c r="H15" i="3"/>
  <c r="F15" i="3"/>
  <c r="C15" i="3"/>
  <c r="U2" i="3"/>
  <c r="T2" i="3"/>
  <c r="R2" i="3"/>
  <c r="P2" i="3"/>
  <c r="V2" i="3"/>
  <c r="S2" i="3"/>
  <c r="Q2" i="3"/>
  <c r="N2" i="3"/>
  <c r="O2" i="3"/>
  <c r="I2" i="3"/>
  <c r="M2" i="3"/>
  <c r="K2" i="3"/>
  <c r="L2" i="3"/>
  <c r="J2" i="3"/>
  <c r="G2" i="3"/>
  <c r="F2" i="3"/>
  <c r="C2" i="3"/>
  <c r="H2" i="3"/>
  <c r="C112" i="3"/>
  <c r="C109" i="3"/>
  <c r="C83" i="3"/>
  <c r="C10" i="3"/>
  <c r="C25" i="3"/>
  <c r="D99" i="3"/>
  <c r="D57" i="3"/>
  <c r="D26" i="3"/>
  <c r="D59" i="3"/>
  <c r="D39" i="3"/>
  <c r="E107" i="3"/>
  <c r="E2" i="3"/>
  <c r="V123" i="3"/>
  <c r="S123" i="3"/>
  <c r="U123" i="3"/>
  <c r="Q123" i="3"/>
  <c r="N123" i="3"/>
  <c r="T123" i="3"/>
  <c r="P123" i="3"/>
  <c r="J123" i="3"/>
  <c r="O123" i="3"/>
  <c r="R123" i="3"/>
  <c r="K123" i="3"/>
  <c r="H123" i="3"/>
  <c r="I123" i="3"/>
  <c r="G123" i="3"/>
  <c r="L123" i="3"/>
  <c r="F123" i="3"/>
  <c r="C70" i="3"/>
  <c r="C90" i="3"/>
  <c r="D112" i="3"/>
  <c r="D109" i="3"/>
  <c r="D83" i="3"/>
  <c r="D10" i="3"/>
  <c r="D25" i="3"/>
  <c r="E123" i="3"/>
  <c r="E99" i="3"/>
  <c r="E57" i="3"/>
  <c r="E39" i="3"/>
  <c r="F29" i="3"/>
  <c r="K47" i="3"/>
  <c r="V21" i="3"/>
  <c r="S21" i="3"/>
  <c r="U21" i="3"/>
  <c r="Q21" i="3"/>
  <c r="N21" i="3"/>
  <c r="T21" i="3"/>
  <c r="P21" i="3"/>
  <c r="J21" i="3"/>
  <c r="G21" i="3"/>
  <c r="M21" i="3"/>
  <c r="L21" i="3"/>
  <c r="K21" i="3"/>
  <c r="H21" i="3"/>
  <c r="O21" i="3"/>
  <c r="R21" i="3"/>
  <c r="I21" i="3"/>
  <c r="F21" i="3"/>
  <c r="V96" i="3"/>
  <c r="S96" i="3"/>
  <c r="U96" i="3"/>
  <c r="Q96" i="3"/>
  <c r="T96" i="3"/>
  <c r="R96" i="3"/>
  <c r="O96" i="3"/>
  <c r="J96" i="3"/>
  <c r="N96" i="3"/>
  <c r="L96" i="3"/>
  <c r="K96" i="3"/>
  <c r="H96" i="3"/>
  <c r="P96" i="3"/>
  <c r="D96" i="3"/>
  <c r="G96" i="3"/>
  <c r="M96" i="3"/>
  <c r="D121" i="3"/>
  <c r="D45" i="3"/>
  <c r="D24" i="3"/>
  <c r="D107" i="3"/>
  <c r="D15" i="3"/>
  <c r="E96" i="3"/>
  <c r="E98" i="3"/>
  <c r="G112" i="3"/>
  <c r="G29" i="3"/>
  <c r="H85" i="3"/>
  <c r="I122" i="3"/>
  <c r="J93" i="3"/>
  <c r="N102" i="3"/>
  <c r="V50" i="3"/>
  <c r="S50" i="3"/>
  <c r="U50" i="3"/>
  <c r="T50" i="3"/>
  <c r="Q50" i="3"/>
  <c r="N50" i="3"/>
  <c r="P50" i="3"/>
  <c r="M50" i="3"/>
  <c r="O50" i="3"/>
  <c r="J50" i="3"/>
  <c r="G50" i="3"/>
  <c r="R50" i="3"/>
  <c r="L50" i="3"/>
  <c r="K50" i="3"/>
  <c r="H50" i="3"/>
  <c r="I50" i="3"/>
  <c r="F50" i="3"/>
  <c r="V81" i="3"/>
  <c r="S81" i="3"/>
  <c r="U81" i="3"/>
  <c r="Q81" i="3"/>
  <c r="T81" i="3"/>
  <c r="R81" i="3"/>
  <c r="O81" i="3"/>
  <c r="J81" i="3"/>
  <c r="N81" i="3"/>
  <c r="P81" i="3"/>
  <c r="K81" i="3"/>
  <c r="H81" i="3"/>
  <c r="I81" i="3"/>
  <c r="M81" i="3"/>
  <c r="D81" i="3"/>
  <c r="G81" i="3"/>
  <c r="L81" i="3"/>
  <c r="U100" i="3"/>
  <c r="T100" i="3"/>
  <c r="V100" i="3"/>
  <c r="S100" i="3"/>
  <c r="R100" i="3"/>
  <c r="O100" i="3"/>
  <c r="Q100" i="3"/>
  <c r="N100" i="3"/>
  <c r="K100" i="3"/>
  <c r="H100" i="3"/>
  <c r="P100" i="3"/>
  <c r="I100" i="3"/>
  <c r="L100" i="3"/>
  <c r="J100" i="3"/>
  <c r="G100" i="3"/>
  <c r="M100" i="3"/>
  <c r="U89" i="3"/>
  <c r="T89" i="3"/>
  <c r="V89" i="3"/>
  <c r="R89" i="3"/>
  <c r="O89" i="3"/>
  <c r="S89" i="3"/>
  <c r="Q89" i="3"/>
  <c r="N89" i="3"/>
  <c r="L89" i="3"/>
  <c r="K89" i="3"/>
  <c r="H89" i="3"/>
  <c r="M89" i="3"/>
  <c r="J89" i="3"/>
  <c r="I89" i="3"/>
  <c r="P89" i="3"/>
  <c r="U70" i="3"/>
  <c r="T70" i="3"/>
  <c r="V70" i="3"/>
  <c r="S70" i="3"/>
  <c r="R70" i="3"/>
  <c r="O70" i="3"/>
  <c r="Q70" i="3"/>
  <c r="N70" i="3"/>
  <c r="L70" i="3"/>
  <c r="K70" i="3"/>
  <c r="H70" i="3"/>
  <c r="J70" i="3"/>
  <c r="P70" i="3"/>
  <c r="M70" i="3"/>
  <c r="I70" i="3"/>
  <c r="G70" i="3"/>
  <c r="U62" i="3"/>
  <c r="T62" i="3"/>
  <c r="V62" i="3"/>
  <c r="R62" i="3"/>
  <c r="O62" i="3"/>
  <c r="Q62" i="3"/>
  <c r="N62" i="3"/>
  <c r="S62" i="3"/>
  <c r="P62" i="3"/>
  <c r="M62" i="3"/>
  <c r="K62" i="3"/>
  <c r="H62" i="3"/>
  <c r="J62" i="3"/>
  <c r="I62" i="3"/>
  <c r="L62" i="3"/>
  <c r="G62" i="3"/>
  <c r="U35" i="3"/>
  <c r="T35" i="3"/>
  <c r="V35" i="3"/>
  <c r="S35" i="3"/>
  <c r="R35" i="3"/>
  <c r="O35" i="3"/>
  <c r="Q35" i="3"/>
  <c r="N35" i="3"/>
  <c r="K35" i="3"/>
  <c r="H35" i="3"/>
  <c r="L35" i="3"/>
  <c r="J35" i="3"/>
  <c r="M35" i="3"/>
  <c r="P35" i="3"/>
  <c r="I35" i="3"/>
  <c r="E35" i="3"/>
  <c r="U65" i="3"/>
  <c r="T65" i="3"/>
  <c r="V65" i="3"/>
  <c r="R65" i="3"/>
  <c r="O65" i="3"/>
  <c r="L65" i="3"/>
  <c r="Q65" i="3"/>
  <c r="N65" i="3"/>
  <c r="S65" i="3"/>
  <c r="K65" i="3"/>
  <c r="H65" i="3"/>
  <c r="P65" i="3"/>
  <c r="J65" i="3"/>
  <c r="I65" i="3"/>
  <c r="M65" i="3"/>
  <c r="E65" i="3"/>
  <c r="G65" i="3"/>
  <c r="U90" i="3"/>
  <c r="T90" i="3"/>
  <c r="V90" i="3"/>
  <c r="R90" i="3"/>
  <c r="O90" i="3"/>
  <c r="L90" i="3"/>
  <c r="S90" i="3"/>
  <c r="Q90" i="3"/>
  <c r="N90" i="3"/>
  <c r="P90" i="3"/>
  <c r="K90" i="3"/>
  <c r="H90" i="3"/>
  <c r="M90" i="3"/>
  <c r="J90" i="3"/>
  <c r="I90" i="3"/>
  <c r="E90" i="3"/>
  <c r="G90" i="3"/>
  <c r="U38" i="3"/>
  <c r="T38" i="3"/>
  <c r="V38" i="3"/>
  <c r="S38" i="3"/>
  <c r="R38" i="3"/>
  <c r="O38" i="3"/>
  <c r="L38" i="3"/>
  <c r="Q38" i="3"/>
  <c r="N38" i="3"/>
  <c r="K38" i="3"/>
  <c r="H38" i="3"/>
  <c r="J38" i="3"/>
  <c r="P38" i="3"/>
  <c r="I38" i="3"/>
  <c r="E38" i="3"/>
  <c r="U41" i="3"/>
  <c r="T41" i="3"/>
  <c r="V41" i="3"/>
  <c r="O41" i="3"/>
  <c r="L41" i="3"/>
  <c r="R41" i="3"/>
  <c r="Q41" i="3"/>
  <c r="N41" i="3"/>
  <c r="S41" i="3"/>
  <c r="K41" i="3"/>
  <c r="H41" i="3"/>
  <c r="P41" i="3"/>
  <c r="M41" i="3"/>
  <c r="J41" i="3"/>
  <c r="I41" i="3"/>
  <c r="G41" i="3"/>
  <c r="E41" i="3"/>
  <c r="U16" i="3"/>
  <c r="T16" i="3"/>
  <c r="V16" i="3"/>
  <c r="O16" i="3"/>
  <c r="L16" i="3"/>
  <c r="S16" i="3"/>
  <c r="Q16" i="3"/>
  <c r="N16" i="3"/>
  <c r="R16" i="3"/>
  <c r="P16" i="3"/>
  <c r="K16" i="3"/>
  <c r="H16" i="3"/>
  <c r="J16" i="3"/>
  <c r="I16" i="3"/>
  <c r="E16" i="3"/>
  <c r="G16" i="3"/>
  <c r="M16" i="3"/>
  <c r="E122" i="3"/>
  <c r="E85" i="3"/>
  <c r="E60" i="3"/>
  <c r="E88" i="3"/>
  <c r="K56" i="3"/>
  <c r="O53" i="3"/>
  <c r="V99" i="3"/>
  <c r="S99" i="3"/>
  <c r="U99" i="3"/>
  <c r="Q99" i="3"/>
  <c r="N99" i="3"/>
  <c r="P99" i="3"/>
  <c r="T99" i="3"/>
  <c r="M99" i="3"/>
  <c r="J99" i="3"/>
  <c r="R99" i="3"/>
  <c r="O99" i="3"/>
  <c r="L99" i="3"/>
  <c r="K99" i="3"/>
  <c r="H99" i="3"/>
  <c r="G99" i="3"/>
  <c r="F99" i="3"/>
  <c r="E115" i="3"/>
  <c r="V105" i="3"/>
  <c r="U105" i="3"/>
  <c r="Q105" i="3"/>
  <c r="T105" i="3"/>
  <c r="S105" i="3"/>
  <c r="R105" i="3"/>
  <c r="O105" i="3"/>
  <c r="J105" i="3"/>
  <c r="M105" i="3"/>
  <c r="L105" i="3"/>
  <c r="P105" i="3"/>
  <c r="N105" i="3"/>
  <c r="K105" i="3"/>
  <c r="H105" i="3"/>
  <c r="I105" i="3"/>
  <c r="G105" i="3"/>
  <c r="D105" i="3"/>
  <c r="V9" i="3"/>
  <c r="S9" i="3"/>
  <c r="U9" i="3"/>
  <c r="Q9" i="3"/>
  <c r="R9" i="3"/>
  <c r="O9" i="3"/>
  <c r="J9" i="3"/>
  <c r="N9" i="3"/>
  <c r="T9" i="3"/>
  <c r="K9" i="3"/>
  <c r="H9" i="3"/>
  <c r="P9" i="3"/>
  <c r="I9" i="3"/>
  <c r="G9" i="3"/>
  <c r="D9" i="3"/>
  <c r="L9" i="3"/>
  <c r="L53" i="3"/>
  <c r="C115" i="3"/>
  <c r="C21" i="3"/>
  <c r="C53" i="3"/>
  <c r="C50" i="3"/>
  <c r="C63" i="3"/>
  <c r="D100" i="3"/>
  <c r="D70" i="3"/>
  <c r="D35" i="3"/>
  <c r="D90" i="3"/>
  <c r="D41" i="3"/>
  <c r="E112" i="3"/>
  <c r="E109" i="3"/>
  <c r="E24" i="3"/>
  <c r="E46" i="3"/>
  <c r="F105" i="3"/>
  <c r="F9" i="3"/>
  <c r="I96" i="3"/>
  <c r="E21" i="3"/>
  <c r="V79" i="3"/>
  <c r="S79" i="3"/>
  <c r="U79" i="3"/>
  <c r="Q79" i="3"/>
  <c r="T79" i="3"/>
  <c r="R79" i="3"/>
  <c r="O79" i="3"/>
  <c r="J79" i="3"/>
  <c r="N79" i="3"/>
  <c r="P79" i="3"/>
  <c r="M79" i="3"/>
  <c r="L79" i="3"/>
  <c r="K79" i="3"/>
  <c r="H79" i="3"/>
  <c r="D79" i="3"/>
  <c r="I79" i="3"/>
  <c r="G73" i="3"/>
  <c r="C75" i="3"/>
  <c r="C79" i="3"/>
  <c r="C81" i="3"/>
  <c r="C9" i="3"/>
  <c r="C73" i="3"/>
  <c r="E121" i="3"/>
  <c r="E45" i="3"/>
  <c r="E53" i="3"/>
  <c r="E59" i="3"/>
  <c r="F100" i="3"/>
  <c r="F62" i="3"/>
  <c r="F38" i="3"/>
  <c r="G89" i="3"/>
  <c r="G38" i="3"/>
  <c r="H84" i="3"/>
  <c r="L75" i="3"/>
  <c r="D63" i="3"/>
  <c r="E100" i="3"/>
  <c r="E70" i="3"/>
  <c r="E81" i="3"/>
  <c r="E13" i="3"/>
  <c r="L91" i="3"/>
  <c r="V97" i="3"/>
  <c r="U97" i="3"/>
  <c r="T97" i="3"/>
  <c r="S97" i="3"/>
  <c r="P97" i="3"/>
  <c r="M97" i="3"/>
  <c r="R97" i="3"/>
  <c r="O97" i="3"/>
  <c r="L97" i="3"/>
  <c r="N97" i="3"/>
  <c r="K97" i="3"/>
  <c r="H97" i="3"/>
  <c r="Q97" i="3"/>
  <c r="V113" i="3"/>
  <c r="S113" i="3"/>
  <c r="U113" i="3"/>
  <c r="T113" i="3"/>
  <c r="P113" i="3"/>
  <c r="M113" i="3"/>
  <c r="R113" i="3"/>
  <c r="N113" i="3"/>
  <c r="Q113" i="3"/>
  <c r="L113" i="3"/>
  <c r="K113" i="3"/>
  <c r="H113" i="3"/>
  <c r="V95" i="3"/>
  <c r="S95" i="3"/>
  <c r="U95" i="3"/>
  <c r="T95" i="3"/>
  <c r="P95" i="3"/>
  <c r="M95" i="3"/>
  <c r="R95" i="3"/>
  <c r="Q95" i="3"/>
  <c r="O95" i="3"/>
  <c r="N95" i="3"/>
  <c r="K95" i="3"/>
  <c r="H95" i="3"/>
  <c r="V101" i="3"/>
  <c r="S101" i="3"/>
  <c r="U101" i="3"/>
  <c r="T101" i="3"/>
  <c r="P101" i="3"/>
  <c r="M101" i="3"/>
  <c r="R101" i="3"/>
  <c r="N101" i="3"/>
  <c r="L101" i="3"/>
  <c r="K101" i="3"/>
  <c r="H101" i="3"/>
  <c r="Q101" i="3"/>
  <c r="V18" i="3"/>
  <c r="S18" i="3"/>
  <c r="U18" i="3"/>
  <c r="T18" i="3"/>
  <c r="P18" i="3"/>
  <c r="M18" i="3"/>
  <c r="R18" i="3"/>
  <c r="O18" i="3"/>
  <c r="Q18" i="3"/>
  <c r="N18" i="3"/>
  <c r="K18" i="3"/>
  <c r="H18" i="3"/>
  <c r="L18" i="3"/>
  <c r="V80" i="3"/>
  <c r="S80" i="3"/>
  <c r="U80" i="3"/>
  <c r="T80" i="3"/>
  <c r="P80" i="3"/>
  <c r="M80" i="3"/>
  <c r="R80" i="3"/>
  <c r="N80" i="3"/>
  <c r="Q80" i="3"/>
  <c r="I80" i="3"/>
  <c r="K80" i="3"/>
  <c r="H80" i="3"/>
  <c r="L80" i="3"/>
  <c r="V17" i="3"/>
  <c r="S17" i="3"/>
  <c r="U17" i="3"/>
  <c r="T17" i="3"/>
  <c r="P17" i="3"/>
  <c r="M17" i="3"/>
  <c r="R17" i="3"/>
  <c r="I17" i="3"/>
  <c r="O17" i="3"/>
  <c r="N17" i="3"/>
  <c r="K17" i="3"/>
  <c r="H17" i="3"/>
  <c r="Q17" i="3"/>
  <c r="V34" i="3"/>
  <c r="S34" i="3"/>
  <c r="U34" i="3"/>
  <c r="T34" i="3"/>
  <c r="P34" i="3"/>
  <c r="M34" i="3"/>
  <c r="R34" i="3"/>
  <c r="N34" i="3"/>
  <c r="L34" i="3"/>
  <c r="I34" i="3"/>
  <c r="Q34" i="3"/>
  <c r="K34" i="3"/>
  <c r="H34" i="3"/>
  <c r="V4" i="3"/>
  <c r="S4" i="3"/>
  <c r="U4" i="3"/>
  <c r="R4" i="3"/>
  <c r="T4" i="3"/>
  <c r="P4" i="3"/>
  <c r="M4" i="3"/>
  <c r="Q4" i="3"/>
  <c r="I4" i="3"/>
  <c r="O4" i="3"/>
  <c r="N4" i="3"/>
  <c r="L4" i="3"/>
  <c r="K4" i="3"/>
  <c r="H4" i="3"/>
  <c r="V103" i="3"/>
  <c r="S103" i="3"/>
  <c r="U103" i="3"/>
  <c r="R103" i="3"/>
  <c r="T103" i="3"/>
  <c r="P103" i="3"/>
  <c r="M103" i="3"/>
  <c r="Q103" i="3"/>
  <c r="N103" i="3"/>
  <c r="O103" i="3"/>
  <c r="I103" i="3"/>
  <c r="K103" i="3"/>
  <c r="H103" i="3"/>
  <c r="C125" i="3"/>
  <c r="C117" i="3"/>
  <c r="C110" i="3"/>
  <c r="C49" i="3"/>
  <c r="C87" i="3"/>
  <c r="C12" i="3"/>
  <c r="C64" i="3"/>
  <c r="C33" i="3"/>
  <c r="C37" i="3"/>
  <c r="C14" i="3"/>
  <c r="C3" i="3"/>
  <c r="D120" i="3"/>
  <c r="D77" i="3"/>
  <c r="D68" i="3"/>
  <c r="D20" i="3"/>
  <c r="E97" i="3"/>
  <c r="E113" i="3"/>
  <c r="E95" i="3"/>
  <c r="E101" i="3"/>
  <c r="E18" i="3"/>
  <c r="E80" i="3"/>
  <c r="E17" i="3"/>
  <c r="E34" i="3"/>
  <c r="E4" i="3"/>
  <c r="E103" i="3"/>
  <c r="F125" i="3"/>
  <c r="F117" i="3"/>
  <c r="F110" i="3"/>
  <c r="F49" i="3"/>
  <c r="F87" i="3"/>
  <c r="F12" i="3"/>
  <c r="F64" i="3"/>
  <c r="F33" i="3"/>
  <c r="F37" i="3"/>
  <c r="F14" i="3"/>
  <c r="F3" i="3"/>
  <c r="G119" i="3"/>
  <c r="G110" i="3"/>
  <c r="G101" i="3"/>
  <c r="G54" i="3"/>
  <c r="G17" i="3"/>
  <c r="G103" i="3"/>
  <c r="H120" i="3"/>
  <c r="H19" i="3"/>
  <c r="I95" i="3"/>
  <c r="I23" i="3"/>
  <c r="I78" i="3"/>
  <c r="I27" i="3"/>
  <c r="J106" i="3"/>
  <c r="J19" i="3"/>
  <c r="K117" i="3"/>
  <c r="K64" i="3"/>
  <c r="K14" i="3"/>
  <c r="L114" i="3"/>
  <c r="M37" i="3"/>
  <c r="N68" i="3"/>
  <c r="O34" i="3"/>
  <c r="Q77" i="3"/>
  <c r="F19" i="3"/>
  <c r="F61" i="3"/>
  <c r="F23" i="3"/>
  <c r="F104" i="3"/>
  <c r="F78" i="3"/>
  <c r="F8" i="3"/>
  <c r="F27" i="3"/>
  <c r="G67" i="3"/>
  <c r="G12" i="3"/>
  <c r="G37" i="3"/>
  <c r="H119" i="3"/>
  <c r="H64" i="3"/>
  <c r="H20" i="3"/>
  <c r="J18" i="3"/>
  <c r="J108" i="3"/>
  <c r="J8" i="3"/>
  <c r="K116" i="3"/>
  <c r="K23" i="3"/>
  <c r="K8" i="3"/>
  <c r="L110" i="3"/>
  <c r="L23" i="3"/>
  <c r="M110" i="3"/>
  <c r="N66" i="3"/>
  <c r="Q22" i="3"/>
  <c r="G118" i="3"/>
  <c r="G51" i="3"/>
  <c r="G61" i="3"/>
  <c r="G108" i="3"/>
  <c r="G78" i="3"/>
  <c r="G28" i="3"/>
  <c r="H117" i="3"/>
  <c r="H77" i="3"/>
  <c r="H23" i="3"/>
  <c r="I116" i="3"/>
  <c r="I18" i="3"/>
  <c r="J67" i="3"/>
  <c r="J66" i="3"/>
  <c r="J103" i="3"/>
  <c r="L95" i="3"/>
  <c r="L17" i="3"/>
  <c r="O6" i="3"/>
  <c r="H92" i="3"/>
  <c r="I92" i="3"/>
  <c r="J124" i="3"/>
  <c r="J95" i="3"/>
  <c r="J104" i="3"/>
  <c r="K87" i="3"/>
  <c r="K28" i="3"/>
  <c r="M3" i="3"/>
  <c r="O3" i="3"/>
  <c r="U120" i="3"/>
  <c r="T120" i="3"/>
  <c r="V120" i="3"/>
  <c r="S120" i="3"/>
  <c r="R120" i="3"/>
  <c r="O120" i="3"/>
  <c r="L120" i="3"/>
  <c r="K120" i="3"/>
  <c r="N120" i="3"/>
  <c r="P120" i="3"/>
  <c r="Q120" i="3"/>
  <c r="J120" i="3"/>
  <c r="U52" i="3"/>
  <c r="T52" i="3"/>
  <c r="V52" i="3"/>
  <c r="R52" i="3"/>
  <c r="O52" i="3"/>
  <c r="L52" i="3"/>
  <c r="S52" i="3"/>
  <c r="P52" i="3"/>
  <c r="Q52" i="3"/>
  <c r="K52" i="3"/>
  <c r="M52" i="3"/>
  <c r="J52" i="3"/>
  <c r="G52" i="3"/>
  <c r="U77" i="3"/>
  <c r="T77" i="3"/>
  <c r="V77" i="3"/>
  <c r="S77" i="3"/>
  <c r="R77" i="3"/>
  <c r="O77" i="3"/>
  <c r="L77" i="3"/>
  <c r="K77" i="3"/>
  <c r="N77" i="3"/>
  <c r="P77" i="3"/>
  <c r="J77" i="3"/>
  <c r="G77" i="3"/>
  <c r="M77" i="3"/>
  <c r="U30" i="3"/>
  <c r="T30" i="3"/>
  <c r="V30" i="3"/>
  <c r="R30" i="3"/>
  <c r="O30" i="3"/>
  <c r="L30" i="3"/>
  <c r="S30" i="3"/>
  <c r="P30" i="3"/>
  <c r="K30" i="3"/>
  <c r="Q30" i="3"/>
  <c r="J30" i="3"/>
  <c r="G30" i="3"/>
  <c r="U72" i="3"/>
  <c r="T72" i="3"/>
  <c r="V72" i="3"/>
  <c r="S72" i="3"/>
  <c r="R72" i="3"/>
  <c r="O72" i="3"/>
  <c r="L72" i="3"/>
  <c r="Q72" i="3"/>
  <c r="K72" i="3"/>
  <c r="N72" i="3"/>
  <c r="M72" i="3"/>
  <c r="J72" i="3"/>
  <c r="G72" i="3"/>
  <c r="P72" i="3"/>
  <c r="U68" i="3"/>
  <c r="T68" i="3"/>
  <c r="V68" i="3"/>
  <c r="R68" i="3"/>
  <c r="O68" i="3"/>
  <c r="L68" i="3"/>
  <c r="M68" i="3"/>
  <c r="K68" i="3"/>
  <c r="P68" i="3"/>
  <c r="J68" i="3"/>
  <c r="G68" i="3"/>
  <c r="S68" i="3"/>
  <c r="U40" i="3"/>
  <c r="T40" i="3"/>
  <c r="V40" i="3"/>
  <c r="S40" i="3"/>
  <c r="R40" i="3"/>
  <c r="O40" i="3"/>
  <c r="L40" i="3"/>
  <c r="Q40" i="3"/>
  <c r="P40" i="3"/>
  <c r="K40" i="3"/>
  <c r="N40" i="3"/>
  <c r="M40" i="3"/>
  <c r="J40" i="3"/>
  <c r="G40" i="3"/>
  <c r="U20" i="3"/>
  <c r="T20" i="3"/>
  <c r="V20" i="3"/>
  <c r="S20" i="3"/>
  <c r="R20" i="3"/>
  <c r="O20" i="3"/>
  <c r="L20" i="3"/>
  <c r="Q20" i="3"/>
  <c r="M20" i="3"/>
  <c r="K20" i="3"/>
  <c r="J20" i="3"/>
  <c r="G20" i="3"/>
  <c r="P20" i="3"/>
  <c r="U7" i="3"/>
  <c r="T7" i="3"/>
  <c r="V7" i="3"/>
  <c r="S7" i="3"/>
  <c r="O7" i="3"/>
  <c r="L7" i="3"/>
  <c r="R7" i="3"/>
  <c r="Q7" i="3"/>
  <c r="K7" i="3"/>
  <c r="N7" i="3"/>
  <c r="P7" i="3"/>
  <c r="M7" i="3"/>
  <c r="J7" i="3"/>
  <c r="G7" i="3"/>
  <c r="U36" i="3"/>
  <c r="T36" i="3"/>
  <c r="V36" i="3"/>
  <c r="S36" i="3"/>
  <c r="R36" i="3"/>
  <c r="O36" i="3"/>
  <c r="L36" i="3"/>
  <c r="Q36" i="3"/>
  <c r="M36" i="3"/>
  <c r="P36" i="3"/>
  <c r="K36" i="3"/>
  <c r="J36" i="3"/>
  <c r="G36" i="3"/>
  <c r="C97" i="3"/>
  <c r="C113" i="3"/>
  <c r="C95" i="3"/>
  <c r="C101" i="3"/>
  <c r="C18" i="3"/>
  <c r="C80" i="3"/>
  <c r="C17" i="3"/>
  <c r="C34" i="3"/>
  <c r="C4" i="3"/>
  <c r="C103" i="3"/>
  <c r="D125" i="3"/>
  <c r="D110" i="3"/>
  <c r="D49" i="3"/>
  <c r="D87" i="3"/>
  <c r="D12" i="3"/>
  <c r="D33" i="3"/>
  <c r="D3" i="3"/>
  <c r="E120" i="3"/>
  <c r="E52" i="3"/>
  <c r="E77" i="3"/>
  <c r="E30" i="3"/>
  <c r="E72" i="3"/>
  <c r="E68" i="3"/>
  <c r="E40" i="3"/>
  <c r="E20" i="3"/>
  <c r="E7" i="3"/>
  <c r="E36" i="3"/>
  <c r="F97" i="3"/>
  <c r="F113" i="3"/>
  <c r="F95" i="3"/>
  <c r="F101" i="3"/>
  <c r="F18" i="3"/>
  <c r="F80" i="3"/>
  <c r="F17" i="3"/>
  <c r="F34" i="3"/>
  <c r="F4" i="3"/>
  <c r="F103" i="3"/>
  <c r="G125" i="3"/>
  <c r="G116" i="3"/>
  <c r="G95" i="3"/>
  <c r="G80" i="3"/>
  <c r="G4" i="3"/>
  <c r="G6" i="3"/>
  <c r="H49" i="3"/>
  <c r="H72" i="3"/>
  <c r="H78" i="3"/>
  <c r="H28" i="3"/>
  <c r="I86" i="3"/>
  <c r="I72" i="3"/>
  <c r="I40" i="3"/>
  <c r="I7" i="3"/>
  <c r="J97" i="3"/>
  <c r="J34" i="3"/>
  <c r="K19" i="3"/>
  <c r="K33" i="3"/>
  <c r="K27" i="3"/>
  <c r="M30" i="3"/>
  <c r="U119" i="3"/>
  <c r="T119" i="3"/>
  <c r="V119" i="3"/>
  <c r="S119" i="3"/>
  <c r="P119" i="3"/>
  <c r="M119" i="3"/>
  <c r="R119" i="3"/>
  <c r="O119" i="3"/>
  <c r="Q119" i="3"/>
  <c r="L119" i="3"/>
  <c r="N119" i="3"/>
  <c r="U106" i="3"/>
  <c r="T106" i="3"/>
  <c r="V106" i="3"/>
  <c r="S106" i="3"/>
  <c r="P106" i="3"/>
  <c r="M106" i="3"/>
  <c r="R106" i="3"/>
  <c r="O106" i="3"/>
  <c r="Q106" i="3"/>
  <c r="L106" i="3"/>
  <c r="N106" i="3"/>
  <c r="U92" i="3"/>
  <c r="T92" i="3"/>
  <c r="V92" i="3"/>
  <c r="S92" i="3"/>
  <c r="P92" i="3"/>
  <c r="M92" i="3"/>
  <c r="R92" i="3"/>
  <c r="O92" i="3"/>
  <c r="Q92" i="3"/>
  <c r="N92" i="3"/>
  <c r="U51" i="3"/>
  <c r="T51" i="3"/>
  <c r="V51" i="3"/>
  <c r="S51" i="3"/>
  <c r="P51" i="3"/>
  <c r="M51" i="3"/>
  <c r="R51" i="3"/>
  <c r="O51" i="3"/>
  <c r="Q51" i="3"/>
  <c r="L51" i="3"/>
  <c r="N51" i="3"/>
  <c r="U31" i="3"/>
  <c r="T31" i="3"/>
  <c r="V31" i="3"/>
  <c r="S31" i="3"/>
  <c r="P31" i="3"/>
  <c r="M31" i="3"/>
  <c r="R31" i="3"/>
  <c r="O31" i="3"/>
  <c r="Q31" i="3"/>
  <c r="N31" i="3"/>
  <c r="L31" i="3"/>
  <c r="U11" i="3"/>
  <c r="T11" i="3"/>
  <c r="V11" i="3"/>
  <c r="S11" i="3"/>
  <c r="P11" i="3"/>
  <c r="M11" i="3"/>
  <c r="R11" i="3"/>
  <c r="O11" i="3"/>
  <c r="Q11" i="3"/>
  <c r="L11" i="3"/>
  <c r="N11" i="3"/>
  <c r="U108" i="3"/>
  <c r="T108" i="3"/>
  <c r="V108" i="3"/>
  <c r="S108" i="3"/>
  <c r="P108" i="3"/>
  <c r="M108" i="3"/>
  <c r="R108" i="3"/>
  <c r="O108" i="3"/>
  <c r="Q108" i="3"/>
  <c r="N108" i="3"/>
  <c r="L108" i="3"/>
  <c r="U58" i="3"/>
  <c r="T58" i="3"/>
  <c r="V58" i="3"/>
  <c r="S58" i="3"/>
  <c r="P58" i="3"/>
  <c r="M58" i="3"/>
  <c r="R58" i="3"/>
  <c r="O58" i="3"/>
  <c r="L58" i="3"/>
  <c r="Q58" i="3"/>
  <c r="N58" i="3"/>
  <c r="U5" i="3"/>
  <c r="T5" i="3"/>
  <c r="V5" i="3"/>
  <c r="S5" i="3"/>
  <c r="P5" i="3"/>
  <c r="M5" i="3"/>
  <c r="O5" i="3"/>
  <c r="L5" i="3"/>
  <c r="R5" i="3"/>
  <c r="Q5" i="3"/>
  <c r="N5" i="3"/>
  <c r="U28" i="3"/>
  <c r="T28" i="3"/>
  <c r="V28" i="3"/>
  <c r="S28" i="3"/>
  <c r="R28" i="3"/>
  <c r="P28" i="3"/>
  <c r="M28" i="3"/>
  <c r="O28" i="3"/>
  <c r="L28" i="3"/>
  <c r="Q28" i="3"/>
  <c r="N28" i="3"/>
  <c r="D124" i="3"/>
  <c r="D116" i="3"/>
  <c r="D67" i="3"/>
  <c r="D86" i="3"/>
  <c r="D19" i="3"/>
  <c r="D61" i="3"/>
  <c r="D104" i="3"/>
  <c r="D78" i="3"/>
  <c r="D8" i="3"/>
  <c r="D27" i="3"/>
  <c r="E119" i="3"/>
  <c r="E106" i="3"/>
  <c r="E92" i="3"/>
  <c r="E51" i="3"/>
  <c r="E31" i="3"/>
  <c r="E11" i="3"/>
  <c r="E108" i="3"/>
  <c r="E58" i="3"/>
  <c r="E5" i="3"/>
  <c r="E28" i="3"/>
  <c r="G124" i="3"/>
  <c r="G3" i="3"/>
  <c r="H86" i="3"/>
  <c r="H31" i="3"/>
  <c r="I113" i="3"/>
  <c r="I31" i="3"/>
  <c r="I108" i="3"/>
  <c r="I5" i="3"/>
  <c r="J92" i="3"/>
  <c r="J61" i="3"/>
  <c r="J6" i="3"/>
  <c r="K110" i="3"/>
  <c r="K104" i="3"/>
  <c r="L86" i="3"/>
  <c r="M19" i="3"/>
  <c r="N36" i="3"/>
  <c r="H40" i="3"/>
  <c r="H27" i="3"/>
  <c r="I61" i="3"/>
  <c r="J119" i="3"/>
  <c r="J80" i="3"/>
  <c r="J58" i="3"/>
  <c r="N52" i="3"/>
  <c r="G92" i="3"/>
  <c r="T71" i="3"/>
  <c r="V71" i="3"/>
  <c r="S71" i="3"/>
  <c r="U71" i="3"/>
  <c r="R71" i="3"/>
  <c r="P71" i="3"/>
  <c r="M71" i="3"/>
  <c r="K71" i="3"/>
  <c r="H71" i="3"/>
  <c r="O71" i="3"/>
  <c r="N71" i="3"/>
  <c r="I71" i="3"/>
  <c r="L71" i="3"/>
  <c r="T118" i="3"/>
  <c r="V118" i="3"/>
  <c r="S118" i="3"/>
  <c r="U118" i="3"/>
  <c r="R118" i="3"/>
  <c r="P118" i="3"/>
  <c r="M118" i="3"/>
  <c r="K118" i="3"/>
  <c r="H118" i="3"/>
  <c r="O118" i="3"/>
  <c r="Q118" i="3"/>
  <c r="I118" i="3"/>
  <c r="T114" i="3"/>
  <c r="V114" i="3"/>
  <c r="S114" i="3"/>
  <c r="R114" i="3"/>
  <c r="P114" i="3"/>
  <c r="M114" i="3"/>
  <c r="K114" i="3"/>
  <c r="H114" i="3"/>
  <c r="Q114" i="3"/>
  <c r="U114" i="3"/>
  <c r="O114" i="3"/>
  <c r="N114" i="3"/>
  <c r="I114" i="3"/>
  <c r="T22" i="3"/>
  <c r="V22" i="3"/>
  <c r="S22" i="3"/>
  <c r="R22" i="3"/>
  <c r="U22" i="3"/>
  <c r="P22" i="3"/>
  <c r="M22" i="3"/>
  <c r="L22" i="3"/>
  <c r="K22" i="3"/>
  <c r="H22" i="3"/>
  <c r="O22" i="3"/>
  <c r="I22" i="3"/>
  <c r="T76" i="3"/>
  <c r="V76" i="3"/>
  <c r="S76" i="3"/>
  <c r="R76" i="3"/>
  <c r="U76" i="3"/>
  <c r="P76" i="3"/>
  <c r="M76" i="3"/>
  <c r="K76" i="3"/>
  <c r="H76" i="3"/>
  <c r="L76" i="3"/>
  <c r="Q76" i="3"/>
  <c r="O76" i="3"/>
  <c r="N76" i="3"/>
  <c r="I76" i="3"/>
  <c r="T54" i="3"/>
  <c r="V54" i="3"/>
  <c r="S54" i="3"/>
  <c r="R54" i="3"/>
  <c r="U54" i="3"/>
  <c r="P54" i="3"/>
  <c r="M54" i="3"/>
  <c r="K54" i="3"/>
  <c r="H54" i="3"/>
  <c r="O54" i="3"/>
  <c r="Q54" i="3"/>
  <c r="I54" i="3"/>
  <c r="T82" i="3"/>
  <c r="V82" i="3"/>
  <c r="S82" i="3"/>
  <c r="R82" i="3"/>
  <c r="U82" i="3"/>
  <c r="P82" i="3"/>
  <c r="M82" i="3"/>
  <c r="K82" i="3"/>
  <c r="H82" i="3"/>
  <c r="L82" i="3"/>
  <c r="O82" i="3"/>
  <c r="N82" i="3"/>
  <c r="I82" i="3"/>
  <c r="T66" i="3"/>
  <c r="V66" i="3"/>
  <c r="S66" i="3"/>
  <c r="R66" i="3"/>
  <c r="U66" i="3"/>
  <c r="P66" i="3"/>
  <c r="M66" i="3"/>
  <c r="K66" i="3"/>
  <c r="H66" i="3"/>
  <c r="O66" i="3"/>
  <c r="L66" i="3"/>
  <c r="Q66" i="3"/>
  <c r="I66" i="3"/>
  <c r="T69" i="3"/>
  <c r="V69" i="3"/>
  <c r="S69" i="3"/>
  <c r="R69" i="3"/>
  <c r="U69" i="3"/>
  <c r="P69" i="3"/>
  <c r="M69" i="3"/>
  <c r="K69" i="3"/>
  <c r="H69" i="3"/>
  <c r="Q69" i="3"/>
  <c r="N69" i="3"/>
  <c r="I69" i="3"/>
  <c r="O69" i="3"/>
  <c r="L69" i="3"/>
  <c r="T55" i="3"/>
  <c r="V55" i="3"/>
  <c r="S55" i="3"/>
  <c r="U55" i="3"/>
  <c r="R55" i="3"/>
  <c r="P55" i="3"/>
  <c r="M55" i="3"/>
  <c r="K55" i="3"/>
  <c r="H55" i="3"/>
  <c r="Q55" i="3"/>
  <c r="N55" i="3"/>
  <c r="O55" i="3"/>
  <c r="I55" i="3"/>
  <c r="T6" i="3"/>
  <c r="V6" i="3"/>
  <c r="S6" i="3"/>
  <c r="U6" i="3"/>
  <c r="R6" i="3"/>
  <c r="P6" i="3"/>
  <c r="M6" i="3"/>
  <c r="K6" i="3"/>
  <c r="H6" i="3"/>
  <c r="L6" i="3"/>
  <c r="N6" i="3"/>
  <c r="I6" i="3"/>
  <c r="E71" i="3"/>
  <c r="E118" i="3"/>
  <c r="E114" i="3"/>
  <c r="E22" i="3"/>
  <c r="E76" i="3"/>
  <c r="E54" i="3"/>
  <c r="E82" i="3"/>
  <c r="E66" i="3"/>
  <c r="E69" i="3"/>
  <c r="E55" i="3"/>
  <c r="E6" i="3"/>
  <c r="G113" i="3"/>
  <c r="H125" i="3"/>
  <c r="H52" i="3"/>
  <c r="H108" i="3"/>
  <c r="I124" i="3"/>
  <c r="I52" i="3"/>
  <c r="I101" i="3"/>
  <c r="J69" i="3"/>
  <c r="K31" i="3"/>
  <c r="K58" i="3"/>
  <c r="L55" i="3"/>
  <c r="N22" i="3"/>
  <c r="O113" i="3"/>
  <c r="T125" i="3"/>
  <c r="V125" i="3"/>
  <c r="S125" i="3"/>
  <c r="U125" i="3"/>
  <c r="Q125" i="3"/>
  <c r="N125" i="3"/>
  <c r="J125" i="3"/>
  <c r="M125" i="3"/>
  <c r="O125" i="3"/>
  <c r="I125" i="3"/>
  <c r="P125" i="3"/>
  <c r="L125" i="3"/>
  <c r="R125" i="3"/>
  <c r="T117" i="3"/>
  <c r="V117" i="3"/>
  <c r="S117" i="3"/>
  <c r="U117" i="3"/>
  <c r="Q117" i="3"/>
  <c r="N117" i="3"/>
  <c r="O117" i="3"/>
  <c r="P117" i="3"/>
  <c r="J117" i="3"/>
  <c r="R117" i="3"/>
  <c r="I117" i="3"/>
  <c r="M117" i="3"/>
  <c r="L117" i="3"/>
  <c r="T110" i="3"/>
  <c r="V110" i="3"/>
  <c r="S110" i="3"/>
  <c r="U110" i="3"/>
  <c r="Q110" i="3"/>
  <c r="N110" i="3"/>
  <c r="R110" i="3"/>
  <c r="J110" i="3"/>
  <c r="O110" i="3"/>
  <c r="I110" i="3"/>
  <c r="T49" i="3"/>
  <c r="V49" i="3"/>
  <c r="S49" i="3"/>
  <c r="U49" i="3"/>
  <c r="Q49" i="3"/>
  <c r="N49" i="3"/>
  <c r="R49" i="3"/>
  <c r="O49" i="3"/>
  <c r="J49" i="3"/>
  <c r="P49" i="3"/>
  <c r="M49" i="3"/>
  <c r="I49" i="3"/>
  <c r="T87" i="3"/>
  <c r="V87" i="3"/>
  <c r="S87" i="3"/>
  <c r="U87" i="3"/>
  <c r="Q87" i="3"/>
  <c r="N87" i="3"/>
  <c r="P87" i="3"/>
  <c r="M87" i="3"/>
  <c r="L87" i="3"/>
  <c r="J87" i="3"/>
  <c r="O87" i="3"/>
  <c r="I87" i="3"/>
  <c r="R87" i="3"/>
  <c r="T12" i="3"/>
  <c r="V12" i="3"/>
  <c r="S12" i="3"/>
  <c r="U12" i="3"/>
  <c r="Q12" i="3"/>
  <c r="N12" i="3"/>
  <c r="O12" i="3"/>
  <c r="L12" i="3"/>
  <c r="J12" i="3"/>
  <c r="M12" i="3"/>
  <c r="R12" i="3"/>
  <c r="P12" i="3"/>
  <c r="I12" i="3"/>
  <c r="T64" i="3"/>
  <c r="V64" i="3"/>
  <c r="S64" i="3"/>
  <c r="U64" i="3"/>
  <c r="Q64" i="3"/>
  <c r="N64" i="3"/>
  <c r="P64" i="3"/>
  <c r="L64" i="3"/>
  <c r="J64" i="3"/>
  <c r="R64" i="3"/>
  <c r="O64" i="3"/>
  <c r="I64" i="3"/>
  <c r="T33" i="3"/>
  <c r="V33" i="3"/>
  <c r="S33" i="3"/>
  <c r="U33" i="3"/>
  <c r="R33" i="3"/>
  <c r="Q33" i="3"/>
  <c r="N33" i="3"/>
  <c r="O33" i="3"/>
  <c r="J33" i="3"/>
  <c r="M33" i="3"/>
  <c r="L33" i="3"/>
  <c r="I33" i="3"/>
  <c r="T37" i="3"/>
  <c r="V37" i="3"/>
  <c r="S37" i="3"/>
  <c r="U37" i="3"/>
  <c r="R37" i="3"/>
  <c r="Q37" i="3"/>
  <c r="N37" i="3"/>
  <c r="J37" i="3"/>
  <c r="P37" i="3"/>
  <c r="I37" i="3"/>
  <c r="O37" i="3"/>
  <c r="L37" i="3"/>
  <c r="T14" i="3"/>
  <c r="V14" i="3"/>
  <c r="S14" i="3"/>
  <c r="U14" i="3"/>
  <c r="R14" i="3"/>
  <c r="Q14" i="3"/>
  <c r="N14" i="3"/>
  <c r="L14" i="3"/>
  <c r="P14" i="3"/>
  <c r="O14" i="3"/>
  <c r="J14" i="3"/>
  <c r="M14" i="3"/>
  <c r="I14" i="3"/>
  <c r="T3" i="3"/>
  <c r="V3" i="3"/>
  <c r="S3" i="3"/>
  <c r="U3" i="3"/>
  <c r="Q3" i="3"/>
  <c r="N3" i="3"/>
  <c r="K3" i="3"/>
  <c r="R3" i="3"/>
  <c r="J3" i="3"/>
  <c r="L3" i="3"/>
  <c r="I3" i="3"/>
  <c r="C120" i="3"/>
  <c r="C52" i="3"/>
  <c r="C77" i="3"/>
  <c r="C30" i="3"/>
  <c r="C72" i="3"/>
  <c r="C68" i="3"/>
  <c r="C40" i="3"/>
  <c r="C20" i="3"/>
  <c r="C7" i="3"/>
  <c r="C36" i="3"/>
  <c r="D97" i="3"/>
  <c r="D113" i="3"/>
  <c r="D95" i="3"/>
  <c r="D101" i="3"/>
  <c r="D18" i="3"/>
  <c r="D80" i="3"/>
  <c r="D17" i="3"/>
  <c r="D34" i="3"/>
  <c r="D4" i="3"/>
  <c r="D103" i="3"/>
  <c r="E125" i="3"/>
  <c r="E117" i="3"/>
  <c r="E110" i="3"/>
  <c r="E49" i="3"/>
  <c r="E87" i="3"/>
  <c r="E12" i="3"/>
  <c r="E64" i="3"/>
  <c r="E33" i="3"/>
  <c r="E37" i="3"/>
  <c r="E14" i="3"/>
  <c r="E3" i="3"/>
  <c r="F120" i="3"/>
  <c r="F52" i="3"/>
  <c r="F77" i="3"/>
  <c r="F30" i="3"/>
  <c r="F72" i="3"/>
  <c r="F68" i="3"/>
  <c r="F40" i="3"/>
  <c r="F20" i="3"/>
  <c r="F7" i="3"/>
  <c r="F36" i="3"/>
  <c r="G97" i="3"/>
  <c r="G22" i="3"/>
  <c r="G18" i="3"/>
  <c r="G82" i="3"/>
  <c r="G34" i="3"/>
  <c r="G55" i="3"/>
  <c r="H124" i="3"/>
  <c r="H106" i="3"/>
  <c r="H33" i="3"/>
  <c r="H7" i="3"/>
  <c r="I106" i="3"/>
  <c r="J118" i="3"/>
  <c r="J101" i="3"/>
  <c r="J11" i="3"/>
  <c r="K12" i="3"/>
  <c r="K37" i="3"/>
  <c r="L103" i="3"/>
  <c r="P33" i="3"/>
  <c r="V124" i="3"/>
  <c r="U124" i="3"/>
  <c r="R124" i="3"/>
  <c r="O124" i="3"/>
  <c r="Q124" i="3"/>
  <c r="N124" i="3"/>
  <c r="T124" i="3"/>
  <c r="S124" i="3"/>
  <c r="P124" i="3"/>
  <c r="M124" i="3"/>
  <c r="L124" i="3"/>
  <c r="V116" i="3"/>
  <c r="U116" i="3"/>
  <c r="R116" i="3"/>
  <c r="O116" i="3"/>
  <c r="T116" i="3"/>
  <c r="Q116" i="3"/>
  <c r="N116" i="3"/>
  <c r="P116" i="3"/>
  <c r="M116" i="3"/>
  <c r="L116" i="3"/>
  <c r="V67" i="3"/>
  <c r="S67" i="3"/>
  <c r="U67" i="3"/>
  <c r="R67" i="3"/>
  <c r="O67" i="3"/>
  <c r="Q67" i="3"/>
  <c r="N67" i="3"/>
  <c r="P67" i="3"/>
  <c r="T67" i="3"/>
  <c r="M67" i="3"/>
  <c r="L67" i="3"/>
  <c r="V86" i="3"/>
  <c r="S86" i="3"/>
  <c r="U86" i="3"/>
  <c r="R86" i="3"/>
  <c r="O86" i="3"/>
  <c r="Q86" i="3"/>
  <c r="N86" i="3"/>
  <c r="T86" i="3"/>
  <c r="P86" i="3"/>
  <c r="M86" i="3"/>
  <c r="V19" i="3"/>
  <c r="S19" i="3"/>
  <c r="U19" i="3"/>
  <c r="R19" i="3"/>
  <c r="O19" i="3"/>
  <c r="T19" i="3"/>
  <c r="Q19" i="3"/>
  <c r="N19" i="3"/>
  <c r="P19" i="3"/>
  <c r="V61" i="3"/>
  <c r="S61" i="3"/>
  <c r="U61" i="3"/>
  <c r="R61" i="3"/>
  <c r="O61" i="3"/>
  <c r="Q61" i="3"/>
  <c r="N61" i="3"/>
  <c r="P61" i="3"/>
  <c r="T61" i="3"/>
  <c r="L61" i="3"/>
  <c r="M61" i="3"/>
  <c r="V23" i="3"/>
  <c r="S23" i="3"/>
  <c r="U23" i="3"/>
  <c r="R23" i="3"/>
  <c r="O23" i="3"/>
  <c r="Q23" i="3"/>
  <c r="N23" i="3"/>
  <c r="T23" i="3"/>
  <c r="P23" i="3"/>
  <c r="M23" i="3"/>
  <c r="V104" i="3"/>
  <c r="S104" i="3"/>
  <c r="U104" i="3"/>
  <c r="R104" i="3"/>
  <c r="O104" i="3"/>
  <c r="T104" i="3"/>
  <c r="Q104" i="3"/>
  <c r="N104" i="3"/>
  <c r="P104" i="3"/>
  <c r="M104" i="3"/>
  <c r="L104" i="3"/>
  <c r="T78" i="3"/>
  <c r="V78" i="3"/>
  <c r="S78" i="3"/>
  <c r="U78" i="3"/>
  <c r="R78" i="3"/>
  <c r="O78" i="3"/>
  <c r="L78" i="3"/>
  <c r="Q78" i="3"/>
  <c r="N78" i="3"/>
  <c r="P78" i="3"/>
  <c r="M78" i="3"/>
  <c r="T8" i="3"/>
  <c r="V8" i="3"/>
  <c r="S8" i="3"/>
  <c r="U8" i="3"/>
  <c r="R8" i="3"/>
  <c r="O8" i="3"/>
  <c r="L8" i="3"/>
  <c r="Q8" i="3"/>
  <c r="N8" i="3"/>
  <c r="P8" i="3"/>
  <c r="M8" i="3"/>
  <c r="T27" i="3"/>
  <c r="V27" i="3"/>
  <c r="S27" i="3"/>
  <c r="U27" i="3"/>
  <c r="R27" i="3"/>
  <c r="O27" i="3"/>
  <c r="L27" i="3"/>
  <c r="Q27" i="3"/>
  <c r="N27" i="3"/>
  <c r="P27" i="3"/>
  <c r="M27" i="3"/>
  <c r="C119" i="3"/>
  <c r="C106" i="3"/>
  <c r="C92" i="3"/>
  <c r="C51" i="3"/>
  <c r="C31" i="3"/>
  <c r="C11" i="3"/>
  <c r="C108" i="3"/>
  <c r="C58" i="3"/>
  <c r="C5" i="3"/>
  <c r="C28" i="3"/>
  <c r="E124" i="3"/>
  <c r="E116" i="3"/>
  <c r="E67" i="3"/>
  <c r="E86" i="3"/>
  <c r="E19" i="3"/>
  <c r="E61" i="3"/>
  <c r="E23" i="3"/>
  <c r="E104" i="3"/>
  <c r="E78" i="3"/>
  <c r="E8" i="3"/>
  <c r="E27" i="3"/>
  <c r="F119" i="3"/>
  <c r="F106" i="3"/>
  <c r="F92" i="3"/>
  <c r="F51" i="3"/>
  <c r="F31" i="3"/>
  <c r="F11" i="3"/>
  <c r="F108" i="3"/>
  <c r="F58" i="3"/>
  <c r="F5" i="3"/>
  <c r="F28" i="3"/>
  <c r="G106" i="3"/>
  <c r="G49" i="3"/>
  <c r="G64" i="3"/>
  <c r="G14" i="3"/>
  <c r="H110" i="3"/>
  <c r="H30" i="3"/>
  <c r="H104" i="3"/>
  <c r="H5" i="3"/>
  <c r="I67" i="3"/>
  <c r="I30" i="3"/>
  <c r="J116" i="3"/>
  <c r="J82" i="3"/>
  <c r="J4" i="3"/>
  <c r="K92" i="3"/>
  <c r="K61" i="3"/>
  <c r="K78" i="3"/>
  <c r="L118" i="3"/>
  <c r="M64" i="3"/>
  <c r="N30" i="3"/>
  <c r="O101" i="3"/>
  <c r="AT711" i="2"/>
  <c r="AS731" i="2"/>
  <c r="AS489" i="2"/>
  <c r="AS699" i="2"/>
  <c r="AS620" i="2"/>
  <c r="AS133" i="2"/>
  <c r="AU731" i="2"/>
  <c r="AS571" i="2"/>
  <c r="AS143" i="2"/>
  <c r="AS92" i="2"/>
  <c r="AS91" i="2"/>
  <c r="AS702" i="2"/>
  <c r="AS240" i="2"/>
  <c r="AS239" i="2"/>
  <c r="AS387" i="2"/>
  <c r="AS538" i="2"/>
  <c r="AS713" i="2"/>
  <c r="AS230" i="2"/>
  <c r="AS539" i="2"/>
  <c r="AS238" i="2"/>
  <c r="AS350" i="2"/>
  <c r="AS220" i="2"/>
  <c r="AS644" i="2"/>
  <c r="AS340" i="2"/>
  <c r="AT366" i="2"/>
  <c r="AT457" i="2"/>
  <c r="AT445" i="2"/>
  <c r="AT238" i="2"/>
  <c r="AT182" i="2"/>
  <c r="AT254" i="2"/>
  <c r="AT363" i="2"/>
  <c r="AT350" i="2"/>
  <c r="AT222" i="2"/>
  <c r="AT322" i="2"/>
  <c r="AT359" i="2"/>
  <c r="AT220" i="2"/>
  <c r="AT643" i="2"/>
  <c r="AS727" i="2"/>
  <c r="AS367" i="2"/>
  <c r="AS467" i="2"/>
  <c r="AS678" i="2"/>
  <c r="AS61" i="2"/>
  <c r="AS365" i="2"/>
  <c r="AS392" i="2"/>
  <c r="AS598" i="2"/>
  <c r="AS626" i="2"/>
  <c r="AS574" i="2"/>
  <c r="AS173" i="2"/>
  <c r="AS434" i="2"/>
  <c r="AS639" i="2"/>
  <c r="AS253" i="2"/>
  <c r="AS311" i="2"/>
  <c r="AS468" i="2"/>
  <c r="AS179" i="2"/>
  <c r="AS624" i="2"/>
  <c r="AS419" i="2"/>
  <c r="AS662" i="2"/>
  <c r="AS40" i="2"/>
  <c r="AS84" i="2"/>
  <c r="AS428" i="2"/>
  <c r="AS232" i="2"/>
  <c r="AS327" i="2"/>
  <c r="AS226" i="2"/>
  <c r="AS502" i="2"/>
  <c r="AS701" i="2"/>
  <c r="AS398" i="2"/>
  <c r="AS161" i="2"/>
  <c r="AS462" i="2"/>
  <c r="AS30" i="2"/>
  <c r="AS17" i="2"/>
  <c r="AS341" i="2"/>
  <c r="AS485" i="2"/>
  <c r="AS618" i="2"/>
  <c r="AS363" i="2"/>
  <c r="AS359" i="2"/>
  <c r="AS27" i="2"/>
  <c r="AS529" i="2"/>
  <c r="AT341" i="2"/>
  <c r="AT685" i="2"/>
  <c r="AT485" i="2"/>
  <c r="AT618" i="2"/>
  <c r="AT128" i="2"/>
  <c r="AT250" i="2"/>
  <c r="AT157" i="2"/>
  <c r="AT29" i="2"/>
  <c r="AT212" i="2"/>
  <c r="AT480" i="2"/>
  <c r="AT79" i="2"/>
  <c r="AT584" i="2"/>
  <c r="AT150" i="2"/>
  <c r="AT616" i="2"/>
  <c r="AS665" i="2"/>
  <c r="AS427" i="2"/>
  <c r="AS583" i="2"/>
  <c r="AS524" i="2"/>
  <c r="AS405" i="2"/>
  <c r="AS149" i="2"/>
  <c r="AS646" i="2"/>
  <c r="AS724" i="2"/>
  <c r="AS75" i="2"/>
  <c r="AS663" i="2"/>
  <c r="AS710" i="2"/>
  <c r="AS674" i="2"/>
  <c r="AS683" i="2"/>
  <c r="AS256" i="2"/>
  <c r="AS265" i="2"/>
  <c r="AS652" i="2"/>
  <c r="AS456" i="2"/>
  <c r="AS295" i="2"/>
  <c r="AS168" i="2"/>
  <c r="AS273" i="2"/>
  <c r="AS509" i="2"/>
  <c r="AS525" i="2"/>
  <c r="AS391" i="2"/>
  <c r="AS86" i="2"/>
  <c r="AS201" i="2"/>
  <c r="AS154" i="2"/>
  <c r="AS415" i="2"/>
  <c r="AS281" i="2"/>
  <c r="AS190" i="2"/>
  <c r="AS156" i="2"/>
  <c r="AS522" i="2"/>
  <c r="AS640" i="2"/>
  <c r="AS498" i="2"/>
  <c r="AS105" i="2"/>
  <c r="AS59" i="2"/>
  <c r="AS453" i="2"/>
  <c r="AS540" i="2"/>
  <c r="AS430" i="2"/>
  <c r="AS503" i="2"/>
  <c r="AS457" i="2"/>
  <c r="AS445" i="2"/>
  <c r="AS182" i="2"/>
  <c r="AS212" i="2"/>
  <c r="AS150" i="2"/>
  <c r="AS228" i="2"/>
  <c r="AS384" i="2"/>
  <c r="AT666" i="2"/>
  <c r="AT589" i="2"/>
  <c r="AT158" i="2"/>
  <c r="AS278" i="2"/>
  <c r="AS477" i="2"/>
  <c r="AS577" i="2"/>
  <c r="AS673" i="2"/>
  <c r="AS302" i="2"/>
  <c r="AS460" i="2"/>
  <c r="AS420" i="2"/>
  <c r="AS496" i="2"/>
  <c r="AS116" i="2"/>
  <c r="AS438" i="2"/>
  <c r="AS549" i="2"/>
  <c r="AS106" i="2"/>
  <c r="AS451" i="2"/>
  <c r="AS126" i="2"/>
  <c r="AS138" i="2"/>
  <c r="AS625" i="2"/>
  <c r="AS732" i="2"/>
  <c r="AS34" i="2"/>
  <c r="AS172" i="2"/>
  <c r="AS257" i="2"/>
  <c r="AS33" i="2"/>
  <c r="AS319" i="2"/>
  <c r="AS160" i="2"/>
  <c r="AS56" i="2"/>
  <c r="AS137" i="2"/>
  <c r="AS97" i="2"/>
  <c r="AS162" i="2"/>
  <c r="AS320" i="2"/>
  <c r="AS677" i="2"/>
  <c r="AS594" i="2"/>
  <c r="AS411" i="2"/>
  <c r="AS324" i="2"/>
  <c r="AS442" i="2"/>
  <c r="AS71" i="2"/>
  <c r="AS388" i="2"/>
  <c r="AS551" i="2"/>
  <c r="AS497" i="2"/>
  <c r="AS504" i="2"/>
  <c r="AS136" i="2"/>
  <c r="AS572" i="2"/>
  <c r="AS236" i="2"/>
  <c r="AS362" i="2"/>
  <c r="AS165" i="2"/>
  <c r="AS192" i="2"/>
  <c r="AS595" i="2"/>
  <c r="AS711" i="2"/>
  <c r="AS66" i="2"/>
  <c r="AS602" i="2"/>
  <c r="AS35" i="2"/>
  <c r="AS488" i="2"/>
  <c r="AS658" i="2"/>
  <c r="AS229" i="2"/>
  <c r="AS366" i="2"/>
  <c r="AS685" i="2"/>
  <c r="AS715" i="2"/>
  <c r="AS128" i="2"/>
  <c r="AS29" i="2"/>
  <c r="AS584" i="2"/>
  <c r="AS270" i="2"/>
  <c r="AS352" i="2"/>
  <c r="AT503" i="2"/>
  <c r="AT723" i="2"/>
  <c r="AT63" i="2"/>
  <c r="AS536" i="2"/>
  <c r="AS294" i="2"/>
  <c r="AS680" i="2"/>
  <c r="AS692" i="2"/>
  <c r="AS404" i="2"/>
  <c r="AS544" i="2"/>
  <c r="AS185" i="2"/>
  <c r="AS264" i="2"/>
  <c r="AS441" i="2"/>
  <c r="AS612" i="2"/>
  <c r="AS654" i="2"/>
  <c r="AS72" i="2"/>
  <c r="AS636" i="2"/>
  <c r="AS386" i="2"/>
  <c r="AS690" i="2"/>
  <c r="AS269" i="2"/>
  <c r="AS709" i="2"/>
  <c r="AS409" i="2"/>
  <c r="AS177" i="2"/>
  <c r="AS557" i="2"/>
  <c r="AS28" i="2"/>
  <c r="AS508" i="2"/>
  <c r="AS528" i="2"/>
  <c r="AS9" i="2"/>
  <c r="AS650" i="2"/>
  <c r="AS115" i="2"/>
  <c r="AS147" i="2"/>
  <c r="AS385" i="2"/>
  <c r="AS243" i="2"/>
  <c r="AS520" i="2"/>
  <c r="AS614" i="2"/>
  <c r="AS202" i="2"/>
  <c r="AS24" i="2"/>
  <c r="AS286" i="2"/>
  <c r="AS545" i="2"/>
  <c r="AS470" i="2"/>
  <c r="AS569" i="2"/>
  <c r="AS579" i="2"/>
  <c r="AS121" i="2"/>
  <c r="AS703" i="2"/>
  <c r="AS586" i="2"/>
  <c r="AS426" i="2"/>
  <c r="AS708" i="2"/>
  <c r="AS433" i="2"/>
  <c r="AS720" i="2"/>
  <c r="AS519" i="2"/>
  <c r="AS142" i="2"/>
  <c r="AS373" i="2"/>
  <c r="AS599" i="2"/>
  <c r="AS221" i="2"/>
  <c r="AS62" i="2"/>
  <c r="AS691" i="2"/>
  <c r="AS514" i="2"/>
  <c r="AS560" i="2"/>
  <c r="AS94" i="2"/>
  <c r="AS589" i="2"/>
  <c r="AS158" i="2"/>
  <c r="AS254" i="2"/>
  <c r="AS480" i="2"/>
  <c r="AS616" i="2"/>
  <c r="AS689" i="2"/>
  <c r="AT560" i="2"/>
  <c r="AT94" i="2"/>
  <c r="AT539" i="2"/>
  <c r="AS728" i="2"/>
  <c r="AS500" i="2"/>
  <c r="AS566" i="2"/>
  <c r="AS32" i="2"/>
  <c r="AS604" i="2"/>
  <c r="AS285" i="2"/>
  <c r="AS615" i="2"/>
  <c r="AS372" i="2"/>
  <c r="AS486" i="2"/>
  <c r="AS455" i="2"/>
  <c r="AS107" i="2"/>
  <c r="AS169" i="2"/>
  <c r="AS670" i="2"/>
  <c r="AS317" i="2"/>
  <c r="AS287" i="2"/>
  <c r="AS706" i="2"/>
  <c r="AS611" i="2"/>
  <c r="AS622" i="2"/>
  <c r="AS199" i="2"/>
  <c r="AS195" i="2"/>
  <c r="AS562" i="2"/>
  <c r="AS50" i="2"/>
  <c r="AS543" i="2"/>
  <c r="AS682" i="2"/>
  <c r="AS722" i="2"/>
  <c r="AS271" i="2"/>
  <c r="AS194" i="2"/>
  <c r="AS183" i="2"/>
  <c r="AS314" i="2"/>
  <c r="AS313" i="2"/>
  <c r="AS423" i="2"/>
  <c r="AS277" i="2"/>
  <c r="AS675" i="2"/>
  <c r="AS482" i="2"/>
  <c r="AS289" i="2"/>
  <c r="AS484" i="2"/>
  <c r="AS638" i="2"/>
  <c r="AS231" i="2"/>
  <c r="AS669" i="2"/>
  <c r="AS563" i="2"/>
  <c r="AS235" i="2"/>
  <c r="AS564" i="2"/>
  <c r="AS694" i="2"/>
  <c r="AS85" i="2"/>
  <c r="AS396" i="2"/>
  <c r="AS601" i="2"/>
  <c r="AS473" i="2"/>
  <c r="AS476" i="2"/>
  <c r="AS307" i="2"/>
  <c r="AS483" i="2"/>
  <c r="AS716" i="2"/>
  <c r="AS418" i="2"/>
  <c r="AS546" i="2"/>
  <c r="AS671" i="2"/>
  <c r="AS666" i="2"/>
  <c r="AS469" i="2"/>
  <c r="AS79" i="2"/>
  <c r="AS656" i="2"/>
  <c r="AS407" i="2"/>
  <c r="AT713" i="2"/>
  <c r="AT230" i="2"/>
  <c r="AT715" i="2"/>
  <c r="AS696" i="2"/>
  <c r="AS698" i="2"/>
  <c r="AS130" i="2"/>
  <c r="AS729" i="2"/>
  <c r="AS575" i="2"/>
  <c r="AS354" i="2"/>
  <c r="AS684" i="2"/>
  <c r="AS558" i="2"/>
  <c r="AS175" i="2"/>
  <c r="AS642" i="2"/>
  <c r="AS249" i="2"/>
  <c r="AS712" i="2"/>
  <c r="AS20" i="2"/>
  <c r="AS450" i="2"/>
  <c r="AS358" i="2"/>
  <c r="AS492" i="2"/>
  <c r="AS122" i="2"/>
  <c r="AS245" i="2"/>
  <c r="AS170" i="2"/>
  <c r="AS331" i="2"/>
  <c r="AS70" i="2"/>
  <c r="AS432" i="2"/>
  <c r="AS38" i="2"/>
  <c r="AS118" i="2"/>
  <c r="AS189" i="2"/>
  <c r="AS330" i="2"/>
  <c r="AS406" i="2"/>
  <c r="AS113" i="2"/>
  <c r="AS78" i="2"/>
  <c r="AS637" i="2"/>
  <c r="AS376" i="2"/>
  <c r="AS334" i="2"/>
  <c r="AS515" i="2"/>
  <c r="AS581" i="2"/>
  <c r="AS630" i="2"/>
  <c r="AS310" i="2"/>
  <c r="AS178" i="2"/>
  <c r="AS475" i="2"/>
  <c r="AS90" i="2"/>
  <c r="AS394" i="2"/>
  <c r="AS290" i="2"/>
  <c r="AS553" i="2"/>
  <c r="AS635" i="2"/>
  <c r="AS73" i="2"/>
  <c r="AS412" i="2"/>
  <c r="AS198" i="2"/>
  <c r="AS332" i="2"/>
  <c r="AS695" i="2"/>
  <c r="AS284" i="2"/>
  <c r="AS723" i="2"/>
  <c r="AS63" i="2"/>
  <c r="AS250" i="2"/>
  <c r="AS222" i="2"/>
  <c r="AS643" i="2"/>
  <c r="AS64" i="2"/>
  <c r="AS399" i="2"/>
  <c r="AT671" i="2"/>
  <c r="AT328" i="2"/>
  <c r="AT469" i="2"/>
  <c r="AT501" i="2"/>
  <c r="AS705" i="2"/>
  <c r="AS361" i="2"/>
  <c r="AS244" i="2"/>
  <c r="AS667" i="2"/>
  <c r="AS547" i="2"/>
  <c r="AS99" i="2"/>
  <c r="AS296" i="2"/>
  <c r="AS368" i="2"/>
  <c r="AS31" i="2"/>
  <c r="AS725" i="2"/>
  <c r="AS510" i="2"/>
  <c r="AS516" i="2"/>
  <c r="AS608" i="2"/>
  <c r="AS679" i="2"/>
  <c r="AS688" i="2"/>
  <c r="AS550" i="2"/>
  <c r="AS298" i="2"/>
  <c r="AS312" i="2"/>
  <c r="AS355" i="2"/>
  <c r="AS591" i="2"/>
  <c r="AS518" i="2"/>
  <c r="AS174" i="2"/>
  <c r="AS730" i="2"/>
  <c r="AS375" i="2"/>
  <c r="AS213" i="2"/>
  <c r="AS129" i="2"/>
  <c r="AS103" i="2"/>
  <c r="AS148" i="2"/>
  <c r="AS588" i="2"/>
  <c r="AS573" i="2"/>
  <c r="AS517" i="2"/>
  <c r="AS326" i="2"/>
  <c r="AS714" i="2"/>
  <c r="AS570" i="2"/>
  <c r="AS237" i="2"/>
  <c r="AS447" i="2"/>
  <c r="AS49" i="2"/>
  <c r="AS687" i="2"/>
  <c r="AS18" i="2"/>
  <c r="AS214" i="2"/>
  <c r="AS686" i="2"/>
  <c r="AS2" i="2"/>
  <c r="AS241" i="2"/>
  <c r="AS719" i="2"/>
  <c r="AS42" i="2"/>
  <c r="AS217" i="2"/>
  <c r="AS67" i="2"/>
  <c r="AS495" i="2"/>
  <c r="AS21" i="2"/>
  <c r="AS607" i="2"/>
  <c r="AS534" i="2"/>
  <c r="AS328" i="2"/>
  <c r="AS315" i="2"/>
  <c r="AS501" i="2"/>
  <c r="AS157" i="2"/>
  <c r="AS322" i="2"/>
  <c r="AS318" i="2"/>
  <c r="AS181" i="2"/>
  <c r="AT695" i="2"/>
  <c r="AT284" i="2"/>
  <c r="AT315" i="2"/>
  <c r="AS440" i="2"/>
  <c r="AS672" i="2"/>
  <c r="AS333" i="2"/>
  <c r="AS651" i="2"/>
  <c r="AS600" i="2"/>
  <c r="AS532" i="2"/>
  <c r="AS668" i="2"/>
  <c r="AS718" i="2"/>
  <c r="AS661" i="2"/>
  <c r="AS542" i="2"/>
  <c r="AS224" i="2"/>
  <c r="AS707" i="2"/>
  <c r="AS491" i="2"/>
  <c r="AS211" i="2"/>
  <c r="AS329" i="2"/>
  <c r="AS523" i="2"/>
  <c r="AS632" i="2"/>
  <c r="AS123" i="2"/>
  <c r="AS102" i="2"/>
  <c r="AS100" i="2"/>
  <c r="AS43" i="2"/>
  <c r="AS422" i="2"/>
  <c r="AS353" i="2"/>
  <c r="AS77" i="2"/>
  <c r="AS421" i="2"/>
  <c r="AS25" i="2"/>
  <c r="AS135" i="2"/>
  <c r="AS717" i="2"/>
  <c r="AS444" i="2"/>
  <c r="AS153" i="2"/>
  <c r="AS511" i="2"/>
  <c r="AS95" i="2"/>
  <c r="AS535" i="2"/>
  <c r="AS255" i="2"/>
  <c r="AS300" i="2"/>
  <c r="AS490" i="2"/>
  <c r="AS613" i="2"/>
  <c r="AS10" i="2"/>
  <c r="AS171" i="2"/>
  <c r="AS733" i="2"/>
  <c r="AS349" i="2"/>
  <c r="AS568" i="2"/>
  <c r="AS167" i="2"/>
  <c r="AS657" i="2"/>
  <c r="AS203" i="2"/>
  <c r="AS119" i="2"/>
  <c r="AS252" i="2"/>
  <c r="AS408" i="2"/>
  <c r="AS425" i="2"/>
  <c r="AS704" i="2"/>
  <c r="AS81" i="2"/>
  <c r="AS309" i="2"/>
  <c r="AS166" i="2"/>
  <c r="AS700" i="2"/>
  <c r="AS187" i="2"/>
  <c r="AS283" i="2"/>
  <c r="AS80" i="2"/>
  <c r="AS208" i="2"/>
  <c r="AS464" i="2"/>
  <c r="AT731" i="2"/>
  <c r="AT489" i="2"/>
  <c r="AT699" i="2"/>
  <c r="AT620" i="2"/>
  <c r="AT133" i="2"/>
  <c r="AT493" i="2"/>
  <c r="AT733" i="2"/>
  <c r="AT719" i="2"/>
  <c r="AT396" i="2"/>
  <c r="AT571" i="2"/>
  <c r="AT90" i="2"/>
  <c r="AT720" i="2"/>
  <c r="AT226" i="2"/>
  <c r="AT595" i="2"/>
  <c r="AT627" i="2"/>
  <c r="AT522" i="2"/>
  <c r="AT306" i="2"/>
  <c r="AT349" i="2"/>
  <c r="AT601" i="2"/>
  <c r="AT143" i="2"/>
  <c r="AT394" i="2"/>
  <c r="AT42" i="2"/>
  <c r="AT519" i="2"/>
  <c r="AT502" i="2"/>
  <c r="AT134" i="2"/>
  <c r="AS493" i="2"/>
  <c r="AS306" i="2"/>
  <c r="AS134" i="2"/>
  <c r="AS58" i="2"/>
  <c r="AS200" i="2"/>
  <c r="AS527" i="2"/>
  <c r="AS146" i="2"/>
  <c r="AS8" i="2"/>
  <c r="AS335" i="2"/>
  <c r="AS389" i="2"/>
  <c r="AS110" i="2"/>
  <c r="AS14" i="2"/>
  <c r="AS83" i="2"/>
  <c r="AS180" i="2"/>
  <c r="AS481" i="2"/>
  <c r="AS188" i="2"/>
  <c r="AS176" i="2"/>
  <c r="AS383" i="2"/>
  <c r="AS471" i="2"/>
  <c r="AS379" i="2"/>
  <c r="AS561" i="2"/>
  <c r="AS659" i="2"/>
  <c r="AS499" i="2"/>
  <c r="AS726" i="2"/>
  <c r="AS280" i="2"/>
  <c r="AS530" i="2"/>
  <c r="AS660" i="2"/>
  <c r="AS633" i="2"/>
  <c r="AS316" i="2"/>
  <c r="AS268" i="2"/>
  <c r="AS413" i="2"/>
  <c r="AS345" i="2"/>
  <c r="AS593" i="2"/>
  <c r="AS676" i="2"/>
  <c r="AS378" i="2"/>
  <c r="AS114" i="2"/>
  <c r="AS619" i="2"/>
  <c r="AS623" i="2"/>
  <c r="AS417" i="2"/>
  <c r="AS336" i="2"/>
  <c r="AS325" i="2"/>
  <c r="AS344" i="2"/>
  <c r="AS596" i="2"/>
  <c r="AS82" i="2"/>
  <c r="AS303" i="2"/>
  <c r="AS293" i="2"/>
  <c r="AS629" i="2"/>
  <c r="AS132" i="2"/>
  <c r="AS19" i="2"/>
  <c r="AS472" i="2"/>
  <c r="AS205" i="2"/>
  <c r="AS360" i="2"/>
  <c r="AS681" i="2"/>
  <c r="AS111" i="2"/>
  <c r="AS627" i="2"/>
  <c r="AS631" i="2"/>
  <c r="AS401" i="2"/>
  <c r="AS163" i="2"/>
  <c r="AS53" i="2"/>
  <c r="AS101" i="2"/>
  <c r="AS299" i="2"/>
  <c r="AS206" i="2"/>
  <c r="AT631" i="2"/>
  <c r="AT640" i="2"/>
  <c r="AT473" i="2"/>
  <c r="AT92" i="2"/>
  <c r="AT290" i="2"/>
  <c r="AT142" i="2"/>
  <c r="AT217" i="2"/>
  <c r="AT701" i="2"/>
  <c r="AT66" i="2"/>
  <c r="AT401" i="2"/>
  <c r="AT498" i="2"/>
  <c r="AT476" i="2"/>
  <c r="AT553" i="2"/>
  <c r="AT91" i="2"/>
  <c r="AT373" i="2"/>
  <c r="AT398" i="2"/>
  <c r="AT67" i="2"/>
  <c r="AT602" i="2"/>
  <c r="AT163" i="2"/>
  <c r="AT105" i="2"/>
  <c r="AT307" i="2"/>
  <c r="AT635" i="2"/>
  <c r="AT702" i="2"/>
  <c r="AT599" i="2"/>
  <c r="AT161" i="2"/>
  <c r="AT35" i="2"/>
  <c r="AT495" i="2"/>
  <c r="AT53" i="2"/>
  <c r="AT59" i="2"/>
  <c r="AT483" i="2"/>
  <c r="AT73" i="2"/>
  <c r="AT240" i="2"/>
  <c r="AT221" i="2"/>
  <c r="AT462" i="2"/>
  <c r="AT488" i="2"/>
  <c r="AT101" i="2"/>
  <c r="AT453" i="2"/>
  <c r="AT21" i="2"/>
  <c r="AT716" i="2"/>
  <c r="AT412" i="2"/>
  <c r="AT239" i="2"/>
  <c r="AT62" i="2"/>
  <c r="AT30" i="2"/>
  <c r="AT658" i="2"/>
  <c r="AT299" i="2"/>
  <c r="AT540" i="2"/>
  <c r="AT607" i="2"/>
  <c r="AT198" i="2"/>
  <c r="AT418" i="2"/>
  <c r="AT387" i="2"/>
  <c r="AT691" i="2"/>
  <c r="AT17" i="2"/>
  <c r="AT229" i="2"/>
  <c r="AT206" i="2"/>
  <c r="AT430" i="2"/>
  <c r="AR73" i="2"/>
  <c r="AT656" i="2"/>
  <c r="AT27" i="2"/>
  <c r="AT270" i="2"/>
  <c r="AT318" i="2"/>
  <c r="AT644" i="2"/>
  <c r="AT228" i="2"/>
  <c r="AT64" i="2"/>
  <c r="AS521" i="2"/>
  <c r="AS127" i="2"/>
  <c r="AS204" i="2"/>
  <c r="AS628" i="2"/>
  <c r="AS380" i="2"/>
  <c r="AS402" i="2"/>
  <c r="AS465" i="2"/>
  <c r="AS507" i="2"/>
  <c r="AS449" i="2"/>
  <c r="AS552" i="2"/>
  <c r="AS292" i="2"/>
  <c r="AS259" i="2"/>
  <c r="AS410" i="2"/>
  <c r="AS348" i="2"/>
  <c r="AS191" i="2"/>
  <c r="AS76" i="2"/>
  <c r="AS36" i="2"/>
  <c r="AS371" i="2"/>
  <c r="AS466" i="2"/>
  <c r="AS461" i="2"/>
  <c r="AS124" i="2"/>
  <c r="AS429" i="2"/>
  <c r="AS282" i="2"/>
  <c r="AS590" i="2"/>
  <c r="AS51" i="2"/>
  <c r="AS397" i="2"/>
  <c r="AT727" i="2"/>
  <c r="AT665" i="2"/>
  <c r="AT367" i="2"/>
  <c r="AT427" i="2"/>
  <c r="AT467" i="2"/>
  <c r="AT583" i="2"/>
  <c r="AT678" i="2"/>
  <c r="AT524" i="2"/>
  <c r="AT61" i="2"/>
  <c r="AT405" i="2"/>
  <c r="AT365" i="2"/>
  <c r="AT149" i="2"/>
  <c r="AT392" i="2"/>
  <c r="AT646" i="2"/>
  <c r="AT598" i="2"/>
  <c r="AT724" i="2"/>
  <c r="AT626" i="2"/>
  <c r="AT75" i="2"/>
  <c r="AT574" i="2"/>
  <c r="AT663" i="2"/>
  <c r="AT173" i="2"/>
  <c r="AT434" i="2"/>
  <c r="AT639" i="2"/>
  <c r="AT253" i="2"/>
  <c r="AT311" i="2"/>
  <c r="AT468" i="2"/>
  <c r="AT179" i="2"/>
  <c r="AT624" i="2"/>
  <c r="AT419" i="2"/>
  <c r="AT662" i="2"/>
  <c r="AT40" i="2"/>
  <c r="AT84" i="2"/>
  <c r="AT428" i="2"/>
  <c r="AT232" i="2"/>
  <c r="AT327" i="2"/>
  <c r="AT521" i="2"/>
  <c r="AT127" i="2"/>
  <c r="AT204" i="2"/>
  <c r="AT628" i="2"/>
  <c r="AT380" i="2"/>
  <c r="AT402" i="2"/>
  <c r="AT465" i="2"/>
  <c r="AT507" i="2"/>
  <c r="AT449" i="2"/>
  <c r="AT552" i="2"/>
  <c r="AT292" i="2"/>
  <c r="AT259" i="2"/>
  <c r="AT410" i="2"/>
  <c r="AT348" i="2"/>
  <c r="AT191" i="2"/>
  <c r="AT76" i="2"/>
  <c r="AT36" i="2"/>
  <c r="AT371" i="2"/>
  <c r="AT466" i="2"/>
  <c r="AT461" i="2"/>
  <c r="AT124" i="2"/>
  <c r="AS22" i="2"/>
  <c r="AS87" i="2"/>
  <c r="AS512" i="2"/>
  <c r="AS565" i="2"/>
  <c r="AS274" i="2"/>
  <c r="AS505" i="2"/>
  <c r="AS16" i="2"/>
  <c r="AS263" i="2"/>
  <c r="AS621" i="2"/>
  <c r="AS342" i="2"/>
  <c r="AS215" i="2"/>
  <c r="AS108" i="2"/>
  <c r="AS587" i="2"/>
  <c r="AS664" i="2"/>
  <c r="AS186" i="2"/>
  <c r="AS603" i="2"/>
  <c r="AS260" i="2"/>
  <c r="AS364" i="2"/>
  <c r="AS305" i="2"/>
  <c r="AS346" i="2"/>
  <c r="AS39" i="2"/>
  <c r="AS261" i="2"/>
  <c r="AS435" i="2"/>
  <c r="AS47" i="2"/>
  <c r="AS131" i="2"/>
  <c r="AS4" i="2"/>
  <c r="AS357" i="2"/>
  <c r="AS474" i="2"/>
  <c r="AS721" i="2"/>
  <c r="AS414" i="2"/>
  <c r="AS556" i="2"/>
  <c r="AS197" i="2"/>
  <c r="AS381" i="2"/>
  <c r="AS439" i="2"/>
  <c r="AS343" i="2"/>
  <c r="AS93" i="2"/>
  <c r="AS141" i="2"/>
  <c r="AS645" i="2"/>
  <c r="AS634" i="2"/>
  <c r="AS653" i="2"/>
  <c r="AS370" i="2"/>
  <c r="AT710" i="2"/>
  <c r="AT674" i="2"/>
  <c r="AT683" i="2"/>
  <c r="AT256" i="2"/>
  <c r="AT265" i="2"/>
  <c r="AT652" i="2"/>
  <c r="AT456" i="2"/>
  <c r="AT295" i="2"/>
  <c r="AT168" i="2"/>
  <c r="AT273" i="2"/>
  <c r="AT509" i="2"/>
  <c r="AT525" i="2"/>
  <c r="AT391" i="2"/>
  <c r="AT86" i="2"/>
  <c r="AT201" i="2"/>
  <c r="AT154" i="2"/>
  <c r="AT415" i="2"/>
  <c r="AT281" i="2"/>
  <c r="AT190" i="2"/>
  <c r="AT156" i="2"/>
  <c r="AT22" i="2"/>
  <c r="AT87" i="2"/>
  <c r="AT512" i="2"/>
  <c r="AT565" i="2"/>
  <c r="AT274" i="2"/>
  <c r="AT505" i="2"/>
  <c r="AT16" i="2"/>
  <c r="AT263" i="2"/>
  <c r="AT621" i="2"/>
  <c r="AT342" i="2"/>
  <c r="AT215" i="2"/>
  <c r="AT108" i="2"/>
  <c r="AT587" i="2"/>
  <c r="AT664" i="2"/>
  <c r="AT186" i="2"/>
  <c r="AT603" i="2"/>
  <c r="AT260" i="2"/>
  <c r="AT364" i="2"/>
  <c r="AT305" i="2"/>
  <c r="AT346" i="2"/>
  <c r="AT39" i="2"/>
  <c r="AT261" i="2"/>
  <c r="AT435" i="2"/>
  <c r="AT47" i="2"/>
  <c r="AS308" i="2"/>
  <c r="AS242" i="2"/>
  <c r="AS193" i="2"/>
  <c r="AS275" i="2"/>
  <c r="AS288" i="2"/>
  <c r="AS339" i="2"/>
  <c r="AS347" i="2"/>
  <c r="AS321" i="2"/>
  <c r="AS531" i="2"/>
  <c r="AS89" i="2"/>
  <c r="AT728" i="2"/>
  <c r="AT440" i="2"/>
  <c r="AT696" i="2"/>
  <c r="AT536" i="2"/>
  <c r="AT278" i="2"/>
  <c r="AT705" i="2"/>
  <c r="AT500" i="2"/>
  <c r="AT294" i="2"/>
  <c r="AT477" i="2"/>
  <c r="AT577" i="2"/>
  <c r="AT673" i="2"/>
  <c r="AT302" i="2"/>
  <c r="AT460" i="2"/>
  <c r="AT420" i="2"/>
  <c r="AT496" i="2"/>
  <c r="AT116" i="2"/>
  <c r="AT438" i="2"/>
  <c r="AT549" i="2"/>
  <c r="AT106" i="2"/>
  <c r="AT451" i="2"/>
  <c r="AT126" i="2"/>
  <c r="AT138" i="2"/>
  <c r="AT625" i="2"/>
  <c r="AT732" i="2"/>
  <c r="AT34" i="2"/>
  <c r="AT172" i="2"/>
  <c r="AT257" i="2"/>
  <c r="AT33" i="2"/>
  <c r="AT319" i="2"/>
  <c r="AT160" i="2"/>
  <c r="AT56" i="2"/>
  <c r="AT137" i="2"/>
  <c r="AT97" i="2"/>
  <c r="AT162" i="2"/>
  <c r="AT320" i="2"/>
  <c r="AT677" i="2"/>
  <c r="AT594" i="2"/>
  <c r="AT411" i="2"/>
  <c r="AT324" i="2"/>
  <c r="AT442" i="2"/>
  <c r="AT71" i="2"/>
  <c r="AT388" i="2"/>
  <c r="AT551" i="2"/>
  <c r="AT497" i="2"/>
  <c r="AT504" i="2"/>
  <c r="AT136" i="2"/>
  <c r="AT572" i="2"/>
  <c r="AT236" i="2"/>
  <c r="AT362" i="2"/>
  <c r="AT165" i="2"/>
  <c r="AT192" i="2"/>
  <c r="AT308" i="2"/>
  <c r="AT242" i="2"/>
  <c r="AT193" i="2"/>
  <c r="AT275" i="2"/>
  <c r="AT288" i="2"/>
  <c r="AT339" i="2"/>
  <c r="AT347" i="2"/>
  <c r="AT321" i="2"/>
  <c r="AT531" i="2"/>
  <c r="AT89" i="2"/>
  <c r="AR500" i="2"/>
  <c r="AR294" i="2"/>
  <c r="AR477" i="2"/>
  <c r="AR302" i="2"/>
  <c r="AR116" i="2"/>
  <c r="AR549" i="2"/>
  <c r="AR106" i="2"/>
  <c r="AR451" i="2"/>
  <c r="AR126" i="2"/>
  <c r="AR138" i="2"/>
  <c r="AR34" i="2"/>
  <c r="AR172" i="2"/>
  <c r="AS403" i="2"/>
  <c r="AS44" i="2"/>
  <c r="AS506" i="2"/>
  <c r="AS41" i="2"/>
  <c r="AS585" i="2"/>
  <c r="AS23" i="2"/>
  <c r="AS641" i="2"/>
  <c r="AS655" i="2"/>
  <c r="AS351" i="2"/>
  <c r="AS184" i="2"/>
  <c r="AS74" i="2"/>
  <c r="AS448" i="2"/>
  <c r="AS139" i="2"/>
  <c r="AS337" i="2"/>
  <c r="AS57" i="2"/>
  <c r="AS227" i="2"/>
  <c r="AS592" i="2"/>
  <c r="AS151" i="2"/>
  <c r="AS609" i="2"/>
  <c r="AT680" i="2"/>
  <c r="AT692" i="2"/>
  <c r="AT404" i="2"/>
  <c r="AT544" i="2"/>
  <c r="AT185" i="2"/>
  <c r="AT264" i="2"/>
  <c r="AT441" i="2"/>
  <c r="AT612" i="2"/>
  <c r="AT654" i="2"/>
  <c r="AT72" i="2"/>
  <c r="AT636" i="2"/>
  <c r="AT386" i="2"/>
  <c r="AT690" i="2"/>
  <c r="AT269" i="2"/>
  <c r="AT709" i="2"/>
  <c r="AT409" i="2"/>
  <c r="AT177" i="2"/>
  <c r="AT557" i="2"/>
  <c r="AT28" i="2"/>
  <c r="AT508" i="2"/>
  <c r="AT528" i="2"/>
  <c r="AT9" i="2"/>
  <c r="AT650" i="2"/>
  <c r="AT115" i="2"/>
  <c r="AT147" i="2"/>
  <c r="AT385" i="2"/>
  <c r="AT243" i="2"/>
  <c r="AT520" i="2"/>
  <c r="AT614" i="2"/>
  <c r="AT202" i="2"/>
  <c r="AT24" i="2"/>
  <c r="AT286" i="2"/>
  <c r="AT545" i="2"/>
  <c r="AT470" i="2"/>
  <c r="AT569" i="2"/>
  <c r="AT579" i="2"/>
  <c r="AT121" i="2"/>
  <c r="AT703" i="2"/>
  <c r="AT586" i="2"/>
  <c r="AT426" i="2"/>
  <c r="AT708" i="2"/>
  <c r="AT433" i="2"/>
  <c r="AT403" i="2"/>
  <c r="AT44" i="2"/>
  <c r="AT506" i="2"/>
  <c r="AT41" i="2"/>
  <c r="AT585" i="2"/>
  <c r="AT23" i="2"/>
  <c r="AT641" i="2"/>
  <c r="AT655" i="2"/>
  <c r="AT351" i="2"/>
  <c r="AT184" i="2"/>
  <c r="AT74" i="2"/>
  <c r="AT448" i="2"/>
  <c r="AT139" i="2"/>
  <c r="AT337" i="2"/>
  <c r="AT57" i="2"/>
  <c r="AT227" i="2"/>
  <c r="AT592" i="2"/>
  <c r="AT151" i="2"/>
  <c r="AT609" i="2"/>
  <c r="AR506" i="2"/>
  <c r="AS117" i="2"/>
  <c r="AS606" i="2"/>
  <c r="AS145" i="2"/>
  <c r="AS580" i="2"/>
  <c r="AS266" i="2"/>
  <c r="AS251" i="2"/>
  <c r="AS104" i="2"/>
  <c r="AS246" i="2"/>
  <c r="AS697" i="2"/>
  <c r="AS578" i="2"/>
  <c r="AT698" i="2"/>
  <c r="AT672" i="2"/>
  <c r="AT361" i="2"/>
  <c r="AT566" i="2"/>
  <c r="AT130" i="2"/>
  <c r="AT333" i="2"/>
  <c r="AT244" i="2"/>
  <c r="AT32" i="2"/>
  <c r="AT729" i="2"/>
  <c r="AT651" i="2"/>
  <c r="AT667" i="2"/>
  <c r="AT604" i="2"/>
  <c r="AT285" i="2"/>
  <c r="AT615" i="2"/>
  <c r="AT372" i="2"/>
  <c r="AT486" i="2"/>
  <c r="AT455" i="2"/>
  <c r="AT107" i="2"/>
  <c r="AT169" i="2"/>
  <c r="AT670" i="2"/>
  <c r="AT317" i="2"/>
  <c r="AT287" i="2"/>
  <c r="AT706" i="2"/>
  <c r="AT611" i="2"/>
  <c r="AT622" i="2"/>
  <c r="AT199" i="2"/>
  <c r="AT195" i="2"/>
  <c r="AT562" i="2"/>
  <c r="AT50" i="2"/>
  <c r="AT543" i="2"/>
  <c r="AT682" i="2"/>
  <c r="AT722" i="2"/>
  <c r="AT271" i="2"/>
  <c r="AT194" i="2"/>
  <c r="AT183" i="2"/>
  <c r="AT314" i="2"/>
  <c r="AT313" i="2"/>
  <c r="AT423" i="2"/>
  <c r="AT277" i="2"/>
  <c r="AT675" i="2"/>
  <c r="AT482" i="2"/>
  <c r="AT289" i="2"/>
  <c r="AT484" i="2"/>
  <c r="AT638" i="2"/>
  <c r="AT231" i="2"/>
  <c r="AT669" i="2"/>
  <c r="AT563" i="2"/>
  <c r="AT235" i="2"/>
  <c r="AT564" i="2"/>
  <c r="AT694" i="2"/>
  <c r="AT85" i="2"/>
  <c r="AT117" i="2"/>
  <c r="AT606" i="2"/>
  <c r="AT145" i="2"/>
  <c r="AT580" i="2"/>
  <c r="AT266" i="2"/>
  <c r="AT251" i="2"/>
  <c r="AT104" i="2"/>
  <c r="AT246" i="2"/>
  <c r="AT697" i="2"/>
  <c r="AT578" i="2"/>
  <c r="AR145" i="2"/>
  <c r="AS369" i="2"/>
  <c r="AS436" i="2"/>
  <c r="AS431" i="2"/>
  <c r="AS272" i="2"/>
  <c r="AS26" i="2"/>
  <c r="AS424" i="2"/>
  <c r="AS338" i="2"/>
  <c r="AS555" i="2"/>
  <c r="AS458" i="2"/>
  <c r="AS279" i="2"/>
  <c r="AS452" i="2"/>
  <c r="AS446" i="2"/>
  <c r="AS68" i="2"/>
  <c r="AS144" i="2"/>
  <c r="AS647" i="2"/>
  <c r="AT575" i="2"/>
  <c r="AT600" i="2"/>
  <c r="AT547" i="2"/>
  <c r="AT354" i="2"/>
  <c r="AT532" i="2"/>
  <c r="AT99" i="2"/>
  <c r="AT684" i="2"/>
  <c r="AT296" i="2"/>
  <c r="AT668" i="2"/>
  <c r="AT558" i="2"/>
  <c r="AT368" i="2"/>
  <c r="AT175" i="2"/>
  <c r="AT31" i="2"/>
  <c r="AT642" i="2"/>
  <c r="AT725" i="2"/>
  <c r="AT249" i="2"/>
  <c r="AT510" i="2"/>
  <c r="AT712" i="2"/>
  <c r="AT516" i="2"/>
  <c r="AT20" i="2"/>
  <c r="AT608" i="2"/>
  <c r="AT450" i="2"/>
  <c r="AT358" i="2"/>
  <c r="AT492" i="2"/>
  <c r="AT122" i="2"/>
  <c r="AT245" i="2"/>
  <c r="AT170" i="2"/>
  <c r="AT331" i="2"/>
  <c r="AT70" i="2"/>
  <c r="AT432" i="2"/>
  <c r="AT38" i="2"/>
  <c r="AT118" i="2"/>
  <c r="AT189" i="2"/>
  <c r="AT330" i="2"/>
  <c r="AT406" i="2"/>
  <c r="AT113" i="2"/>
  <c r="AT78" i="2"/>
  <c r="AT637" i="2"/>
  <c r="AT376" i="2"/>
  <c r="AT334" i="2"/>
  <c r="AT515" i="2"/>
  <c r="AT581" i="2"/>
  <c r="AT630" i="2"/>
  <c r="AT310" i="2"/>
  <c r="AT178" i="2"/>
  <c r="AT475" i="2"/>
  <c r="AT369" i="2"/>
  <c r="AT436" i="2"/>
  <c r="AT431" i="2"/>
  <c r="AT272" i="2"/>
  <c r="AT26" i="2"/>
  <c r="AT424" i="2"/>
  <c r="AT338" i="2"/>
  <c r="AS6" i="2"/>
  <c r="AS576" i="2"/>
  <c r="AS276" i="2"/>
  <c r="AS537" i="2"/>
  <c r="AS582" i="2"/>
  <c r="AS267" i="2"/>
  <c r="AS48" i="2"/>
  <c r="AS219" i="2"/>
  <c r="AS533" i="2"/>
  <c r="AS559" i="2"/>
  <c r="AS12" i="2"/>
  <c r="AS323" i="2"/>
  <c r="AS46" i="2"/>
  <c r="AS98" i="2"/>
  <c r="AS304" i="2"/>
  <c r="AS112" i="2"/>
  <c r="AS605" i="2"/>
  <c r="AS648" i="2"/>
  <c r="AS218" i="2"/>
  <c r="AS356" i="2"/>
  <c r="AS247" i="2"/>
  <c r="AS297" i="2"/>
  <c r="AS65" i="2"/>
  <c r="AS15" i="2"/>
  <c r="AS248" i="2"/>
  <c r="AS382" i="2"/>
  <c r="AS120" i="2"/>
  <c r="AS610" i="2"/>
  <c r="AS693" i="2"/>
  <c r="AS233" i="2"/>
  <c r="AS437" i="2"/>
  <c r="AT679" i="2"/>
  <c r="AT688" i="2"/>
  <c r="AT550" i="2"/>
  <c r="AT298" i="2"/>
  <c r="AT312" i="2"/>
  <c r="AT355" i="2"/>
  <c r="AT591" i="2"/>
  <c r="AT518" i="2"/>
  <c r="AT174" i="2"/>
  <c r="AT730" i="2"/>
  <c r="AT375" i="2"/>
  <c r="AT213" i="2"/>
  <c r="AT129" i="2"/>
  <c r="AT103" i="2"/>
  <c r="AT148" i="2"/>
  <c r="AT588" i="2"/>
  <c r="AT573" i="2"/>
  <c r="AT517" i="2"/>
  <c r="AT326" i="2"/>
  <c r="AT714" i="2"/>
  <c r="AT570" i="2"/>
  <c r="AT237" i="2"/>
  <c r="AT447" i="2"/>
  <c r="AT49" i="2"/>
  <c r="AT687" i="2"/>
  <c r="AT18" i="2"/>
  <c r="AT214" i="2"/>
  <c r="AT686" i="2"/>
  <c r="AT2" i="2"/>
  <c r="AT241" i="2"/>
  <c r="AT6" i="2"/>
  <c r="AT576" i="2"/>
  <c r="AT276" i="2"/>
  <c r="AT537" i="2"/>
  <c r="AT582" i="2"/>
  <c r="AT267" i="2"/>
  <c r="AT48" i="2"/>
  <c r="AT219" i="2"/>
  <c r="AT533" i="2"/>
  <c r="AT559" i="2"/>
  <c r="AT12" i="2"/>
  <c r="AT323" i="2"/>
  <c r="AT46" i="2"/>
  <c r="AT98" i="2"/>
  <c r="AT304" i="2"/>
  <c r="AT112" i="2"/>
  <c r="AT605" i="2"/>
  <c r="AT648" i="2"/>
  <c r="AT218" i="2"/>
  <c r="AT356" i="2"/>
  <c r="AT247" i="2"/>
  <c r="AT297" i="2"/>
  <c r="AT65" i="2"/>
  <c r="AR219" i="2"/>
  <c r="AR12" i="2"/>
  <c r="AS209" i="2"/>
  <c r="AS377" i="2"/>
  <c r="AS554" i="2"/>
  <c r="AS567" i="2"/>
  <c r="AS159" i="2"/>
  <c r="AS60" i="2"/>
  <c r="AS479" i="2"/>
  <c r="AS207" i="2"/>
  <c r="AS262" i="2"/>
  <c r="AS487" i="2"/>
  <c r="AS164" i="2"/>
  <c r="AS494" i="2"/>
  <c r="AS196" i="2"/>
  <c r="AS617" i="2"/>
  <c r="AS463" i="2"/>
  <c r="AS526" i="2"/>
  <c r="AS210" i="2"/>
  <c r="AS11" i="2"/>
  <c r="AS13" i="2"/>
  <c r="AS454" i="2"/>
  <c r="AS400" i="2"/>
  <c r="AS96" i="2"/>
  <c r="AS478" i="2"/>
  <c r="AS416" i="2"/>
  <c r="AS541" i="2"/>
  <c r="AS223" i="2"/>
  <c r="AS5" i="2"/>
  <c r="AS393" i="2"/>
  <c r="AS301" i="2"/>
  <c r="AT718" i="2"/>
  <c r="AT661" i="2"/>
  <c r="AT542" i="2"/>
  <c r="AT224" i="2"/>
  <c r="AT707" i="2"/>
  <c r="AT491" i="2"/>
  <c r="AT211" i="2"/>
  <c r="AT329" i="2"/>
  <c r="AT523" i="2"/>
  <c r="AT632" i="2"/>
  <c r="AT123" i="2"/>
  <c r="AT102" i="2"/>
  <c r="AT100" i="2"/>
  <c r="AT43" i="2"/>
  <c r="AT422" i="2"/>
  <c r="AT353" i="2"/>
  <c r="AT77" i="2"/>
  <c r="AT421" i="2"/>
  <c r="AT25" i="2"/>
  <c r="AT135" i="2"/>
  <c r="AT717" i="2"/>
  <c r="AT444" i="2"/>
  <c r="AT153" i="2"/>
  <c r="AT511" i="2"/>
  <c r="AT95" i="2"/>
  <c r="AT535" i="2"/>
  <c r="AT255" i="2"/>
  <c r="AT300" i="2"/>
  <c r="AT490" i="2"/>
  <c r="AT613" i="2"/>
  <c r="AT10" i="2"/>
  <c r="AT171" i="2"/>
  <c r="AT209" i="2"/>
  <c r="AT377" i="2"/>
  <c r="AT554" i="2"/>
  <c r="AT567" i="2"/>
  <c r="AT159" i="2"/>
  <c r="AT60" i="2"/>
  <c r="AT479" i="2"/>
  <c r="AT207" i="2"/>
  <c r="AT262" i="2"/>
  <c r="AT487" i="2"/>
  <c r="AT164" i="2"/>
  <c r="AT494" i="2"/>
  <c r="AT196" i="2"/>
  <c r="AT617" i="2"/>
  <c r="AT463" i="2"/>
  <c r="AT526" i="2"/>
  <c r="AT210" i="2"/>
  <c r="AT11" i="2"/>
  <c r="AT13" i="2"/>
  <c r="AT454" i="2"/>
  <c r="AT400" i="2"/>
  <c r="AT96" i="2"/>
  <c r="AT478" i="2"/>
  <c r="AT416" i="2"/>
  <c r="AT568" i="2"/>
  <c r="AT58" i="2"/>
  <c r="AT167" i="2"/>
  <c r="AT200" i="2"/>
  <c r="AT657" i="2"/>
  <c r="AT527" i="2"/>
  <c r="AT203" i="2"/>
  <c r="AT146" i="2"/>
  <c r="AT119" i="2"/>
  <c r="AT8" i="2"/>
  <c r="AT252" i="2"/>
  <c r="AT335" i="2"/>
  <c r="AT408" i="2"/>
  <c r="AT389" i="2"/>
  <c r="AT425" i="2"/>
  <c r="AT110" i="2"/>
  <c r="AT704" i="2"/>
  <c r="AT14" i="2"/>
  <c r="AT81" i="2"/>
  <c r="AT83" i="2"/>
  <c r="AT309" i="2"/>
  <c r="AT180" i="2"/>
  <c r="AT166" i="2"/>
  <c r="AT481" i="2"/>
  <c r="AT700" i="2"/>
  <c r="AT188" i="2"/>
  <c r="AT187" i="2"/>
  <c r="AT176" i="2"/>
  <c r="AT283" i="2"/>
  <c r="AT383" i="2"/>
  <c r="AT80" i="2"/>
  <c r="AT471" i="2"/>
  <c r="AT208" i="2"/>
  <c r="AT379" i="2"/>
  <c r="AT464" i="2"/>
  <c r="AT561" i="2"/>
  <c r="AR133" i="2"/>
  <c r="AR571" i="2"/>
  <c r="AR595" i="2"/>
  <c r="AR627" i="2"/>
  <c r="AR306" i="2"/>
  <c r="AR349" i="2"/>
  <c r="AR42" i="2"/>
  <c r="AR134" i="2"/>
  <c r="AR568" i="2"/>
  <c r="AR167" i="2"/>
  <c r="AR203" i="2"/>
  <c r="AR146" i="2"/>
  <c r="AR119" i="2"/>
  <c r="AR8" i="2"/>
  <c r="AR252" i="2"/>
  <c r="AR335" i="2"/>
  <c r="AR389" i="2"/>
  <c r="AR110" i="2"/>
  <c r="AR14" i="2"/>
  <c r="AR81" i="2"/>
  <c r="AR180" i="2"/>
  <c r="AR481" i="2"/>
  <c r="AR188" i="2"/>
  <c r="AR187" i="2"/>
  <c r="AR176" i="2"/>
  <c r="AR383" i="2"/>
  <c r="AR80" i="2"/>
  <c r="AR471" i="2"/>
  <c r="AU489" i="2"/>
  <c r="AU699" i="2"/>
  <c r="AU620" i="2"/>
  <c r="AU133" i="2"/>
  <c r="AU493" i="2"/>
  <c r="AU733" i="2"/>
  <c r="AU719" i="2"/>
  <c r="AU396" i="2"/>
  <c r="AU571" i="2"/>
  <c r="AU90" i="2"/>
  <c r="AU720" i="2"/>
  <c r="AU226" i="2"/>
  <c r="AU595" i="2"/>
  <c r="AU627" i="2"/>
  <c r="AU522" i="2"/>
  <c r="AU306" i="2"/>
  <c r="AU349" i="2"/>
  <c r="AU601" i="2"/>
  <c r="AU143" i="2"/>
  <c r="AU394" i="2"/>
  <c r="AU42" i="2"/>
  <c r="AU519" i="2"/>
  <c r="AU502" i="2"/>
  <c r="AU134" i="2"/>
  <c r="AU568" i="2"/>
  <c r="AU58" i="2"/>
  <c r="AU167" i="2"/>
  <c r="AU200" i="2"/>
  <c r="AU657" i="2"/>
  <c r="AU527" i="2"/>
  <c r="AU203" i="2"/>
  <c r="AS7" i="2"/>
  <c r="AS291" i="2"/>
  <c r="AS69" i="2"/>
  <c r="AS52" i="2"/>
  <c r="AS3" i="2"/>
  <c r="AS390" i="2"/>
  <c r="AS152" i="2"/>
  <c r="AS55" i="2"/>
  <c r="AS395" i="2"/>
  <c r="AS140" i="2"/>
  <c r="AS443" i="2"/>
  <c r="AS649" i="2"/>
  <c r="AS216" i="2"/>
  <c r="AS597" i="2"/>
  <c r="AS513" i="2"/>
  <c r="AS155" i="2"/>
  <c r="AS258" i="2"/>
  <c r="AS45" i="2"/>
  <c r="AS548" i="2"/>
  <c r="AS109" i="2"/>
  <c r="AS225" i="2"/>
  <c r="AS125" i="2"/>
  <c r="AS37" i="2"/>
  <c r="AS234" i="2"/>
  <c r="AS88" i="2"/>
  <c r="AS54" i="2"/>
  <c r="AS459" i="2"/>
  <c r="AS374" i="2"/>
  <c r="AT659" i="2"/>
  <c r="AT499" i="2"/>
  <c r="AT726" i="2"/>
  <c r="AT280" i="2"/>
  <c r="AT530" i="2"/>
  <c r="AT660" i="2"/>
  <c r="AT633" i="2"/>
  <c r="AT316" i="2"/>
  <c r="AT268" i="2"/>
  <c r="AT413" i="2"/>
  <c r="AT345" i="2"/>
  <c r="AT593" i="2"/>
  <c r="AT676" i="2"/>
  <c r="AT378" i="2"/>
  <c r="AT114" i="2"/>
  <c r="AT619" i="2"/>
  <c r="AT623" i="2"/>
  <c r="AT417" i="2"/>
  <c r="AT336" i="2"/>
  <c r="AT325" i="2"/>
  <c r="AT344" i="2"/>
  <c r="AT596" i="2"/>
  <c r="AT82" i="2"/>
  <c r="AT303" i="2"/>
  <c r="AT293" i="2"/>
  <c r="AT629" i="2"/>
  <c r="AT132" i="2"/>
  <c r="AT19" i="2"/>
  <c r="AT472" i="2"/>
  <c r="AT205" i="2"/>
  <c r="AT360" i="2"/>
  <c r="AT681" i="2"/>
  <c r="AT111" i="2"/>
  <c r="AT7" i="2"/>
  <c r="AT291" i="2"/>
  <c r="AT69" i="2"/>
  <c r="AT52" i="2"/>
  <c r="AT3" i="2"/>
  <c r="AT390" i="2"/>
  <c r="AT152" i="2"/>
  <c r="AT55" i="2"/>
  <c r="AT395" i="2"/>
  <c r="AT140" i="2"/>
  <c r="AT443" i="2"/>
  <c r="AT649" i="2"/>
  <c r="AT216" i="2"/>
  <c r="AT597" i="2"/>
  <c r="AT513" i="2"/>
  <c r="AT155" i="2"/>
  <c r="AT258" i="2"/>
  <c r="AT45" i="2"/>
  <c r="AT548" i="2"/>
  <c r="AT109" i="2"/>
  <c r="AT225" i="2"/>
  <c r="AT125" i="2"/>
  <c r="AT37" i="2"/>
  <c r="AT234" i="2"/>
  <c r="AR597" i="2"/>
  <c r="AR45" i="2"/>
  <c r="AR98" i="2"/>
  <c r="AT88" i="2"/>
  <c r="AT54" i="2"/>
  <c r="AT459" i="2"/>
  <c r="AT374" i="2"/>
  <c r="AR499" i="2"/>
  <c r="AR530" i="2"/>
  <c r="AR316" i="2"/>
  <c r="AR413" i="2"/>
  <c r="AR593" i="2"/>
  <c r="AR114" i="2"/>
  <c r="AR417" i="2"/>
  <c r="AR336" i="2"/>
  <c r="AR344" i="2"/>
  <c r="AR303" i="2"/>
  <c r="AR132" i="2"/>
  <c r="AR19" i="2"/>
  <c r="AR205" i="2"/>
  <c r="AR360" i="2"/>
  <c r="AR111" i="2"/>
  <c r="AR7" i="2"/>
  <c r="AR291" i="2"/>
  <c r="AR52" i="2"/>
  <c r="AR3" i="2"/>
  <c r="AR152" i="2"/>
  <c r="AR55" i="2"/>
  <c r="AR140" i="2"/>
  <c r="AR155" i="2"/>
  <c r="AR258" i="2"/>
  <c r="AR109" i="2"/>
  <c r="AR225" i="2"/>
  <c r="AR125" i="2"/>
  <c r="AR37" i="2"/>
  <c r="AR234" i="2"/>
  <c r="AR54" i="2"/>
  <c r="AR459" i="2"/>
  <c r="AR374" i="2"/>
  <c r="AU659" i="2"/>
  <c r="AU499" i="2"/>
  <c r="AU726" i="2"/>
  <c r="AU280" i="2"/>
  <c r="AU530" i="2"/>
  <c r="AU660" i="2"/>
  <c r="AU633" i="2"/>
  <c r="AU316" i="2"/>
  <c r="AU268" i="2"/>
  <c r="AU413" i="2"/>
  <c r="AU345" i="2"/>
  <c r="AU593" i="2"/>
  <c r="AU676" i="2"/>
  <c r="AU378" i="2"/>
  <c r="AU114" i="2"/>
  <c r="AU619" i="2"/>
  <c r="AU623" i="2"/>
  <c r="AU417" i="2"/>
  <c r="AU336" i="2"/>
  <c r="AU325" i="2"/>
  <c r="AU344" i="2"/>
  <c r="AU596" i="2"/>
  <c r="AU82" i="2"/>
  <c r="AU303" i="2"/>
  <c r="AU293" i="2"/>
  <c r="AU629" i="2"/>
  <c r="AU132" i="2"/>
  <c r="AT332" i="2"/>
  <c r="AT546" i="2"/>
  <c r="AT534" i="2"/>
  <c r="AT514" i="2"/>
  <c r="AT538" i="2"/>
  <c r="AR92" i="2"/>
  <c r="AR142" i="2"/>
  <c r="AR217" i="2"/>
  <c r="AR66" i="2"/>
  <c r="AR498" i="2"/>
  <c r="AR91" i="2"/>
  <c r="AR398" i="2"/>
  <c r="AR67" i="2"/>
  <c r="AR602" i="2"/>
  <c r="AR163" i="2"/>
  <c r="AR105" i="2"/>
  <c r="AR307" i="2"/>
  <c r="AR161" i="2"/>
  <c r="AR35" i="2"/>
  <c r="AR59" i="2"/>
  <c r="AR462" i="2"/>
  <c r="AR488" i="2"/>
  <c r="AR101" i="2"/>
  <c r="AR453" i="2"/>
  <c r="AR21" i="2"/>
  <c r="AR412" i="2"/>
  <c r="AR239" i="2"/>
  <c r="AR62" i="2"/>
  <c r="AR299" i="2"/>
  <c r="AR540" i="2"/>
  <c r="AR198" i="2"/>
  <c r="AR418" i="2"/>
  <c r="AR387" i="2"/>
  <c r="AR17" i="2"/>
  <c r="AR229" i="2"/>
  <c r="AR206" i="2"/>
  <c r="AR332" i="2"/>
  <c r="AR534" i="2"/>
  <c r="AR538" i="2"/>
  <c r="AU711" i="2"/>
  <c r="AU631" i="2"/>
  <c r="AU640" i="2"/>
  <c r="AU473" i="2"/>
  <c r="AU92" i="2"/>
  <c r="AU290" i="2"/>
  <c r="AU142" i="2"/>
  <c r="AU217" i="2"/>
  <c r="AU701" i="2"/>
  <c r="AU66" i="2"/>
  <c r="AU401" i="2"/>
  <c r="AU498" i="2"/>
  <c r="AU476" i="2"/>
  <c r="AU553" i="2"/>
  <c r="AU91" i="2"/>
  <c r="AU373" i="2"/>
  <c r="AU398" i="2"/>
  <c r="AU67" i="2"/>
  <c r="AU602" i="2"/>
  <c r="AU163" i="2"/>
  <c r="AU105" i="2"/>
  <c r="AU307" i="2"/>
  <c r="AU635" i="2"/>
  <c r="AU702" i="2"/>
  <c r="AU599" i="2"/>
  <c r="AU161" i="2"/>
  <c r="AU35" i="2"/>
  <c r="AU495" i="2"/>
  <c r="AU53" i="2"/>
  <c r="AU59" i="2"/>
  <c r="AU483" i="2"/>
  <c r="AU73" i="2"/>
  <c r="AU240" i="2"/>
  <c r="AU221" i="2"/>
  <c r="AU462" i="2"/>
  <c r="AU488" i="2"/>
  <c r="AU101" i="2"/>
  <c r="AU453" i="2"/>
  <c r="AU21" i="2"/>
  <c r="AU716" i="2"/>
  <c r="AU412" i="2"/>
  <c r="AU239" i="2"/>
  <c r="AT689" i="2"/>
  <c r="AT407" i="2"/>
  <c r="AT529" i="2"/>
  <c r="AT352" i="2"/>
  <c r="AT340" i="2"/>
  <c r="AT181" i="2"/>
  <c r="AT384" i="2"/>
  <c r="AT399" i="2"/>
  <c r="AR560" i="2"/>
  <c r="AR94" i="2"/>
  <c r="AR469" i="2"/>
  <c r="AR63" i="2"/>
  <c r="AR618" i="2"/>
  <c r="AR238" i="2"/>
  <c r="AR128" i="2"/>
  <c r="AR250" i="2"/>
  <c r="AR254" i="2"/>
  <c r="AR157" i="2"/>
  <c r="AR212" i="2"/>
  <c r="AR222" i="2"/>
  <c r="AR322" i="2"/>
  <c r="AR359" i="2"/>
  <c r="AR220" i="2"/>
  <c r="AR150" i="2"/>
  <c r="AR27" i="2"/>
  <c r="AR64" i="2"/>
  <c r="AR352" i="2"/>
  <c r="AR340" i="2"/>
  <c r="AR181" i="2"/>
  <c r="AU695" i="2"/>
  <c r="AU671" i="2"/>
  <c r="AU560" i="2"/>
  <c r="AU713" i="2"/>
  <c r="AU341" i="2"/>
  <c r="AU366" i="2"/>
  <c r="AU503" i="2"/>
  <c r="AU666" i="2"/>
  <c r="AU284" i="2"/>
  <c r="AU328" i="2"/>
  <c r="AU94" i="2"/>
  <c r="AU230" i="2"/>
  <c r="AU685" i="2"/>
  <c r="AU457" i="2"/>
  <c r="AU723" i="2"/>
  <c r="AU589" i="2"/>
  <c r="AU469" i="2"/>
  <c r="AU315" i="2"/>
  <c r="AU539" i="2"/>
  <c r="AU485" i="2"/>
  <c r="AU715" i="2"/>
  <c r="AU445" i="2"/>
  <c r="AU63" i="2"/>
  <c r="AU158" i="2"/>
  <c r="AU501" i="2"/>
  <c r="AU618" i="2"/>
  <c r="AU238" i="2"/>
  <c r="AU128" i="2"/>
  <c r="AU182" i="2"/>
  <c r="AU250" i="2"/>
  <c r="AU254" i="2"/>
  <c r="AU157" i="2"/>
  <c r="AU363" i="2"/>
  <c r="AU29" i="2"/>
  <c r="AU350" i="2"/>
  <c r="AU212" i="2"/>
  <c r="AU222" i="2"/>
  <c r="AU480" i="2"/>
  <c r="AT429" i="2"/>
  <c r="AT282" i="2"/>
  <c r="AT590" i="2"/>
  <c r="AT51" i="2"/>
  <c r="AT397" i="2"/>
  <c r="AR524" i="2"/>
  <c r="AR61" i="2"/>
  <c r="AR405" i="2"/>
  <c r="AR365" i="2"/>
  <c r="AR149" i="2"/>
  <c r="AR392" i="2"/>
  <c r="AR626" i="2"/>
  <c r="AR75" i="2"/>
  <c r="AR173" i="2"/>
  <c r="AR434" i="2"/>
  <c r="AR639" i="2"/>
  <c r="AR253" i="2"/>
  <c r="AR311" i="2"/>
  <c r="AR40" i="2"/>
  <c r="AR84" i="2"/>
  <c r="AR428" i="2"/>
  <c r="AR232" i="2"/>
  <c r="AR521" i="2"/>
  <c r="AR204" i="2"/>
  <c r="AR380" i="2"/>
  <c r="AR402" i="2"/>
  <c r="AR465" i="2"/>
  <c r="AR552" i="2"/>
  <c r="AR292" i="2"/>
  <c r="AR259" i="2"/>
  <c r="AR410" i="2"/>
  <c r="AR76" i="2"/>
  <c r="AR36" i="2"/>
  <c r="AR371" i="2"/>
  <c r="AR124" i="2"/>
  <c r="AR429" i="2"/>
  <c r="AR590" i="2"/>
  <c r="AR51" i="2"/>
  <c r="AR397" i="2"/>
  <c r="AU727" i="2"/>
  <c r="AU665" i="2"/>
  <c r="AU367" i="2"/>
  <c r="AU427" i="2"/>
  <c r="AU467" i="2"/>
  <c r="AU583" i="2"/>
  <c r="AU678" i="2"/>
  <c r="AU524" i="2"/>
  <c r="AU61" i="2"/>
  <c r="AU405" i="2"/>
  <c r="AU365" i="2"/>
  <c r="AU149" i="2"/>
  <c r="AU392" i="2"/>
  <c r="AU646" i="2"/>
  <c r="AU598" i="2"/>
  <c r="AU724" i="2"/>
  <c r="AU626" i="2"/>
  <c r="AU75" i="2"/>
  <c r="AU574" i="2"/>
  <c r="AU663" i="2"/>
  <c r="AU173" i="2"/>
  <c r="AU434" i="2"/>
  <c r="AU639" i="2"/>
  <c r="AU253" i="2"/>
  <c r="AU311" i="2"/>
  <c r="AU468" i="2"/>
  <c r="AU179" i="2"/>
  <c r="AU624" i="2"/>
  <c r="AU419" i="2"/>
  <c r="AU662" i="2"/>
  <c r="AU40" i="2"/>
  <c r="AU84" i="2"/>
  <c r="AU428" i="2"/>
  <c r="AU232" i="2"/>
  <c r="AU327" i="2"/>
  <c r="AU521" i="2"/>
  <c r="AU127" i="2"/>
  <c r="AU204" i="2"/>
  <c r="AU628" i="2"/>
  <c r="AU380" i="2"/>
  <c r="AU402" i="2"/>
  <c r="AU465" i="2"/>
  <c r="AT131" i="2"/>
  <c r="AT4" i="2"/>
  <c r="AT357" i="2"/>
  <c r="AT474" i="2"/>
  <c r="AT721" i="2"/>
  <c r="AT414" i="2"/>
  <c r="AT556" i="2"/>
  <c r="AT197" i="2"/>
  <c r="AT381" i="2"/>
  <c r="AT439" i="2"/>
  <c r="AT343" i="2"/>
  <c r="AT93" i="2"/>
  <c r="AT141" i="2"/>
  <c r="AT645" i="2"/>
  <c r="AT634" i="2"/>
  <c r="AT653" i="2"/>
  <c r="AT370" i="2"/>
  <c r="AR256" i="2"/>
  <c r="AR265" i="2"/>
  <c r="AR456" i="2"/>
  <c r="AR295" i="2"/>
  <c r="AR168" i="2"/>
  <c r="AR391" i="2"/>
  <c r="AR86" i="2"/>
  <c r="AR201" i="2"/>
  <c r="AR156" i="2"/>
  <c r="AR22" i="2"/>
  <c r="AR87" i="2"/>
  <c r="AR512" i="2"/>
  <c r="AR274" i="2"/>
  <c r="AR16" i="2"/>
  <c r="AR621" i="2"/>
  <c r="AR108" i="2"/>
  <c r="AR186" i="2"/>
  <c r="AR364" i="2"/>
  <c r="AR305" i="2"/>
  <c r="AR346" i="2"/>
  <c r="AR39" i="2"/>
  <c r="AR261" i="2"/>
  <c r="AR435" i="2"/>
  <c r="AR47" i="2"/>
  <c r="AR4" i="2"/>
  <c r="AR357" i="2"/>
  <c r="AR197" i="2"/>
  <c r="AR381" i="2"/>
  <c r="AR439" i="2"/>
  <c r="AR141" i="2"/>
  <c r="AR653" i="2"/>
  <c r="AR370" i="2"/>
  <c r="AU710" i="2"/>
  <c r="AU674" i="2"/>
  <c r="AU683" i="2"/>
  <c r="AU256" i="2"/>
  <c r="AU265" i="2"/>
  <c r="AU652" i="2"/>
  <c r="AU456" i="2"/>
  <c r="AU295" i="2"/>
  <c r="AU168" i="2"/>
  <c r="AU273" i="2"/>
  <c r="AU509" i="2"/>
  <c r="AU525" i="2"/>
  <c r="AU391" i="2"/>
  <c r="AU86" i="2"/>
  <c r="AU201" i="2"/>
  <c r="AU154" i="2"/>
  <c r="AU415" i="2"/>
  <c r="AU281" i="2"/>
  <c r="AU190" i="2"/>
  <c r="AU156" i="2"/>
  <c r="AU22" i="2"/>
  <c r="AU87" i="2"/>
  <c r="AU512" i="2"/>
  <c r="AU565" i="2"/>
  <c r="AU274" i="2"/>
  <c r="AU505" i="2"/>
  <c r="AU16" i="2"/>
  <c r="AR33" i="2"/>
  <c r="AR319" i="2"/>
  <c r="AR160" i="2"/>
  <c r="AR320" i="2"/>
  <c r="AR594" i="2"/>
  <c r="AR442" i="2"/>
  <c r="AR71" i="2"/>
  <c r="AR136" i="2"/>
  <c r="AR236" i="2"/>
  <c r="AR165" i="2"/>
  <c r="AR192" i="2"/>
  <c r="AR242" i="2"/>
  <c r="AR193" i="2"/>
  <c r="AR275" i="2"/>
  <c r="AR288" i="2"/>
  <c r="AR339" i="2"/>
  <c r="AR531" i="2"/>
  <c r="AR89" i="2"/>
  <c r="AU728" i="2"/>
  <c r="AU440" i="2"/>
  <c r="AU696" i="2"/>
  <c r="AU536" i="2"/>
  <c r="AU278" i="2"/>
  <c r="AU705" i="2"/>
  <c r="AU500" i="2"/>
  <c r="AU294" i="2"/>
  <c r="AU477" i="2"/>
  <c r="AU577" i="2"/>
  <c r="AU673" i="2"/>
  <c r="AU302" i="2"/>
  <c r="AU460" i="2"/>
  <c r="AU420" i="2"/>
  <c r="AU496" i="2"/>
  <c r="AU116" i="2"/>
  <c r="AU438" i="2"/>
  <c r="AU549" i="2"/>
  <c r="AU106" i="2"/>
  <c r="AU451" i="2"/>
  <c r="AU126" i="2"/>
  <c r="AU138" i="2"/>
  <c r="AU625" i="2"/>
  <c r="AU732" i="2"/>
  <c r="AU34" i="2"/>
  <c r="AU172" i="2"/>
  <c r="AU257" i="2"/>
  <c r="AU33" i="2"/>
  <c r="AU319" i="2"/>
  <c r="AU160" i="2"/>
  <c r="AU56" i="2"/>
  <c r="AU137" i="2"/>
  <c r="AU97" i="2"/>
  <c r="AU162" i="2"/>
  <c r="AU320" i="2"/>
  <c r="AU677" i="2"/>
  <c r="AU594" i="2"/>
  <c r="AU411" i="2"/>
  <c r="AU324" i="2"/>
  <c r="AU442" i="2"/>
  <c r="AU71" i="2"/>
  <c r="AU388" i="2"/>
  <c r="AU551" i="2"/>
  <c r="AU497" i="2"/>
  <c r="AU504" i="2"/>
  <c r="AU136" i="2"/>
  <c r="AU572" i="2"/>
  <c r="AU236" i="2"/>
  <c r="AU362" i="2"/>
  <c r="AU165" i="2"/>
  <c r="AU192" i="2"/>
  <c r="AU308" i="2"/>
  <c r="AU242" i="2"/>
  <c r="AU193" i="2"/>
  <c r="AU275" i="2"/>
  <c r="AU288" i="2"/>
  <c r="AU339" i="2"/>
  <c r="AU347" i="2"/>
  <c r="AU321" i="2"/>
  <c r="AU531" i="2"/>
  <c r="AU89" i="2"/>
  <c r="AR404" i="2"/>
  <c r="AR185" i="2"/>
  <c r="AR441" i="2"/>
  <c r="AR636" i="2"/>
  <c r="AR177" i="2"/>
  <c r="AR557" i="2"/>
  <c r="AR28" i="2"/>
  <c r="AR9" i="2"/>
  <c r="AR650" i="2"/>
  <c r="AR115" i="2"/>
  <c r="AR147" i="2"/>
  <c r="AR385" i="2"/>
  <c r="AR202" i="2"/>
  <c r="AR24" i="2"/>
  <c r="AR286" i="2"/>
  <c r="AR569" i="2"/>
  <c r="AR579" i="2"/>
  <c r="AR121" i="2"/>
  <c r="AR433" i="2"/>
  <c r="AR44" i="2"/>
  <c r="AR41" i="2"/>
  <c r="AR23" i="2"/>
  <c r="AR641" i="2"/>
  <c r="AR184" i="2"/>
  <c r="AR74" i="2"/>
  <c r="AR448" i="2"/>
  <c r="AR139" i="2"/>
  <c r="AR337" i="2"/>
  <c r="AR57" i="2"/>
  <c r="AR151" i="2"/>
  <c r="AR609" i="2"/>
  <c r="AU680" i="2"/>
  <c r="AU692" i="2"/>
  <c r="AU404" i="2"/>
  <c r="AU544" i="2"/>
  <c r="AU185" i="2"/>
  <c r="AU264" i="2"/>
  <c r="AU441" i="2"/>
  <c r="AU612" i="2"/>
  <c r="AU654" i="2"/>
  <c r="AU72" i="2"/>
  <c r="AU636" i="2"/>
  <c r="AU386" i="2"/>
  <c r="AU690" i="2"/>
  <c r="AU269" i="2"/>
  <c r="AU709" i="2"/>
  <c r="AU409" i="2"/>
  <c r="AU177" i="2"/>
  <c r="AU557" i="2"/>
  <c r="AU28" i="2"/>
  <c r="AU508" i="2"/>
  <c r="AU528" i="2"/>
  <c r="AU9" i="2"/>
  <c r="AU650" i="2"/>
  <c r="AU115" i="2"/>
  <c r="AU147" i="2"/>
  <c r="AU385" i="2"/>
  <c r="AU243" i="2"/>
  <c r="AU520" i="2"/>
  <c r="AU614" i="2"/>
  <c r="AU202" i="2"/>
  <c r="AU24" i="2"/>
  <c r="AU286" i="2"/>
  <c r="AU545" i="2"/>
  <c r="AU470" i="2"/>
  <c r="AU569" i="2"/>
  <c r="AU579" i="2"/>
  <c r="AU121" i="2"/>
  <c r="AU703" i="2"/>
  <c r="AU586" i="2"/>
  <c r="AR361" i="2"/>
  <c r="AR130" i="2"/>
  <c r="AR333" i="2"/>
  <c r="AR244" i="2"/>
  <c r="AR32" i="2"/>
  <c r="AR285" i="2"/>
  <c r="AR107" i="2"/>
  <c r="AR317" i="2"/>
  <c r="AR611" i="2"/>
  <c r="AR622" i="2"/>
  <c r="AR195" i="2"/>
  <c r="AR50" i="2"/>
  <c r="AR543" i="2"/>
  <c r="AR271" i="2"/>
  <c r="AR183" i="2"/>
  <c r="AR314" i="2"/>
  <c r="AR313" i="2"/>
  <c r="AR277" i="2"/>
  <c r="AR289" i="2"/>
  <c r="AR484" i="2"/>
  <c r="AR638" i="2"/>
  <c r="AR231" i="2"/>
  <c r="AR694" i="2"/>
  <c r="AR117" i="2"/>
  <c r="AR266" i="2"/>
  <c r="AR251" i="2"/>
  <c r="AR104" i="2"/>
  <c r="AR697" i="2"/>
  <c r="AU698" i="2"/>
  <c r="AU672" i="2"/>
  <c r="AU361" i="2"/>
  <c r="AU566" i="2"/>
  <c r="AU130" i="2"/>
  <c r="AU333" i="2"/>
  <c r="AU244" i="2"/>
  <c r="AU32" i="2"/>
  <c r="AU729" i="2"/>
  <c r="AU651" i="2"/>
  <c r="AU667" i="2"/>
  <c r="AU604" i="2"/>
  <c r="AU285" i="2"/>
  <c r="AU615" i="2"/>
  <c r="AU372" i="2"/>
  <c r="AU486" i="2"/>
  <c r="AU455" i="2"/>
  <c r="AU107" i="2"/>
  <c r="AU169" i="2"/>
  <c r="AU670" i="2"/>
  <c r="AU317" i="2"/>
  <c r="AU287" i="2"/>
  <c r="AU706" i="2"/>
  <c r="AU611" i="2"/>
  <c r="AU622" i="2"/>
  <c r="AU199" i="2"/>
  <c r="AU195" i="2"/>
  <c r="AU562" i="2"/>
  <c r="AU50" i="2"/>
  <c r="AU543" i="2"/>
  <c r="AU682" i="2"/>
  <c r="AU722" i="2"/>
  <c r="AU271" i="2"/>
  <c r="AU194" i="2"/>
  <c r="AU183" i="2"/>
  <c r="AU314" i="2"/>
  <c r="AU313" i="2"/>
  <c r="AU423" i="2"/>
  <c r="AU277" i="2"/>
  <c r="AU675" i="2"/>
  <c r="AU482" i="2"/>
  <c r="AU289" i="2"/>
  <c r="AT555" i="2"/>
  <c r="AT458" i="2"/>
  <c r="AT279" i="2"/>
  <c r="AT452" i="2"/>
  <c r="AT446" i="2"/>
  <c r="AT68" i="2"/>
  <c r="AT144" i="2"/>
  <c r="AT647" i="2"/>
  <c r="AR547" i="2"/>
  <c r="AR99" i="2"/>
  <c r="AR296" i="2"/>
  <c r="AR368" i="2"/>
  <c r="AR31" i="2"/>
  <c r="AR249" i="2"/>
  <c r="AR510" i="2"/>
  <c r="AR20" i="2"/>
  <c r="AR450" i="2"/>
  <c r="AR358" i="2"/>
  <c r="AR122" i="2"/>
  <c r="AR170" i="2"/>
  <c r="AR70" i="2"/>
  <c r="AR432" i="2"/>
  <c r="AR38" i="2"/>
  <c r="AR118" i="2"/>
  <c r="AR189" i="2"/>
  <c r="AR113" i="2"/>
  <c r="AR78" i="2"/>
  <c r="AR637" i="2"/>
  <c r="AR310" i="2"/>
  <c r="AR475" i="2"/>
  <c r="AR369" i="2"/>
  <c r="AR436" i="2"/>
  <c r="AR431" i="2"/>
  <c r="AR272" i="2"/>
  <c r="AR279" i="2"/>
  <c r="AR452" i="2"/>
  <c r="AR446" i="2"/>
  <c r="AR144" i="2"/>
  <c r="AU575" i="2"/>
  <c r="AU600" i="2"/>
  <c r="AU547" i="2"/>
  <c r="AU354" i="2"/>
  <c r="AU532" i="2"/>
  <c r="AU99" i="2"/>
  <c r="AU684" i="2"/>
  <c r="AU296" i="2"/>
  <c r="AU668" i="2"/>
  <c r="AU558" i="2"/>
  <c r="AU368" i="2"/>
  <c r="AU175" i="2"/>
  <c r="AU31" i="2"/>
  <c r="AU642" i="2"/>
  <c r="AU725" i="2"/>
  <c r="AU249" i="2"/>
  <c r="AU510" i="2"/>
  <c r="AU712" i="2"/>
  <c r="AU516" i="2"/>
  <c r="AU20" i="2"/>
  <c r="AU608" i="2"/>
  <c r="AU450" i="2"/>
  <c r="AU358" i="2"/>
  <c r="AU492" i="2"/>
  <c r="AU122" i="2"/>
  <c r="AU245" i="2"/>
  <c r="AU170" i="2"/>
  <c r="AU331" i="2"/>
  <c r="AU70" i="2"/>
  <c r="AU432" i="2"/>
  <c r="AU38" i="2"/>
  <c r="AU118" i="2"/>
  <c r="AU189" i="2"/>
  <c r="AU330" i="2"/>
  <c r="AU406" i="2"/>
  <c r="AU113" i="2"/>
  <c r="AU78" i="2"/>
  <c r="AU637" i="2"/>
  <c r="AT15" i="2"/>
  <c r="AT248" i="2"/>
  <c r="AT382" i="2"/>
  <c r="AT120" i="2"/>
  <c r="AT610" i="2"/>
  <c r="AT693" i="2"/>
  <c r="AT233" i="2"/>
  <c r="AT437" i="2"/>
  <c r="AR550" i="2"/>
  <c r="AR298" i="2"/>
  <c r="AR355" i="2"/>
  <c r="AR591" i="2"/>
  <c r="AR213" i="2"/>
  <c r="AR129" i="2"/>
  <c r="AR103" i="2"/>
  <c r="AR237" i="2"/>
  <c r="AR447" i="2"/>
  <c r="AR49" i="2"/>
  <c r="AR18" i="2"/>
  <c r="AR214" i="2"/>
  <c r="AR2" i="2"/>
  <c r="AR6" i="2"/>
  <c r="AR576" i="2"/>
  <c r="AR537" i="2"/>
  <c r="AR267" i="2"/>
  <c r="AR48" i="2"/>
  <c r="AR46" i="2"/>
  <c r="AR304" i="2"/>
  <c r="AR112" i="2"/>
  <c r="AR605" i="2"/>
  <c r="AR247" i="2"/>
  <c r="AR297" i="2"/>
  <c r="AR65" i="2"/>
  <c r="AR248" i="2"/>
  <c r="AR382" i="2"/>
  <c r="AR610" i="2"/>
  <c r="AU679" i="2"/>
  <c r="AU688" i="2"/>
  <c r="AU550" i="2"/>
  <c r="AU298" i="2"/>
  <c r="AU312" i="2"/>
  <c r="AU355" i="2"/>
  <c r="AU591" i="2"/>
  <c r="AU518" i="2"/>
  <c r="AU174" i="2"/>
  <c r="AU730" i="2"/>
  <c r="AU375" i="2"/>
  <c r="AU213" i="2"/>
  <c r="AU129" i="2"/>
  <c r="AU103" i="2"/>
  <c r="AU148" i="2"/>
  <c r="AU588" i="2"/>
  <c r="AU573" i="2"/>
  <c r="AU517" i="2"/>
  <c r="AU326" i="2"/>
  <c r="AU714" i="2"/>
  <c r="AU570" i="2"/>
  <c r="AU237" i="2"/>
  <c r="AU447" i="2"/>
  <c r="AU49" i="2"/>
  <c r="AU687" i="2"/>
  <c r="AU18" i="2"/>
  <c r="AU214" i="2"/>
  <c r="AU686" i="2"/>
  <c r="AU2" i="2"/>
  <c r="AU241" i="2"/>
  <c r="AU6" i="2"/>
  <c r="AU576" i="2"/>
  <c r="AU276" i="2"/>
  <c r="AU537" i="2"/>
  <c r="AU582" i="2"/>
  <c r="AU267" i="2"/>
  <c r="AU48" i="2"/>
  <c r="AU219" i="2"/>
  <c r="AT541" i="2"/>
  <c r="AT223" i="2"/>
  <c r="AT5" i="2"/>
  <c r="AT393" i="2"/>
  <c r="AT301" i="2"/>
  <c r="AR224" i="2"/>
  <c r="AR491" i="2"/>
  <c r="AR211" i="2"/>
  <c r="AR329" i="2"/>
  <c r="AR632" i="2"/>
  <c r="AR123" i="2"/>
  <c r="AR102" i="2"/>
  <c r="AR100" i="2"/>
  <c r="AR43" i="2"/>
  <c r="AR422" i="2"/>
  <c r="AR77" i="2"/>
  <c r="AR421" i="2"/>
  <c r="AR25" i="2"/>
  <c r="AR135" i="2"/>
  <c r="AR153" i="2"/>
  <c r="AR95" i="2"/>
  <c r="AR255" i="2"/>
  <c r="AR300" i="2"/>
  <c r="AR490" i="2"/>
  <c r="AR10" i="2"/>
  <c r="AR171" i="2"/>
  <c r="AR209" i="2"/>
  <c r="AR377" i="2"/>
  <c r="AR554" i="2"/>
  <c r="AR567" i="2"/>
  <c r="AR159" i="2"/>
  <c r="AR479" i="2"/>
  <c r="AR207" i="2"/>
  <c r="AR164" i="2"/>
  <c r="AR494" i="2"/>
  <c r="AR196" i="2"/>
  <c r="AR617" i="2"/>
  <c r="AR11" i="2"/>
  <c r="AR13" i="2"/>
  <c r="AR454" i="2"/>
  <c r="AR400" i="2"/>
  <c r="AR541" i="2"/>
  <c r="AR5" i="2"/>
  <c r="AR393" i="2"/>
  <c r="AR301" i="2"/>
  <c r="AU718" i="2"/>
  <c r="AU661" i="2"/>
  <c r="AU542" i="2"/>
  <c r="AU224" i="2"/>
  <c r="AU707" i="2"/>
  <c r="AU491" i="2"/>
  <c r="AU211" i="2"/>
  <c r="AU329" i="2"/>
  <c r="AU523" i="2"/>
  <c r="AU632" i="2"/>
  <c r="AU123" i="2"/>
  <c r="AU102" i="2"/>
  <c r="AU100" i="2"/>
  <c r="AU43" i="2"/>
  <c r="AU422" i="2"/>
  <c r="AU353" i="2"/>
  <c r="AU77" i="2"/>
  <c r="AU421" i="2"/>
  <c r="AU25" i="2"/>
  <c r="AU135" i="2"/>
  <c r="AU717" i="2"/>
  <c r="AU444" i="2"/>
  <c r="AU153" i="2"/>
  <c r="AU511" i="2"/>
  <c r="AU95" i="2"/>
  <c r="AU535" i="2"/>
  <c r="AU255" i="2"/>
  <c r="AU300" i="2"/>
  <c r="AU490" i="2"/>
  <c r="AU613" i="2"/>
  <c r="AU10" i="2"/>
  <c r="AU171" i="2"/>
  <c r="AU209" i="2"/>
  <c r="AU377" i="2"/>
  <c r="AU554" i="2"/>
  <c r="AU567" i="2"/>
  <c r="AU159" i="2"/>
  <c r="AU60" i="2"/>
  <c r="AU479" i="2"/>
  <c r="AU207" i="2"/>
  <c r="AU262" i="2"/>
  <c r="AU487" i="2"/>
  <c r="AU426" i="2"/>
  <c r="AU708" i="2"/>
  <c r="AU433" i="2"/>
  <c r="AU403" i="2"/>
  <c r="AU44" i="2"/>
  <c r="AU506" i="2"/>
  <c r="AU41" i="2"/>
  <c r="AU585" i="2"/>
  <c r="AU23" i="2"/>
  <c r="AU641" i="2"/>
  <c r="AU655" i="2"/>
  <c r="AU351" i="2"/>
  <c r="AU184" i="2"/>
  <c r="AU74" i="2"/>
  <c r="AU448" i="2"/>
  <c r="AU139" i="2"/>
  <c r="AU337" i="2"/>
  <c r="AU57" i="2"/>
  <c r="AU227" i="2"/>
  <c r="AU592" i="2"/>
  <c r="AU151" i="2"/>
  <c r="AU609" i="2"/>
  <c r="AU484" i="2"/>
  <c r="AU638" i="2"/>
  <c r="AU231" i="2"/>
  <c r="AU669" i="2"/>
  <c r="AU563" i="2"/>
  <c r="AU235" i="2"/>
  <c r="AU564" i="2"/>
  <c r="AU694" i="2"/>
  <c r="AU85" i="2"/>
  <c r="AU117" i="2"/>
  <c r="AU606" i="2"/>
  <c r="AU145" i="2"/>
  <c r="AU580" i="2"/>
  <c r="AU266" i="2"/>
  <c r="AU251" i="2"/>
  <c r="AU104" i="2"/>
  <c r="AU246" i="2"/>
  <c r="AU697" i="2"/>
  <c r="AU578" i="2"/>
  <c r="AU376" i="2"/>
  <c r="AU334" i="2"/>
  <c r="AU515" i="2"/>
  <c r="AU581" i="2"/>
  <c r="AU630" i="2"/>
  <c r="AU310" i="2"/>
  <c r="AU178" i="2"/>
  <c r="AU475" i="2"/>
  <c r="AU369" i="2"/>
  <c r="AU436" i="2"/>
  <c r="AU431" i="2"/>
  <c r="AU272" i="2"/>
  <c r="AU26" i="2"/>
  <c r="AU424" i="2"/>
  <c r="AU338" i="2"/>
  <c r="AU555" i="2"/>
  <c r="AU458" i="2"/>
  <c r="AU279" i="2"/>
  <c r="AU452" i="2"/>
  <c r="AU446" i="2"/>
  <c r="AU68" i="2"/>
  <c r="AU144" i="2"/>
  <c r="AU647" i="2"/>
  <c r="AU533" i="2"/>
  <c r="AU559" i="2"/>
  <c r="AU12" i="2"/>
  <c r="AU323" i="2"/>
  <c r="AU46" i="2"/>
  <c r="AU98" i="2"/>
  <c r="AU304" i="2"/>
  <c r="AU112" i="2"/>
  <c r="AU605" i="2"/>
  <c r="AU648" i="2"/>
  <c r="AU218" i="2"/>
  <c r="AU356" i="2"/>
  <c r="AU247" i="2"/>
  <c r="AU297" i="2"/>
  <c r="AU65" i="2"/>
  <c r="AU15" i="2"/>
  <c r="AU248" i="2"/>
  <c r="AU382" i="2"/>
  <c r="AU120" i="2"/>
  <c r="AU610" i="2"/>
  <c r="AU693" i="2"/>
  <c r="AU233" i="2"/>
  <c r="AU437" i="2"/>
  <c r="AU164" i="2"/>
  <c r="AU494" i="2"/>
  <c r="AU196" i="2"/>
  <c r="AU617" i="2"/>
  <c r="AU463" i="2"/>
  <c r="AU526" i="2"/>
  <c r="AU210" i="2"/>
  <c r="AU11" i="2"/>
  <c r="AU13" i="2"/>
  <c r="AU454" i="2"/>
  <c r="AU400" i="2"/>
  <c r="AU96" i="2"/>
  <c r="AU478" i="2"/>
  <c r="AU416" i="2"/>
  <c r="AU541" i="2"/>
  <c r="AU223" i="2"/>
  <c r="AU5" i="2"/>
  <c r="AU393" i="2"/>
  <c r="AU301" i="2"/>
  <c r="AU146" i="2"/>
  <c r="AU119" i="2"/>
  <c r="AU8" i="2"/>
  <c r="AU252" i="2"/>
  <c r="AU335" i="2"/>
  <c r="AU408" i="2"/>
  <c r="AU389" i="2"/>
  <c r="AU425" i="2"/>
  <c r="AU110" i="2"/>
  <c r="AU704" i="2"/>
  <c r="AU14" i="2"/>
  <c r="AU81" i="2"/>
  <c r="AU83" i="2"/>
  <c r="AU309" i="2"/>
  <c r="AU180" i="2"/>
  <c r="AU166" i="2"/>
  <c r="AU481" i="2"/>
  <c r="AU700" i="2"/>
  <c r="AU188" i="2"/>
  <c r="AU187" i="2"/>
  <c r="AU176" i="2"/>
  <c r="AU283" i="2"/>
  <c r="AU383" i="2"/>
  <c r="AU80" i="2"/>
  <c r="AU471" i="2"/>
  <c r="AU208" i="2"/>
  <c r="AU379" i="2"/>
  <c r="AU464" i="2"/>
  <c r="AU561" i="2"/>
  <c r="AU19" i="2"/>
  <c r="AU472" i="2"/>
  <c r="AU205" i="2"/>
  <c r="AU360" i="2"/>
  <c r="AU681" i="2"/>
  <c r="AU111" i="2"/>
  <c r="AU7" i="2"/>
  <c r="AU291" i="2"/>
  <c r="AU69" i="2"/>
  <c r="AU52" i="2"/>
  <c r="AU3" i="2"/>
  <c r="AU390" i="2"/>
  <c r="AU152" i="2"/>
  <c r="AU55" i="2"/>
  <c r="AU395" i="2"/>
  <c r="AU140" i="2"/>
  <c r="AU443" i="2"/>
  <c r="AU649" i="2"/>
  <c r="AU216" i="2"/>
  <c r="AU597" i="2"/>
  <c r="AU513" i="2"/>
  <c r="AU155" i="2"/>
  <c r="AU258" i="2"/>
  <c r="AU45" i="2"/>
  <c r="AU548" i="2"/>
  <c r="AU109" i="2"/>
  <c r="AU225" i="2"/>
  <c r="AU125" i="2"/>
  <c r="AU37" i="2"/>
  <c r="AU234" i="2"/>
  <c r="AU88" i="2"/>
  <c r="AU54" i="2"/>
  <c r="AU459" i="2"/>
  <c r="AU374" i="2"/>
  <c r="AU62" i="2"/>
  <c r="AU30" i="2"/>
  <c r="AU658" i="2"/>
  <c r="AU299" i="2"/>
  <c r="AU540" i="2"/>
  <c r="AU607" i="2"/>
  <c r="AU198" i="2"/>
  <c r="AU418" i="2"/>
  <c r="AU387" i="2"/>
  <c r="AU691" i="2"/>
  <c r="AU17" i="2"/>
  <c r="AU229" i="2"/>
  <c r="AU206" i="2"/>
  <c r="AU430" i="2"/>
  <c r="AU332" i="2"/>
  <c r="AU546" i="2"/>
  <c r="AU534" i="2"/>
  <c r="AU514" i="2"/>
  <c r="AU538" i="2"/>
  <c r="AU322" i="2"/>
  <c r="AU79" i="2"/>
  <c r="AU359" i="2"/>
  <c r="AU584" i="2"/>
  <c r="AU220" i="2"/>
  <c r="AU150" i="2"/>
  <c r="AU643" i="2"/>
  <c r="AU616" i="2"/>
  <c r="AU656" i="2"/>
  <c r="AU27" i="2"/>
  <c r="AU270" i="2"/>
  <c r="AU318" i="2"/>
  <c r="AU644" i="2"/>
  <c r="AU228" i="2"/>
  <c r="AU64" i="2"/>
  <c r="AU689" i="2"/>
  <c r="AU407" i="2"/>
  <c r="AU529" i="2"/>
  <c r="AU352" i="2"/>
  <c r="AU340" i="2"/>
  <c r="AU181" i="2"/>
  <c r="AU384" i="2"/>
  <c r="AU399" i="2"/>
  <c r="AU507" i="2"/>
  <c r="AU449" i="2"/>
  <c r="AU552" i="2"/>
  <c r="AU292" i="2"/>
  <c r="AU259" i="2"/>
  <c r="AU410" i="2"/>
  <c r="AU348" i="2"/>
  <c r="AU191" i="2"/>
  <c r="AU76" i="2"/>
  <c r="AU36" i="2"/>
  <c r="AU371" i="2"/>
  <c r="AU466" i="2"/>
  <c r="AU461" i="2"/>
  <c r="AU124" i="2"/>
  <c r="AU429" i="2"/>
  <c r="AU282" i="2"/>
  <c r="AU590" i="2"/>
  <c r="AU51" i="2"/>
  <c r="AU397" i="2"/>
  <c r="AU263" i="2"/>
  <c r="AU621" i="2"/>
  <c r="AU342" i="2"/>
  <c r="AU215" i="2"/>
  <c r="AU108" i="2"/>
  <c r="AU587" i="2"/>
  <c r="AU664" i="2"/>
  <c r="AU186" i="2"/>
  <c r="AU603" i="2"/>
  <c r="AU260" i="2"/>
  <c r="AU364" i="2"/>
  <c r="AU305" i="2"/>
  <c r="AU346" i="2"/>
  <c r="AU39" i="2"/>
  <c r="AU261" i="2"/>
  <c r="AU435" i="2"/>
  <c r="AU47" i="2"/>
  <c r="AU131" i="2"/>
  <c r="AU4" i="2"/>
  <c r="AU357" i="2"/>
  <c r="AU474" i="2"/>
  <c r="AU721" i="2"/>
  <c r="AU414" i="2"/>
  <c r="AU556" i="2"/>
  <c r="AU197" i="2"/>
  <c r="AU381" i="2"/>
  <c r="AU439" i="2"/>
  <c r="AU343" i="2"/>
  <c r="AU93" i="2"/>
  <c r="AU141" i="2"/>
  <c r="AU645" i="2"/>
  <c r="AU634" i="2"/>
  <c r="AU653" i="2"/>
  <c r="AU370" i="2"/>
  <c r="AV731" i="2" l="1"/>
  <c r="W35" i="3"/>
  <c r="Y70" i="3"/>
  <c r="Y118" i="3"/>
  <c r="W82" i="3"/>
  <c r="Y92" i="3"/>
  <c r="W19" i="3"/>
  <c r="Y4" i="3"/>
  <c r="Y24" i="3"/>
  <c r="W98" i="3"/>
  <c r="Y119" i="3"/>
  <c r="W28" i="3"/>
  <c r="Y36" i="3"/>
  <c r="W72" i="3"/>
  <c r="Y17" i="3"/>
  <c r="W103" i="3"/>
  <c r="Y64" i="3"/>
  <c r="W33" i="3"/>
  <c r="W73" i="3"/>
  <c r="W65" i="3"/>
  <c r="W86" i="3"/>
  <c r="W55" i="3"/>
  <c r="Y21" i="3"/>
  <c r="Y6" i="3"/>
  <c r="W109" i="3"/>
  <c r="Y75" i="3"/>
  <c r="W96" i="3"/>
  <c r="Y111" i="3"/>
  <c r="W123" i="3"/>
  <c r="Y60" i="3"/>
  <c r="W85" i="3"/>
  <c r="Y16" i="3"/>
  <c r="W40" i="3"/>
  <c r="W122" i="3"/>
  <c r="Y54" i="3"/>
  <c r="Y106" i="3"/>
  <c r="Y63" i="3"/>
  <c r="Y89" i="3"/>
  <c r="W100" i="3"/>
  <c r="W5" i="3"/>
  <c r="Y7" i="3"/>
  <c r="W30" i="3"/>
  <c r="Y80" i="3"/>
  <c r="W4" i="3"/>
  <c r="Y12" i="3"/>
  <c r="W64" i="3"/>
  <c r="W9" i="3"/>
  <c r="W44" i="3"/>
  <c r="W116" i="3"/>
  <c r="W66" i="3"/>
  <c r="Y82" i="3"/>
  <c r="W112" i="3"/>
  <c r="W105" i="3"/>
  <c r="Y43" i="3"/>
  <c r="W102" i="3"/>
  <c r="W88" i="3"/>
  <c r="W74" i="3"/>
  <c r="Y85" i="3"/>
  <c r="W27" i="3"/>
  <c r="W41" i="3"/>
  <c r="Y107" i="3"/>
  <c r="Y34" i="3"/>
  <c r="W61" i="3"/>
  <c r="W99" i="3"/>
  <c r="W58" i="3"/>
  <c r="Y20" i="3"/>
  <c r="W77" i="3"/>
  <c r="Y18" i="3"/>
  <c r="W34" i="3"/>
  <c r="Y87" i="3"/>
  <c r="W12" i="3"/>
  <c r="W81" i="3"/>
  <c r="W63" i="3"/>
  <c r="Y66" i="3"/>
  <c r="Y116" i="3"/>
  <c r="W54" i="3"/>
  <c r="W84" i="3"/>
  <c r="W94" i="3"/>
  <c r="Y102" i="3"/>
  <c r="Y13" i="3"/>
  <c r="Y114" i="3"/>
  <c r="Y88" i="3"/>
  <c r="Y74" i="3"/>
  <c r="W47" i="3"/>
  <c r="Y115" i="3"/>
  <c r="Y122" i="3"/>
  <c r="Y40" i="3"/>
  <c r="W52" i="3"/>
  <c r="Y101" i="3"/>
  <c r="W17" i="3"/>
  <c r="Y27" i="3"/>
  <c r="Y49" i="3"/>
  <c r="W87" i="3"/>
  <c r="W79" i="3"/>
  <c r="Y9" i="3"/>
  <c r="W50" i="3"/>
  <c r="Y86" i="3"/>
  <c r="Y50" i="3"/>
  <c r="Y22" i="3"/>
  <c r="W22" i="3"/>
  <c r="W2" i="3"/>
  <c r="Y84" i="3"/>
  <c r="Y94" i="3"/>
  <c r="W91" i="3"/>
  <c r="W32" i="3"/>
  <c r="Y47" i="3"/>
  <c r="W69" i="3"/>
  <c r="Y45" i="3"/>
  <c r="Y25" i="3"/>
  <c r="Y56" i="3"/>
  <c r="W16" i="3"/>
  <c r="Y57" i="3"/>
  <c r="Y28" i="3"/>
  <c r="W108" i="3"/>
  <c r="Y5" i="3"/>
  <c r="W11" i="3"/>
  <c r="Y68" i="3"/>
  <c r="W120" i="3"/>
  <c r="Y95" i="3"/>
  <c r="W80" i="3"/>
  <c r="Y8" i="3"/>
  <c r="Y110" i="3"/>
  <c r="W49" i="3"/>
  <c r="W75" i="3"/>
  <c r="Y105" i="3"/>
  <c r="W53" i="3"/>
  <c r="Y124" i="3"/>
  <c r="Y71" i="3"/>
  <c r="W118" i="3"/>
  <c r="W90" i="3"/>
  <c r="Y2" i="3"/>
  <c r="Y91" i="3"/>
  <c r="Y112" i="3"/>
  <c r="Y39" i="3"/>
  <c r="W78" i="3"/>
  <c r="Y53" i="3"/>
  <c r="W39" i="3"/>
  <c r="W29" i="3"/>
  <c r="Y113" i="3"/>
  <c r="W18" i="3"/>
  <c r="Y78" i="3"/>
  <c r="Y117" i="3"/>
  <c r="W110" i="3"/>
  <c r="Y69" i="3"/>
  <c r="Y38" i="3"/>
  <c r="W21" i="3"/>
  <c r="W124" i="3"/>
  <c r="W70" i="3"/>
  <c r="W46" i="3"/>
  <c r="Y32" i="3"/>
  <c r="W42" i="3"/>
  <c r="W48" i="3"/>
  <c r="W114" i="3"/>
  <c r="Y81" i="3"/>
  <c r="W59" i="3"/>
  <c r="Y33" i="3"/>
  <c r="W83" i="3"/>
  <c r="W31" i="3"/>
  <c r="Y108" i="3"/>
  <c r="W51" i="3"/>
  <c r="Y30" i="3"/>
  <c r="Y97" i="3"/>
  <c r="W101" i="3"/>
  <c r="Y104" i="3"/>
  <c r="Y125" i="3"/>
  <c r="W117" i="3"/>
  <c r="Y76" i="3"/>
  <c r="Y62" i="3"/>
  <c r="W71" i="3"/>
  <c r="W115" i="3"/>
  <c r="W76" i="3"/>
  <c r="Y29" i="3"/>
  <c r="W67" i="3"/>
  <c r="Y46" i="3"/>
  <c r="W121" i="3"/>
  <c r="Y67" i="3"/>
  <c r="Y44" i="3"/>
  <c r="Y109" i="3"/>
  <c r="W23" i="3"/>
  <c r="Y42" i="3"/>
  <c r="Y48" i="3"/>
  <c r="W93" i="3"/>
  <c r="Y96" i="3"/>
  <c r="Y37" i="3"/>
  <c r="W10" i="3"/>
  <c r="W37" i="3"/>
  <c r="W60" i="3"/>
  <c r="Y11" i="3"/>
  <c r="W92" i="3"/>
  <c r="Y77" i="3"/>
  <c r="W36" i="3"/>
  <c r="W95" i="3"/>
  <c r="Y23" i="3"/>
  <c r="W125" i="3"/>
  <c r="Y100" i="3"/>
  <c r="W62" i="3"/>
  <c r="W89" i="3"/>
  <c r="Y121" i="3"/>
  <c r="Y93" i="3"/>
  <c r="W43" i="3"/>
  <c r="Y79" i="3"/>
  <c r="W14" i="3"/>
  <c r="W104" i="3"/>
  <c r="Y65" i="3"/>
  <c r="W68" i="3"/>
  <c r="Y41" i="3"/>
  <c r="Y58" i="3"/>
  <c r="Y72" i="3"/>
  <c r="Y31" i="3"/>
  <c r="W106" i="3"/>
  <c r="Y52" i="3"/>
  <c r="W7" i="3"/>
  <c r="W113" i="3"/>
  <c r="Y61" i="3"/>
  <c r="Y3" i="3"/>
  <c r="Y99" i="3"/>
  <c r="Y35" i="3"/>
  <c r="W111" i="3"/>
  <c r="Y123" i="3"/>
  <c r="W15" i="3"/>
  <c r="Y83" i="3"/>
  <c r="W6" i="3"/>
  <c r="Y98" i="3"/>
  <c r="Y90" i="3"/>
  <c r="Y73" i="3"/>
  <c r="Y59" i="3"/>
  <c r="Y51" i="3"/>
  <c r="W119" i="3"/>
  <c r="Y120" i="3"/>
  <c r="W20" i="3"/>
  <c r="Y103" i="3"/>
  <c r="W97" i="3"/>
  <c r="Y19" i="3"/>
  <c r="Y14" i="3"/>
  <c r="W3" i="3"/>
  <c r="W8" i="3"/>
  <c r="W25" i="3"/>
  <c r="Y15" i="3"/>
  <c r="W107" i="3"/>
  <c r="W24" i="3"/>
  <c r="W45" i="3"/>
  <c r="W38" i="3"/>
  <c r="W13" i="3"/>
  <c r="Y10" i="3"/>
  <c r="Y26" i="3"/>
  <c r="W56" i="3"/>
  <c r="Y55" i="3"/>
  <c r="W26" i="3"/>
  <c r="W57" i="3"/>
  <c r="AV699" i="2"/>
  <c r="AV133" i="2"/>
  <c r="AV489" i="2"/>
  <c r="AV624" i="2"/>
  <c r="AV365" i="2"/>
  <c r="AV398" i="2"/>
  <c r="AV586" i="2"/>
  <c r="AV243" i="2"/>
  <c r="AV709" i="2"/>
  <c r="AV404" i="2"/>
  <c r="AV128" i="2"/>
  <c r="AV384" i="2"/>
  <c r="AV105" i="2"/>
  <c r="AV303" i="2"/>
  <c r="AV593" i="2"/>
  <c r="AV561" i="2"/>
  <c r="AV335" i="2"/>
  <c r="AV203" i="2"/>
  <c r="AV535" i="2"/>
  <c r="AV43" i="2"/>
  <c r="AV661" i="2"/>
  <c r="AV217" i="2"/>
  <c r="AV570" i="2"/>
  <c r="AV174" i="2"/>
  <c r="AV725" i="2"/>
  <c r="AV198" i="2"/>
  <c r="AV581" i="2"/>
  <c r="AV432" i="2"/>
  <c r="AV642" i="2"/>
  <c r="AV476" i="2"/>
  <c r="AV484" i="2"/>
  <c r="AV682" i="2"/>
  <c r="AV169" i="2"/>
  <c r="AV691" i="2"/>
  <c r="AV125" i="2"/>
  <c r="AV140" i="2"/>
  <c r="AV96" i="2"/>
  <c r="AV487" i="2"/>
  <c r="AV15" i="2"/>
  <c r="AV323" i="2"/>
  <c r="AV555" i="2"/>
  <c r="AV246" i="2"/>
  <c r="AV592" i="2"/>
  <c r="AV585" i="2"/>
  <c r="AV275" i="2"/>
  <c r="AV370" i="2"/>
  <c r="AV721" i="2"/>
  <c r="AV260" i="2"/>
  <c r="AV191" i="2"/>
  <c r="AV204" i="2"/>
  <c r="AV631" i="2"/>
  <c r="AV620" i="2"/>
  <c r="AV539" i="2"/>
  <c r="AV225" i="2"/>
  <c r="AV395" i="2"/>
  <c r="AV400" i="2"/>
  <c r="AV262" i="2"/>
  <c r="AV65" i="2"/>
  <c r="AV12" i="2"/>
  <c r="AV338" i="2"/>
  <c r="AV104" i="2"/>
  <c r="AV227" i="2"/>
  <c r="AV41" i="2"/>
  <c r="AV193" i="2"/>
  <c r="AV653" i="2"/>
  <c r="AV474" i="2"/>
  <c r="AV603" i="2"/>
  <c r="AV565" i="2"/>
  <c r="AV397" i="2"/>
  <c r="AV348" i="2"/>
  <c r="AV127" i="2"/>
  <c r="AV627" i="2"/>
  <c r="AV82" i="2"/>
  <c r="AV345" i="2"/>
  <c r="AV379" i="2"/>
  <c r="AV8" i="2"/>
  <c r="AV283" i="2"/>
  <c r="AV657" i="2"/>
  <c r="AV95" i="2"/>
  <c r="AV100" i="2"/>
  <c r="AV718" i="2"/>
  <c r="AV318" i="2"/>
  <c r="AV42" i="2"/>
  <c r="AV714" i="2"/>
  <c r="AV518" i="2"/>
  <c r="AV31" i="2"/>
  <c r="AV412" i="2"/>
  <c r="AV515" i="2"/>
  <c r="AV70" i="2"/>
  <c r="AV175" i="2"/>
  <c r="AV407" i="2"/>
  <c r="AV473" i="2"/>
  <c r="AV289" i="2"/>
  <c r="AV543" i="2"/>
  <c r="AV107" i="2"/>
  <c r="AV62" i="2"/>
  <c r="AV703" i="2"/>
  <c r="AV385" i="2"/>
  <c r="AV269" i="2"/>
  <c r="AV692" i="2"/>
  <c r="AV715" i="2"/>
  <c r="AV192" i="2"/>
  <c r="AV324" i="2"/>
  <c r="AV257" i="2"/>
  <c r="AV496" i="2"/>
  <c r="AV228" i="2"/>
  <c r="AV498" i="2"/>
  <c r="AV525" i="2"/>
  <c r="AV663" i="2"/>
  <c r="AV529" i="2"/>
  <c r="AV701" i="2"/>
  <c r="AV179" i="2"/>
  <c r="AV61" i="2"/>
  <c r="AV230" i="2"/>
  <c r="AV109" i="2"/>
  <c r="AV55" i="2"/>
  <c r="AV454" i="2"/>
  <c r="AV207" i="2"/>
  <c r="AV297" i="2"/>
  <c r="AV559" i="2"/>
  <c r="AV424" i="2"/>
  <c r="AV251" i="2"/>
  <c r="AV57" i="2"/>
  <c r="AV506" i="2"/>
  <c r="AV242" i="2"/>
  <c r="AV634" i="2"/>
  <c r="AV357" i="2"/>
  <c r="AV186" i="2"/>
  <c r="AV512" i="2"/>
  <c r="AV51" i="2"/>
  <c r="AV410" i="2"/>
  <c r="AV521" i="2"/>
  <c r="AV596" i="2"/>
  <c r="AV413" i="2"/>
  <c r="AV471" i="2"/>
  <c r="AV146" i="2"/>
  <c r="AV187" i="2"/>
  <c r="AV167" i="2"/>
  <c r="AV511" i="2"/>
  <c r="AV102" i="2"/>
  <c r="AV668" i="2"/>
  <c r="AV322" i="2"/>
  <c r="AV719" i="2"/>
  <c r="AV326" i="2"/>
  <c r="AV591" i="2"/>
  <c r="AV368" i="2"/>
  <c r="AV399" i="2"/>
  <c r="AV73" i="2"/>
  <c r="AV334" i="2"/>
  <c r="AV331" i="2"/>
  <c r="AV558" i="2"/>
  <c r="AV656" i="2"/>
  <c r="AV601" i="2"/>
  <c r="AV482" i="2"/>
  <c r="AV50" i="2"/>
  <c r="AV455" i="2"/>
  <c r="AV221" i="2"/>
  <c r="AV121" i="2"/>
  <c r="AV147" i="2"/>
  <c r="AV690" i="2"/>
  <c r="AV680" i="2"/>
  <c r="AV685" i="2"/>
  <c r="AV165" i="2"/>
  <c r="AV411" i="2"/>
  <c r="AV172" i="2"/>
  <c r="AV420" i="2"/>
  <c r="AV150" i="2"/>
  <c r="AV640" i="2"/>
  <c r="AV509" i="2"/>
  <c r="AV75" i="2"/>
  <c r="AV27" i="2"/>
  <c r="AV502" i="2"/>
  <c r="AV468" i="2"/>
  <c r="AV678" i="2"/>
  <c r="AV713" i="2"/>
  <c r="AV274" i="2"/>
  <c r="AV548" i="2"/>
  <c r="AV152" i="2"/>
  <c r="AV13" i="2"/>
  <c r="AV479" i="2"/>
  <c r="AV247" i="2"/>
  <c r="AV533" i="2"/>
  <c r="AV26" i="2"/>
  <c r="AV266" i="2"/>
  <c r="AV337" i="2"/>
  <c r="AV44" i="2"/>
  <c r="AV308" i="2"/>
  <c r="AV645" i="2"/>
  <c r="AV4" i="2"/>
  <c r="AV664" i="2"/>
  <c r="AV87" i="2"/>
  <c r="AV590" i="2"/>
  <c r="AV259" i="2"/>
  <c r="AV111" i="2"/>
  <c r="AV344" i="2"/>
  <c r="AV268" i="2"/>
  <c r="AV383" i="2"/>
  <c r="AV527" i="2"/>
  <c r="AV700" i="2"/>
  <c r="AV568" i="2"/>
  <c r="AV153" i="2"/>
  <c r="AV123" i="2"/>
  <c r="AV532" i="2"/>
  <c r="AV157" i="2"/>
  <c r="AV241" i="2"/>
  <c r="AV517" i="2"/>
  <c r="AV355" i="2"/>
  <c r="AV296" i="2"/>
  <c r="AV64" i="2"/>
  <c r="AV635" i="2"/>
  <c r="AV376" i="2"/>
  <c r="AV170" i="2"/>
  <c r="AV684" i="2"/>
  <c r="AV79" i="2"/>
  <c r="AV396" i="2"/>
  <c r="AV675" i="2"/>
  <c r="AV562" i="2"/>
  <c r="AV486" i="2"/>
  <c r="AV689" i="2"/>
  <c r="AV599" i="2"/>
  <c r="AV579" i="2"/>
  <c r="AV115" i="2"/>
  <c r="AV386" i="2"/>
  <c r="AV294" i="2"/>
  <c r="AV366" i="2"/>
  <c r="AV362" i="2"/>
  <c r="AV594" i="2"/>
  <c r="AV34" i="2"/>
  <c r="AV460" i="2"/>
  <c r="AV212" i="2"/>
  <c r="AV522" i="2"/>
  <c r="AV273" i="2"/>
  <c r="AV724" i="2"/>
  <c r="AV359" i="2"/>
  <c r="AV226" i="2"/>
  <c r="AV311" i="2"/>
  <c r="AV467" i="2"/>
  <c r="AV538" i="2"/>
  <c r="AV45" i="2"/>
  <c r="AV390" i="2"/>
  <c r="AV11" i="2"/>
  <c r="AV60" i="2"/>
  <c r="AV356" i="2"/>
  <c r="AV219" i="2"/>
  <c r="AV272" i="2"/>
  <c r="AV580" i="2"/>
  <c r="AV139" i="2"/>
  <c r="AV403" i="2"/>
  <c r="AV141" i="2"/>
  <c r="AV131" i="2"/>
  <c r="AV587" i="2"/>
  <c r="AV22" i="2"/>
  <c r="AV282" i="2"/>
  <c r="AV292" i="2"/>
  <c r="AV681" i="2"/>
  <c r="AV325" i="2"/>
  <c r="AV316" i="2"/>
  <c r="AV176" i="2"/>
  <c r="AV200" i="2"/>
  <c r="AV166" i="2"/>
  <c r="AV349" i="2"/>
  <c r="AV444" i="2"/>
  <c r="AV632" i="2"/>
  <c r="AV600" i="2"/>
  <c r="AV501" i="2"/>
  <c r="AV2" i="2"/>
  <c r="AV573" i="2"/>
  <c r="AV312" i="2"/>
  <c r="AV99" i="2"/>
  <c r="AV643" i="2"/>
  <c r="AV553" i="2"/>
  <c r="AV637" i="2"/>
  <c r="AV245" i="2"/>
  <c r="AV354" i="2"/>
  <c r="AV469" i="2"/>
  <c r="AV85" i="2"/>
  <c r="AV277" i="2"/>
  <c r="AV195" i="2"/>
  <c r="AV372" i="2"/>
  <c r="AV616" i="2"/>
  <c r="AV373" i="2"/>
  <c r="AV569" i="2"/>
  <c r="AV650" i="2"/>
  <c r="AV636" i="2"/>
  <c r="AV536" i="2"/>
  <c r="AV229" i="2"/>
  <c r="AV236" i="2"/>
  <c r="AV677" i="2"/>
  <c r="AV732" i="2"/>
  <c r="AV302" i="2"/>
  <c r="AV182" i="2"/>
  <c r="AV168" i="2"/>
  <c r="AV646" i="2"/>
  <c r="AV363" i="2"/>
  <c r="AV253" i="2"/>
  <c r="AV367" i="2"/>
  <c r="AV387" i="2"/>
  <c r="AV181" i="2"/>
  <c r="AV116" i="2"/>
  <c r="AV258" i="2"/>
  <c r="AV3" i="2"/>
  <c r="AV301" i="2"/>
  <c r="AV210" i="2"/>
  <c r="AV159" i="2"/>
  <c r="AV437" i="2"/>
  <c r="AV218" i="2"/>
  <c r="AV48" i="2"/>
  <c r="AV647" i="2"/>
  <c r="AV431" i="2"/>
  <c r="AV145" i="2"/>
  <c r="AV448" i="2"/>
  <c r="AV93" i="2"/>
  <c r="AV47" i="2"/>
  <c r="AV108" i="2"/>
  <c r="AV429" i="2"/>
  <c r="AV552" i="2"/>
  <c r="AV360" i="2"/>
  <c r="AV336" i="2"/>
  <c r="AV633" i="2"/>
  <c r="AV188" i="2"/>
  <c r="AV58" i="2"/>
  <c r="AV309" i="2"/>
  <c r="AV733" i="2"/>
  <c r="AV717" i="2"/>
  <c r="AV523" i="2"/>
  <c r="AV651" i="2"/>
  <c r="AV315" i="2"/>
  <c r="AV686" i="2"/>
  <c r="AV588" i="2"/>
  <c r="AV298" i="2"/>
  <c r="AV547" i="2"/>
  <c r="AV222" i="2"/>
  <c r="AV290" i="2"/>
  <c r="AV78" i="2"/>
  <c r="AV122" i="2"/>
  <c r="AV575" i="2"/>
  <c r="AV666" i="2"/>
  <c r="AV694" i="2"/>
  <c r="AV423" i="2"/>
  <c r="AV199" i="2"/>
  <c r="AV615" i="2"/>
  <c r="AV480" i="2"/>
  <c r="AV142" i="2"/>
  <c r="AV470" i="2"/>
  <c r="AV9" i="2"/>
  <c r="AV72" i="2"/>
  <c r="AV658" i="2"/>
  <c r="AV572" i="2"/>
  <c r="AV320" i="2"/>
  <c r="AV625" i="2"/>
  <c r="AV673" i="2"/>
  <c r="AV445" i="2"/>
  <c r="AV156" i="2"/>
  <c r="AV295" i="2"/>
  <c r="AV149" i="2"/>
  <c r="AV618" i="2"/>
  <c r="AV327" i="2"/>
  <c r="AV639" i="2"/>
  <c r="AV727" i="2"/>
  <c r="AV239" i="2"/>
  <c r="AV442" i="2"/>
  <c r="AV374" i="2"/>
  <c r="AV155" i="2"/>
  <c r="AV52" i="2"/>
  <c r="AV393" i="2"/>
  <c r="AV526" i="2"/>
  <c r="AV567" i="2"/>
  <c r="AV233" i="2"/>
  <c r="AV648" i="2"/>
  <c r="AV267" i="2"/>
  <c r="AV144" i="2"/>
  <c r="AV436" i="2"/>
  <c r="AV606" i="2"/>
  <c r="AV74" i="2"/>
  <c r="AV89" i="2"/>
  <c r="AV343" i="2"/>
  <c r="AV435" i="2"/>
  <c r="AV215" i="2"/>
  <c r="AV124" i="2"/>
  <c r="AV449" i="2"/>
  <c r="AV206" i="2"/>
  <c r="AV205" i="2"/>
  <c r="AV417" i="2"/>
  <c r="AV660" i="2"/>
  <c r="AV481" i="2"/>
  <c r="AV134" i="2"/>
  <c r="AV81" i="2"/>
  <c r="AV171" i="2"/>
  <c r="AV135" i="2"/>
  <c r="AV329" i="2"/>
  <c r="AV333" i="2"/>
  <c r="AV328" i="2"/>
  <c r="AV214" i="2"/>
  <c r="AV148" i="2"/>
  <c r="AV550" i="2"/>
  <c r="AV667" i="2"/>
  <c r="AV250" i="2"/>
  <c r="AV394" i="2"/>
  <c r="AV113" i="2"/>
  <c r="AV492" i="2"/>
  <c r="AV729" i="2"/>
  <c r="AV671" i="2"/>
  <c r="AV564" i="2"/>
  <c r="AV313" i="2"/>
  <c r="AV622" i="2"/>
  <c r="AV285" i="2"/>
  <c r="AV254" i="2"/>
  <c r="AV519" i="2"/>
  <c r="AV545" i="2"/>
  <c r="AV528" i="2"/>
  <c r="AV654" i="2"/>
  <c r="AV488" i="2"/>
  <c r="AV136" i="2"/>
  <c r="AV162" i="2"/>
  <c r="AV138" i="2"/>
  <c r="AV577" i="2"/>
  <c r="AV457" i="2"/>
  <c r="AV190" i="2"/>
  <c r="AV456" i="2"/>
  <c r="AV405" i="2"/>
  <c r="AV485" i="2"/>
  <c r="AV232" i="2"/>
  <c r="AV434" i="2"/>
  <c r="AV240" i="2"/>
  <c r="AV710" i="2"/>
  <c r="AV459" i="2"/>
  <c r="AV513" i="2"/>
  <c r="AV69" i="2"/>
  <c r="AV5" i="2"/>
  <c r="AV463" i="2"/>
  <c r="AV554" i="2"/>
  <c r="AV693" i="2"/>
  <c r="AV605" i="2"/>
  <c r="AV582" i="2"/>
  <c r="AV68" i="2"/>
  <c r="AV369" i="2"/>
  <c r="AV117" i="2"/>
  <c r="AV184" i="2"/>
  <c r="AV531" i="2"/>
  <c r="AV439" i="2"/>
  <c r="AV261" i="2"/>
  <c r="AV342" i="2"/>
  <c r="AV461" i="2"/>
  <c r="AV507" i="2"/>
  <c r="AV299" i="2"/>
  <c r="AV472" i="2"/>
  <c r="AV623" i="2"/>
  <c r="AV530" i="2"/>
  <c r="AV180" i="2"/>
  <c r="AV306" i="2"/>
  <c r="AV704" i="2"/>
  <c r="AV10" i="2"/>
  <c r="AV25" i="2"/>
  <c r="AV211" i="2"/>
  <c r="AV672" i="2"/>
  <c r="AV534" i="2"/>
  <c r="AV18" i="2"/>
  <c r="AV103" i="2"/>
  <c r="AV688" i="2"/>
  <c r="AV244" i="2"/>
  <c r="AV63" i="2"/>
  <c r="AV90" i="2"/>
  <c r="AV406" i="2"/>
  <c r="AV358" i="2"/>
  <c r="AV130" i="2"/>
  <c r="AV546" i="2"/>
  <c r="AV235" i="2"/>
  <c r="AV314" i="2"/>
  <c r="AV611" i="2"/>
  <c r="AV604" i="2"/>
  <c r="AV158" i="2"/>
  <c r="AV720" i="2"/>
  <c r="AV286" i="2"/>
  <c r="AV508" i="2"/>
  <c r="AV612" i="2"/>
  <c r="AV35" i="2"/>
  <c r="AV504" i="2"/>
  <c r="AV97" i="2"/>
  <c r="AV126" i="2"/>
  <c r="AV477" i="2"/>
  <c r="AV503" i="2"/>
  <c r="AV281" i="2"/>
  <c r="AV652" i="2"/>
  <c r="AV524" i="2"/>
  <c r="AV341" i="2"/>
  <c r="AV428" i="2"/>
  <c r="AV173" i="2"/>
  <c r="AV340" i="2"/>
  <c r="AV702" i="2"/>
  <c r="AV54" i="2"/>
  <c r="AV597" i="2"/>
  <c r="AV291" i="2"/>
  <c r="AV223" i="2"/>
  <c r="AV617" i="2"/>
  <c r="AV377" i="2"/>
  <c r="AV610" i="2"/>
  <c r="AV112" i="2"/>
  <c r="AV537" i="2"/>
  <c r="AV446" i="2"/>
  <c r="AV351" i="2"/>
  <c r="AV321" i="2"/>
  <c r="AV381" i="2"/>
  <c r="AV39" i="2"/>
  <c r="AV621" i="2"/>
  <c r="AV466" i="2"/>
  <c r="AV465" i="2"/>
  <c r="AV101" i="2"/>
  <c r="AV19" i="2"/>
  <c r="AV619" i="2"/>
  <c r="AV280" i="2"/>
  <c r="AV83" i="2"/>
  <c r="AV493" i="2"/>
  <c r="AV425" i="2"/>
  <c r="AV613" i="2"/>
  <c r="AV421" i="2"/>
  <c r="AV491" i="2"/>
  <c r="AV440" i="2"/>
  <c r="AV607" i="2"/>
  <c r="AV687" i="2"/>
  <c r="AV129" i="2"/>
  <c r="AV679" i="2"/>
  <c r="AV361" i="2"/>
  <c r="AV723" i="2"/>
  <c r="AV475" i="2"/>
  <c r="AV330" i="2"/>
  <c r="AV450" i="2"/>
  <c r="AV698" i="2"/>
  <c r="AV418" i="2"/>
  <c r="AV563" i="2"/>
  <c r="AV183" i="2"/>
  <c r="AV706" i="2"/>
  <c r="AV32" i="2"/>
  <c r="AV589" i="2"/>
  <c r="AV24" i="2"/>
  <c r="AV28" i="2"/>
  <c r="AV441" i="2"/>
  <c r="AV352" i="2"/>
  <c r="AV602" i="2"/>
  <c r="AV497" i="2"/>
  <c r="AV137" i="2"/>
  <c r="AV451" i="2"/>
  <c r="AV278" i="2"/>
  <c r="AV430" i="2"/>
  <c r="AV415" i="2"/>
  <c r="AV265" i="2"/>
  <c r="AV583" i="2"/>
  <c r="AV17" i="2"/>
  <c r="AV84" i="2"/>
  <c r="AV574" i="2"/>
  <c r="AV644" i="2"/>
  <c r="AV91" i="2"/>
  <c r="AV33" i="2"/>
  <c r="AV88" i="2"/>
  <c r="AV216" i="2"/>
  <c r="AV7" i="2"/>
  <c r="AV541" i="2"/>
  <c r="AV196" i="2"/>
  <c r="AV209" i="2"/>
  <c r="AV120" i="2"/>
  <c r="AV304" i="2"/>
  <c r="AV276" i="2"/>
  <c r="AV452" i="2"/>
  <c r="AV655" i="2"/>
  <c r="AV347" i="2"/>
  <c r="AV197" i="2"/>
  <c r="AV346" i="2"/>
  <c r="AV263" i="2"/>
  <c r="AV371" i="2"/>
  <c r="AV402" i="2"/>
  <c r="AV53" i="2"/>
  <c r="AV132" i="2"/>
  <c r="AV114" i="2"/>
  <c r="AV726" i="2"/>
  <c r="AV14" i="2"/>
  <c r="AV408" i="2"/>
  <c r="AV490" i="2"/>
  <c r="AV77" i="2"/>
  <c r="AV707" i="2"/>
  <c r="AV21" i="2"/>
  <c r="AV49" i="2"/>
  <c r="AV213" i="2"/>
  <c r="AV608" i="2"/>
  <c r="AV705" i="2"/>
  <c r="AV284" i="2"/>
  <c r="AV178" i="2"/>
  <c r="AV189" i="2"/>
  <c r="AV20" i="2"/>
  <c r="AV696" i="2"/>
  <c r="AV716" i="2"/>
  <c r="AV669" i="2"/>
  <c r="AV194" i="2"/>
  <c r="AV287" i="2"/>
  <c r="AV566" i="2"/>
  <c r="AV94" i="2"/>
  <c r="AV433" i="2"/>
  <c r="AV202" i="2"/>
  <c r="AV557" i="2"/>
  <c r="AV264" i="2"/>
  <c r="AV270" i="2"/>
  <c r="AV66" i="2"/>
  <c r="AV551" i="2"/>
  <c r="AV56" i="2"/>
  <c r="AV106" i="2"/>
  <c r="AV540" i="2"/>
  <c r="AV154" i="2"/>
  <c r="AV256" i="2"/>
  <c r="AV427" i="2"/>
  <c r="AV30" i="2"/>
  <c r="AV40" i="2"/>
  <c r="AV626" i="2"/>
  <c r="AV220" i="2"/>
  <c r="AV92" i="2"/>
  <c r="AV391" i="2"/>
  <c r="AV234" i="2"/>
  <c r="AV649" i="2"/>
  <c r="AV416" i="2"/>
  <c r="AV494" i="2"/>
  <c r="AV382" i="2"/>
  <c r="AV98" i="2"/>
  <c r="AV576" i="2"/>
  <c r="AV279" i="2"/>
  <c r="AV578" i="2"/>
  <c r="AV609" i="2"/>
  <c r="AV641" i="2"/>
  <c r="AV339" i="2"/>
  <c r="AV556" i="2"/>
  <c r="AV305" i="2"/>
  <c r="AV16" i="2"/>
  <c r="AV36" i="2"/>
  <c r="AV380" i="2"/>
  <c r="AV163" i="2"/>
  <c r="AV629" i="2"/>
  <c r="AV378" i="2"/>
  <c r="AV499" i="2"/>
  <c r="AV110" i="2"/>
  <c r="AV464" i="2"/>
  <c r="AV252" i="2"/>
  <c r="AV300" i="2"/>
  <c r="AV353" i="2"/>
  <c r="AV224" i="2"/>
  <c r="AV495" i="2"/>
  <c r="AV447" i="2"/>
  <c r="AV375" i="2"/>
  <c r="AV516" i="2"/>
  <c r="AV695" i="2"/>
  <c r="AV310" i="2"/>
  <c r="AV118" i="2"/>
  <c r="AV712" i="2"/>
  <c r="AV483" i="2"/>
  <c r="AV231" i="2"/>
  <c r="AV271" i="2"/>
  <c r="AV317" i="2"/>
  <c r="AV500" i="2"/>
  <c r="AV560" i="2"/>
  <c r="AV708" i="2"/>
  <c r="AV614" i="2"/>
  <c r="AV177" i="2"/>
  <c r="AV185" i="2"/>
  <c r="AV584" i="2"/>
  <c r="AV711" i="2"/>
  <c r="AV388" i="2"/>
  <c r="AV160" i="2"/>
  <c r="AV549" i="2"/>
  <c r="AV453" i="2"/>
  <c r="AV201" i="2"/>
  <c r="AV683" i="2"/>
  <c r="AV665" i="2"/>
  <c r="AV462" i="2"/>
  <c r="AV662" i="2"/>
  <c r="AV598" i="2"/>
  <c r="AV350" i="2"/>
  <c r="AV143" i="2"/>
  <c r="AV80" i="2"/>
  <c r="AV37" i="2"/>
  <c r="AV443" i="2"/>
  <c r="AV478" i="2"/>
  <c r="AV164" i="2"/>
  <c r="AV248" i="2"/>
  <c r="AV46" i="2"/>
  <c r="AV6" i="2"/>
  <c r="AV458" i="2"/>
  <c r="AV697" i="2"/>
  <c r="AV151" i="2"/>
  <c r="AV23" i="2"/>
  <c r="AV288" i="2"/>
  <c r="AV414" i="2"/>
  <c r="AV364" i="2"/>
  <c r="AV505" i="2"/>
  <c r="AV76" i="2"/>
  <c r="AV628" i="2"/>
  <c r="AV401" i="2"/>
  <c r="AV293" i="2"/>
  <c r="AV676" i="2"/>
  <c r="AV659" i="2"/>
  <c r="AV389" i="2"/>
  <c r="AV208" i="2"/>
  <c r="AV119" i="2"/>
  <c r="AV255" i="2"/>
  <c r="AV422" i="2"/>
  <c r="AV542" i="2"/>
  <c r="AV67" i="2"/>
  <c r="AV237" i="2"/>
  <c r="AV730" i="2"/>
  <c r="AV510" i="2"/>
  <c r="AV332" i="2"/>
  <c r="AV630" i="2"/>
  <c r="AV38" i="2"/>
  <c r="AV249" i="2"/>
  <c r="AV307" i="2"/>
  <c r="AV638" i="2"/>
  <c r="AV722" i="2"/>
  <c r="AV670" i="2"/>
  <c r="AV728" i="2"/>
  <c r="AV514" i="2"/>
  <c r="AV426" i="2"/>
  <c r="AV520" i="2"/>
  <c r="AV409" i="2"/>
  <c r="AV544" i="2"/>
  <c r="AV29" i="2"/>
  <c r="AV595" i="2"/>
  <c r="AV71" i="2"/>
  <c r="AV319" i="2"/>
  <c r="AV438" i="2"/>
  <c r="AV59" i="2"/>
  <c r="AV86" i="2"/>
  <c r="AV674" i="2"/>
  <c r="AV161" i="2"/>
  <c r="AV419" i="2"/>
  <c r="AV392" i="2"/>
  <c r="AV238" i="2"/>
  <c r="AV571" i="2"/>
  <c r="X45" i="3" l="1"/>
  <c r="Z120" i="3"/>
  <c r="Z35" i="3"/>
  <c r="Z92" i="3"/>
  <c r="X19" i="3"/>
  <c r="Z48" i="3"/>
  <c r="X24" i="3"/>
  <c r="Z25" i="3"/>
  <c r="X59" i="3"/>
  <c r="X44" i="3"/>
  <c r="Z6" i="3"/>
  <c r="X71" i="3"/>
  <c r="X72" i="3"/>
  <c r="X63" i="3"/>
  <c r="X23" i="3"/>
  <c r="X41" i="3"/>
  <c r="Z106" i="3"/>
  <c r="X28" i="3"/>
  <c r="Z15" i="3"/>
  <c r="Z59" i="3"/>
  <c r="Z61" i="3"/>
  <c r="X14" i="3"/>
  <c r="Z77" i="3"/>
  <c r="Z109" i="3"/>
  <c r="X117" i="3"/>
  <c r="X110" i="3"/>
  <c r="Z2" i="3"/>
  <c r="Z95" i="3"/>
  <c r="X69" i="3"/>
  <c r="Z9" i="3"/>
  <c r="Z74" i="3"/>
  <c r="X12" i="3"/>
  <c r="X27" i="3"/>
  <c r="X9" i="3"/>
  <c r="Z54" i="3"/>
  <c r="Z21" i="3"/>
  <c r="Z119" i="3"/>
  <c r="Z39" i="3"/>
  <c r="X119" i="3"/>
  <c r="Z112" i="3"/>
  <c r="X107" i="3"/>
  <c r="Z91" i="3"/>
  <c r="X25" i="3"/>
  <c r="Z73" i="3"/>
  <c r="X113" i="3"/>
  <c r="Z79" i="3"/>
  <c r="X92" i="3"/>
  <c r="Z44" i="3"/>
  <c r="Z125" i="3"/>
  <c r="Z81" i="3"/>
  <c r="Z117" i="3"/>
  <c r="X90" i="3"/>
  <c r="X120" i="3"/>
  <c r="Z47" i="3"/>
  <c r="X79" i="3"/>
  <c r="Z88" i="3"/>
  <c r="Z87" i="3"/>
  <c r="Z85" i="3"/>
  <c r="X64" i="3"/>
  <c r="X122" i="3"/>
  <c r="X55" i="3"/>
  <c r="X98" i="3"/>
  <c r="X21" i="3"/>
  <c r="Z34" i="3"/>
  <c r="Z65" i="3"/>
  <c r="Z8" i="3"/>
  <c r="X104" i="3"/>
  <c r="X81" i="3"/>
  <c r="X26" i="3"/>
  <c r="X8" i="3"/>
  <c r="Z90" i="3"/>
  <c r="X7" i="3"/>
  <c r="X43" i="3"/>
  <c r="Z11" i="3"/>
  <c r="Z67" i="3"/>
  <c r="Z104" i="3"/>
  <c r="X114" i="3"/>
  <c r="Z78" i="3"/>
  <c r="X118" i="3"/>
  <c r="Z68" i="3"/>
  <c r="X32" i="3"/>
  <c r="X87" i="3"/>
  <c r="Z114" i="3"/>
  <c r="X34" i="3"/>
  <c r="X74" i="3"/>
  <c r="Z12" i="3"/>
  <c r="X40" i="3"/>
  <c r="X86" i="3"/>
  <c r="Z24" i="3"/>
  <c r="Z23" i="3"/>
  <c r="X66" i="3"/>
  <c r="Z62" i="3"/>
  <c r="Z115" i="3"/>
  <c r="Z36" i="3"/>
  <c r="Z69" i="3"/>
  <c r="X3" i="3"/>
  <c r="Z98" i="3"/>
  <c r="Z93" i="3"/>
  <c r="X60" i="3"/>
  <c r="X121" i="3"/>
  <c r="X101" i="3"/>
  <c r="X48" i="3"/>
  <c r="X18" i="3"/>
  <c r="Z71" i="3"/>
  <c r="X11" i="3"/>
  <c r="X91" i="3"/>
  <c r="Z49" i="3"/>
  <c r="Z13" i="3"/>
  <c r="Z18" i="3"/>
  <c r="X88" i="3"/>
  <c r="X4" i="3"/>
  <c r="Z16" i="3"/>
  <c r="X65" i="3"/>
  <c r="Z4" i="3"/>
  <c r="Z50" i="3"/>
  <c r="X95" i="3"/>
  <c r="Z86" i="3"/>
  <c r="X36" i="3"/>
  <c r="X57" i="3"/>
  <c r="Z55" i="3"/>
  <c r="Z52" i="3"/>
  <c r="X56" i="3"/>
  <c r="Z14" i="3"/>
  <c r="X6" i="3"/>
  <c r="X106" i="3"/>
  <c r="Z121" i="3"/>
  <c r="X37" i="3"/>
  <c r="Z46" i="3"/>
  <c r="Z97" i="3"/>
  <c r="X42" i="3"/>
  <c r="Z113" i="3"/>
  <c r="Z124" i="3"/>
  <c r="Z5" i="3"/>
  <c r="Z94" i="3"/>
  <c r="Z27" i="3"/>
  <c r="Z102" i="3"/>
  <c r="X77" i="3"/>
  <c r="X102" i="3"/>
  <c r="Z80" i="3"/>
  <c r="X85" i="3"/>
  <c r="X73" i="3"/>
  <c r="X82" i="3"/>
  <c r="Z122" i="3"/>
  <c r="Z42" i="3"/>
  <c r="Z63" i="3"/>
  <c r="X80" i="3"/>
  <c r="Z19" i="3"/>
  <c r="X89" i="3"/>
  <c r="X10" i="3"/>
  <c r="X67" i="3"/>
  <c r="Z30" i="3"/>
  <c r="Z32" i="3"/>
  <c r="X29" i="3"/>
  <c r="X53" i="3"/>
  <c r="X108" i="3"/>
  <c r="Z84" i="3"/>
  <c r="X17" i="3"/>
  <c r="X94" i="3"/>
  <c r="Z20" i="3"/>
  <c r="Z43" i="3"/>
  <c r="X30" i="3"/>
  <c r="Z60" i="3"/>
  <c r="X33" i="3"/>
  <c r="Z110" i="3"/>
  <c r="Z89" i="3"/>
  <c r="Z38" i="3"/>
  <c r="X109" i="3"/>
  <c r="Z76" i="3"/>
  <c r="Z45" i="3"/>
  <c r="Z26" i="3"/>
  <c r="Z31" i="3"/>
  <c r="Z10" i="3"/>
  <c r="X97" i="3"/>
  <c r="X15" i="3"/>
  <c r="Z72" i="3"/>
  <c r="X62" i="3"/>
  <c r="Z37" i="3"/>
  <c r="Z29" i="3"/>
  <c r="X51" i="3"/>
  <c r="X46" i="3"/>
  <c r="X39" i="3"/>
  <c r="Z105" i="3"/>
  <c r="Z28" i="3"/>
  <c r="X2" i="3"/>
  <c r="Z101" i="3"/>
  <c r="X84" i="3"/>
  <c r="X58" i="3"/>
  <c r="X105" i="3"/>
  <c r="Z7" i="3"/>
  <c r="X123" i="3"/>
  <c r="Z64" i="3"/>
  <c r="Z118" i="3"/>
  <c r="X68" i="3"/>
  <c r="Z56" i="3"/>
  <c r="Z75" i="3"/>
  <c r="Z33" i="3"/>
  <c r="Z107" i="3"/>
  <c r="Z51" i="3"/>
  <c r="X50" i="3"/>
  <c r="Z83" i="3"/>
  <c r="X13" i="3"/>
  <c r="Z103" i="3"/>
  <c r="Z123" i="3"/>
  <c r="Z58" i="3"/>
  <c r="Z100" i="3"/>
  <c r="Z96" i="3"/>
  <c r="X76" i="3"/>
  <c r="Z108" i="3"/>
  <c r="X70" i="3"/>
  <c r="Z53" i="3"/>
  <c r="X75" i="3"/>
  <c r="Z57" i="3"/>
  <c r="X22" i="3"/>
  <c r="X52" i="3"/>
  <c r="X54" i="3"/>
  <c r="X99" i="3"/>
  <c r="X112" i="3"/>
  <c r="X5" i="3"/>
  <c r="Z111" i="3"/>
  <c r="X103" i="3"/>
  <c r="X35" i="3"/>
  <c r="X83" i="3"/>
  <c r="Z66" i="3"/>
  <c r="Z99" i="3"/>
  <c r="X116" i="3"/>
  <c r="Z3" i="3"/>
  <c r="X47" i="3"/>
  <c r="X38" i="3"/>
  <c r="X20" i="3"/>
  <c r="X111" i="3"/>
  <c r="Z41" i="3"/>
  <c r="X125" i="3"/>
  <c r="X93" i="3"/>
  <c r="X115" i="3"/>
  <c r="X31" i="3"/>
  <c r="X124" i="3"/>
  <c r="X78" i="3"/>
  <c r="X49" i="3"/>
  <c r="X16" i="3"/>
  <c r="Z22" i="3"/>
  <c r="Z40" i="3"/>
  <c r="Z116" i="3"/>
  <c r="X61" i="3"/>
  <c r="Z82" i="3"/>
  <c r="X100" i="3"/>
  <c r="X96" i="3"/>
  <c r="Z17" i="3"/>
  <c r="Z70" i="3"/>
</calcChain>
</file>

<file path=xl/sharedStrings.xml><?xml version="1.0" encoding="utf-8"?>
<sst xmlns="http://schemas.openxmlformats.org/spreadsheetml/2006/main" count="10513" uniqueCount="3204">
  <si>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</si>
  <si>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</si>
  <si>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</si>
  <si>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</si>
  <si>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</si>
  <si>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</si>
  <si>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</si>
  <si>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</si>
  <si>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</si>
  <si>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</si>
  <si>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</si>
  <si>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</si>
  <si>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</si>
  <si>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</si>
  <si>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</si>
  <si>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</si>
  <si>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</si>
  <si>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</si>
  <si>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</si>
  <si>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</si>
  <si>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</si>
  <si>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</si>
  <si>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</si>
  <si>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</si>
  <si>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</si>
  <si>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</si>
  <si>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</si>
  <si>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</si>
  <si>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</si>
  <si>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</si>
  <si>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</si>
  <si>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</si>
  <si>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</si>
  <si>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</si>
  <si>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</si>
  <si>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</si>
  <si>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</si>
  <si>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</si>
  <si>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</si>
  <si>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</si>
  <si>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</si>
  <si>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</si>
  <si>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</si>
  <si>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</si>
  <si>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</si>
  <si>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</si>
  <si>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</si>
  <si>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</si>
  <si>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</si>
  <si>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</si>
  <si>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</si>
  <si>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</si>
  <si>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</si>
  <si>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</si>
  <si>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</si>
  <si>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</si>
  <si>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</si>
  <si>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</si>
  <si>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</si>
  <si>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</si>
  <si>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</si>
  <si>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</si>
  <si>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</si>
  <si>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</si>
  <si>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</si>
  <si>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</si>
  <si>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</si>
  <si>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</si>
  <si>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Axis Bank Ltd</t>
  </si>
  <si>
    <t>AXISBANK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</si>
  <si>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</si>
  <si>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</si>
  <si>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</si>
  <si>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</si>
  <si>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</si>
  <si>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</si>
  <si>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</si>
  <si>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</si>
  <si>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</si>
  <si>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</si>
  <si>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</si>
  <si>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</si>
  <si>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</si>
  <si>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</si>
  <si>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</si>
  <si>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</si>
  <si>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</si>
  <si>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</si>
  <si>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</si>
  <si>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</si>
  <si>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</si>
  <si>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</si>
  <si>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</si>
  <si>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Asian Paints Ltd</t>
  </si>
  <si>
    <t>ASIANPAINT</t>
  </si>
  <si>
    <t>Paints</t>
  </si>
  <si>
    <t>Bajaj Finserv Ltd</t>
  </si>
  <si>
    <t>BAJAJFINSV</t>
  </si>
  <si>
    <t>Bajaj Auto Limited</t>
  </si>
  <si>
    <t>BAJAJ-AUTO</t>
  </si>
  <si>
    <t>Two Wheelers</t>
  </si>
  <si>
    <t>Wipro Ltd</t>
  </si>
  <si>
    <t>WIPRO</t>
  </si>
  <si>
    <t>Siemens Ltd</t>
  </si>
  <si>
    <t>SIEMENS</t>
  </si>
  <si>
    <t>Conglomerates</t>
  </si>
  <si>
    <t>Adani Green Energy Ltd</t>
  </si>
  <si>
    <t>ADANIGREEN</t>
  </si>
  <si>
    <t>Renewable Energy</t>
  </si>
  <si>
    <t>Trent Ltd</t>
  </si>
  <si>
    <t>TRENT</t>
  </si>
  <si>
    <t>Retail - Apparel</t>
  </si>
  <si>
    <t>Avenue Supermarts Ltd</t>
  </si>
  <si>
    <t>DMART</t>
  </si>
  <si>
    <t>Retail - Department Stores</t>
  </si>
  <si>
    <t>JSW Steel Ltd</t>
  </si>
  <si>
    <t>JSWSTEEL</t>
  </si>
  <si>
    <t>Iron &amp; Steel</t>
  </si>
  <si>
    <t>Zomato Ltd</t>
  </si>
  <si>
    <t>ZOMATO</t>
  </si>
  <si>
    <t>Online Services</t>
  </si>
  <si>
    <t>Adani Power Ltd</t>
  </si>
  <si>
    <t>ADANIPOWER</t>
  </si>
  <si>
    <t>Indian Oil Corporation Ltd</t>
  </si>
  <si>
    <t>IOC</t>
  </si>
  <si>
    <t>Nestle India Ltd</t>
  </si>
  <si>
    <t>NESTLEIND</t>
  </si>
  <si>
    <t>FMCG - Foods</t>
  </si>
  <si>
    <t>Hindustan Zinc Ltd</t>
  </si>
  <si>
    <t>HINDZINC</t>
  </si>
  <si>
    <t>Mining - Diversified</t>
  </si>
  <si>
    <t>DLF Ltd</t>
  </si>
  <si>
    <t>DLF</t>
  </si>
  <si>
    <t>Real Estate</t>
  </si>
  <si>
    <t>Jio Financial Services Ltd</t>
  </si>
  <si>
    <t>JIOFIN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</si>
  <si>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</si>
  <si>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</si>
  <si>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</si>
  <si>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</si>
  <si>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</si>
  <si>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</si>
  <si>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Varun Beverages Ltd</t>
  </si>
  <si>
    <t>VBL</t>
  </si>
  <si>
    <t>Soft Drinks</t>
  </si>
  <si>
    <t>Tata Steel Ltd</t>
  </si>
  <si>
    <t>TATASTEEL</t>
  </si>
  <si>
    <t>LTIMindtree Ltd</t>
  </si>
  <si>
    <t>LTIM</t>
  </si>
  <si>
    <t>Vedanta Ltd</t>
  </si>
  <si>
    <t>VEDL</t>
  </si>
  <si>
    <t>Metals - Diversified</t>
  </si>
  <si>
    <t>ABB India Ltd</t>
  </si>
  <si>
    <t>ABB</t>
  </si>
  <si>
    <t>Heavy Electrical Equipments</t>
  </si>
  <si>
    <t>Grasim Industries Ltd</t>
  </si>
  <si>
    <t>GRASIM</t>
  </si>
  <si>
    <t>Interglobe Aviation Ltd</t>
  </si>
  <si>
    <t>INDIGO</t>
  </si>
  <si>
    <t>Airlines</t>
  </si>
  <si>
    <t>SBI Life Insurance Company Ltd</t>
  </si>
  <si>
    <t>SBILIFE</t>
  </si>
  <si>
    <t>Tech Mahindra Ltd</t>
  </si>
  <si>
    <t>TECHM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</si>
  <si>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</si>
  <si>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</si>
  <si>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</si>
  <si>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</si>
  <si>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</si>
  <si>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</si>
  <si>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Pidilite Industries Ltd</t>
  </si>
  <si>
    <t>PIDILITIND</t>
  </si>
  <si>
    <t>Diversified Chemicals</t>
  </si>
  <si>
    <t>HDFC Life Insurance Company Ltd</t>
  </si>
  <si>
    <t>HDFCLIFE</t>
  </si>
  <si>
    <t>Power Finance Corporation Ltd</t>
  </si>
  <si>
    <t>PFC</t>
  </si>
  <si>
    <t>Bharat Petroleum Corporation Ltd</t>
  </si>
  <si>
    <t>BPCL</t>
  </si>
  <si>
    <t>Gail (India) Ltd</t>
  </si>
  <si>
    <t>GAIL</t>
  </si>
  <si>
    <t>Gas Distribution</t>
  </si>
  <si>
    <t>Britannia Industries Ltd</t>
  </si>
  <si>
    <t>BRITANNIA</t>
  </si>
  <si>
    <t>Tata Power Company Ltd</t>
  </si>
  <si>
    <t>TATAPOWER</t>
  </si>
  <si>
    <t>REC Limited</t>
  </si>
  <si>
    <t>RECLTD</t>
  </si>
  <si>
    <t>Samvardhana Motherson International Ltd</t>
  </si>
  <si>
    <t>MOTHERSON</t>
  </si>
  <si>
    <t>Auto Parts</t>
  </si>
  <si>
    <t>Ambuja Cements Ltd</t>
  </si>
  <si>
    <t>AMBUJACEM</t>
  </si>
  <si>
    <t>Godrej Consumer Products Ltd</t>
  </si>
  <si>
    <t>GODREJCP</t>
  </si>
  <si>
    <t>FMCG - Personal Products</t>
  </si>
  <si>
    <t>CG Power and Industrial Solutions Ltd</t>
  </si>
  <si>
    <t>CGPOWER</t>
  </si>
  <si>
    <t>TVS Motor Company Ltd</t>
  </si>
  <si>
    <t>TVSMOTOR</t>
  </si>
  <si>
    <t>Eicher Motors Ltd</t>
  </si>
  <si>
    <t>EICHERMOT</t>
  </si>
  <si>
    <t>Trucks &amp; Buses</t>
  </si>
  <si>
    <t>Cipla Ltd</t>
  </si>
  <si>
    <t>CIPLA</t>
  </si>
  <si>
    <t>Bank of Baroda Ltd</t>
  </si>
  <si>
    <t>BANKBARODA</t>
  </si>
  <si>
    <t>Adani Energy Solutions Ltd</t>
  </si>
  <si>
    <t>ADANIENSOL</t>
  </si>
  <si>
    <t>Power Infrastructure</t>
  </si>
  <si>
    <t>Shriram Finance Ltd</t>
  </si>
  <si>
    <t>SHRIRAMFIN</t>
  </si>
  <si>
    <t>Cholamandalam Investment and Finance Company Ltd</t>
  </si>
  <si>
    <t>CHOLAFIN</t>
  </si>
  <si>
    <t>JSW Energy Ltd</t>
  </si>
  <si>
    <t>JSWENERGY</t>
  </si>
  <si>
    <t>Punjab National Bank</t>
  </si>
  <si>
    <t>PNB</t>
  </si>
  <si>
    <t>Macrotech Developers Ltd</t>
  </si>
  <si>
    <t>LODHA</t>
  </si>
  <si>
    <t>Bajaj Holdings and Investment Ltd</t>
  </si>
  <si>
    <t>BAJAJHLDNG</t>
  </si>
  <si>
    <t>Asset Management</t>
  </si>
  <si>
    <t>Bajaj Housing Finance Ltd</t>
  </si>
  <si>
    <t>BAJAJHFL</t>
  </si>
  <si>
    <t>Torrent Pharmaceuticals Ltd</t>
  </si>
  <si>
    <t>TORNTPHARM</t>
  </si>
  <si>
    <t>Havells India Ltd</t>
  </si>
  <si>
    <t>HAVELLS</t>
  </si>
  <si>
    <t>Electrical Components &amp; Equipments</t>
  </si>
  <si>
    <t>Dr Reddy's Laboratories Ltd</t>
  </si>
  <si>
    <t>DRREDDY</t>
  </si>
  <si>
    <t>United Spirits Ltd</t>
  </si>
  <si>
    <t>UNITDSPR</t>
  </si>
  <si>
    <t>Alcoholic Beverages</t>
  </si>
  <si>
    <t>Tata Consumer Products Ltd</t>
  </si>
  <si>
    <t>TATACONSUM</t>
  </si>
  <si>
    <t>Tea &amp; Coffee</t>
  </si>
  <si>
    <t>Bosch Ltd</t>
  </si>
  <si>
    <t>BOSCHLTD</t>
  </si>
  <si>
    <t>Mankind Pharma Ltd</t>
  </si>
  <si>
    <t>MANKIND</t>
  </si>
  <si>
    <t>Polycab India Ltd</t>
  </si>
  <si>
    <t>POLYCAB</t>
  </si>
  <si>
    <t>ICICI Prudential Life Insurance Company Ltd</t>
  </si>
  <si>
    <t>ICICIPRULI</t>
  </si>
  <si>
    <t>Indian Overseas Bank</t>
  </si>
  <si>
    <t>IOB</t>
  </si>
  <si>
    <t>Indusind Bank Ltd</t>
  </si>
  <si>
    <t>INDUSINDBK</t>
  </si>
  <si>
    <t>Hero MotoCorp Ltd</t>
  </si>
  <si>
    <t>HEROMOTOCO</t>
  </si>
  <si>
    <t>Info Edge (India) Ltd</t>
  </si>
  <si>
    <t>NAUKRI</t>
  </si>
  <si>
    <t>Zydus Lifesciences Ltd</t>
  </si>
  <si>
    <t>ZYDUSLIFE</t>
  </si>
  <si>
    <t>Cummins India Ltd</t>
  </si>
  <si>
    <t>CUMMINSIND</t>
  </si>
  <si>
    <t>Industrial Machinery</t>
  </si>
  <si>
    <t>Rail Vikas Nigam Ltd</t>
  </si>
  <si>
    <t>RVNL</t>
  </si>
  <si>
    <t>Indus Towers Ltd</t>
  </si>
  <si>
    <t>INDUSTOWER</t>
  </si>
  <si>
    <t>Telecom Infrastructure</t>
  </si>
  <si>
    <t>Dabur India Ltd</t>
  </si>
  <si>
    <t>DABUR</t>
  </si>
  <si>
    <t>Solar Industries India Ltd</t>
  </si>
  <si>
    <t>SOLARINDS</t>
  </si>
  <si>
    <t>Commodity Chemicals</t>
  </si>
  <si>
    <t>HDFC Asset Management Company Ltd</t>
  </si>
  <si>
    <t>HDFCAMC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</si>
  <si>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</si>
  <si>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</si>
  <si>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</si>
  <si>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</si>
  <si>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</si>
  <si>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</si>
  <si>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</si>
  <si>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</si>
  <si>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Suzlon Energy Ltd</t>
  </si>
  <si>
    <t>SUZLON</t>
  </si>
  <si>
    <t>Renewable Energy Equipment &amp; Services</t>
  </si>
  <si>
    <t>Lupin Ltd</t>
  </si>
  <si>
    <t>LUPIN</t>
  </si>
  <si>
    <t>Indian Hotels Company Ltd</t>
  </si>
  <si>
    <t>INDHOTEL</t>
  </si>
  <si>
    <t>Hotels, Resorts &amp; Cruise Lines</t>
  </si>
  <si>
    <t>Jindal Steel And Power Ltd</t>
  </si>
  <si>
    <t>JINDALSTEL</t>
  </si>
  <si>
    <t>Torrent Power Ltd</t>
  </si>
  <si>
    <t>TORNTPOWER</t>
  </si>
  <si>
    <t>Canara Bank Ltd</t>
  </si>
  <si>
    <t>CANBK</t>
  </si>
  <si>
    <t>Hindustan Petroleum Corp Ltd</t>
  </si>
  <si>
    <t>HINDPETRO</t>
  </si>
  <si>
    <t>Colgate-Palmolive (India) Ltd</t>
  </si>
  <si>
    <t>COLPAL</t>
  </si>
  <si>
    <t>GMR Airports Ltd</t>
  </si>
  <si>
    <t>GMRINFRA</t>
  </si>
  <si>
    <t>Max Healthcare Institute Ltd</t>
  </si>
  <si>
    <t>MAXHEALTH</t>
  </si>
  <si>
    <t>Dixon Technologies (India) Ltd</t>
  </si>
  <si>
    <t>DIXON</t>
  </si>
  <si>
    <t>Home Electronics &amp; Appliances</t>
  </si>
  <si>
    <t>Bharat Heavy Electricals Ltd</t>
  </si>
  <si>
    <t>BHEL</t>
  </si>
  <si>
    <t>Shree Cement Ltd</t>
  </si>
  <si>
    <t>SHREECEM</t>
  </si>
  <si>
    <t>IDBI Bank Ltd</t>
  </si>
  <si>
    <t>IDBI</t>
  </si>
  <si>
    <t>Private Bank</t>
  </si>
  <si>
    <t>Tube Investments of India Ltd</t>
  </si>
  <si>
    <t>TIINDIA</t>
  </si>
  <si>
    <t>Cycles</t>
  </si>
  <si>
    <t>Marico Ltd</t>
  </si>
  <si>
    <t>MARICO</t>
  </si>
  <si>
    <t>Godrej Properties Ltd</t>
  </si>
  <si>
    <t>GODREJPROP</t>
  </si>
  <si>
    <t>Mazagon Dock Shipbuilders Ltd</t>
  </si>
  <si>
    <t>MAZDOCK</t>
  </si>
  <si>
    <t>Shipbuilding</t>
  </si>
  <si>
    <t>Oil India Ltd</t>
  </si>
  <si>
    <t>OIL</t>
  </si>
  <si>
    <t>NHPC Ltd</t>
  </si>
  <si>
    <t>NHPC</t>
  </si>
  <si>
    <t>Aurobindo Pharma Ltd</t>
  </si>
  <si>
    <t>AUROPHARMA</t>
  </si>
  <si>
    <t>Union Bank of India Ltd</t>
  </si>
  <si>
    <t>UNIONBANK</t>
  </si>
  <si>
    <t>Persistent Systems Ltd</t>
  </si>
  <si>
    <t>PERSISTENT</t>
  </si>
  <si>
    <t>Adani Total Gas Ltd</t>
  </si>
  <si>
    <t>ATGL</t>
  </si>
  <si>
    <t>Muthoot Finance Ltd</t>
  </si>
  <si>
    <t>MUTHOOTFIN</t>
  </si>
  <si>
    <t>Prestige Estates Projects Ltd</t>
  </si>
  <si>
    <t>PRESTIGE</t>
  </si>
  <si>
    <t>PB Fintech Ltd</t>
  </si>
  <si>
    <t>POLICYBZR</t>
  </si>
  <si>
    <t>Kalyan Jewellers India Ltd</t>
  </si>
  <si>
    <t>KALYANKJIL</t>
  </si>
  <si>
    <t>Bharti Hexacom Ltd</t>
  </si>
  <si>
    <t>BHARTIHEXA</t>
  </si>
  <si>
    <t>Alkem Laboratories Ltd</t>
  </si>
  <si>
    <t>ALKEM</t>
  </si>
  <si>
    <t>Linde India Ltd</t>
  </si>
  <si>
    <t>LINDEINDIA</t>
  </si>
  <si>
    <t>SBI Cards and Payment Services Ltd</t>
  </si>
  <si>
    <t>SBICARD</t>
  </si>
  <si>
    <t>Payment Infrastructure</t>
  </si>
  <si>
    <t>Indian Railway Catering and Tourism Corporation Ltd</t>
  </si>
  <si>
    <t>IRCTC</t>
  </si>
  <si>
    <t>Oberoi Realty Ltd</t>
  </si>
  <si>
    <t>OBEROIRLTY</t>
  </si>
  <si>
    <t>Indian Bank</t>
  </si>
  <si>
    <t>INDIANB</t>
  </si>
  <si>
    <t>General Insurance Corporation of India</t>
  </si>
  <si>
    <t>GICRE</t>
  </si>
  <si>
    <t>Bharat Forge Ltd</t>
  </si>
  <si>
    <t>BHARATFORG</t>
  </si>
  <si>
    <t>PI Industries Ltd</t>
  </si>
  <si>
    <t>PIIND</t>
  </si>
  <si>
    <t>JSW Infrastructure Ltd</t>
  </si>
  <si>
    <t>JSWINFRA</t>
  </si>
  <si>
    <t>SRF Ltd</t>
  </si>
  <si>
    <t>SRF</t>
  </si>
  <si>
    <t>Hitachi Energy India Ltd</t>
  </si>
  <si>
    <t>POWERINDIA</t>
  </si>
  <si>
    <t>Supreme Industries Ltd</t>
  </si>
  <si>
    <t>SUPREMEIND</t>
  </si>
  <si>
    <t>Plastic Products</t>
  </si>
  <si>
    <t>NMDC Ltd</t>
  </si>
  <si>
    <t>NMDC</t>
  </si>
  <si>
    <t>Mining - Iron Ore</t>
  </si>
  <si>
    <t>Yes Bank Ltd</t>
  </si>
  <si>
    <t>YESBANK</t>
  </si>
  <si>
    <t>Berger Paints India Ltd</t>
  </si>
  <si>
    <t>BERGEPAINT</t>
  </si>
  <si>
    <t>Ashok Leyland Ltd</t>
  </si>
  <si>
    <t>ASHOKLEY</t>
  </si>
  <si>
    <t>Vodafone Idea Ltd</t>
  </si>
  <si>
    <t>IDEA</t>
  </si>
  <si>
    <t>Patanjali Foods Ltd</t>
  </si>
  <si>
    <t>PATANJALI</t>
  </si>
  <si>
    <t>Packaged Foods &amp; Meats</t>
  </si>
  <si>
    <t>Schaeffler India Ltd</t>
  </si>
  <si>
    <t>SCHAEFFLER</t>
  </si>
  <si>
    <t>Jindal Stainless Ltd</t>
  </si>
  <si>
    <t>JSL</t>
  </si>
  <si>
    <t>Voltas Ltd</t>
  </si>
  <si>
    <t>VOLTAS</t>
  </si>
  <si>
    <t>Abbott India Ltd</t>
  </si>
  <si>
    <t>ABBOTINDIA</t>
  </si>
  <si>
    <t>Fertilisers And Chemicals Travancore Ltd</t>
  </si>
  <si>
    <t>FACT</t>
  </si>
  <si>
    <t>Fertilizers &amp; Agro Chemicals</t>
  </si>
  <si>
    <t>Indian Renewable Energy Development Agency Ltd</t>
  </si>
  <si>
    <t>IREDA</t>
  </si>
  <si>
    <t>Mphasis Ltd</t>
  </si>
  <si>
    <t>MPHASIS</t>
  </si>
  <si>
    <t>Phoenix Mills Ltd</t>
  </si>
  <si>
    <t>PHOENIXLTD</t>
  </si>
  <si>
    <t>BSE Ltd</t>
  </si>
  <si>
    <t>BSE</t>
  </si>
  <si>
    <t>Stock Exchanges &amp; Ratings</t>
  </si>
  <si>
    <t>Thermax Limited</t>
  </si>
  <si>
    <t>THERMAX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</si>
  <si>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</si>
  <si>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</si>
  <si>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</si>
  <si>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</si>
  <si>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</si>
  <si>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</si>
  <si>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Motilal Oswal Financial Services Ltd</t>
  </si>
  <si>
    <t>MOTILALOFS</t>
  </si>
  <si>
    <t>L&amp;T Technology Services Ltd</t>
  </si>
  <si>
    <t>LTTS</t>
  </si>
  <si>
    <t>MRF Ltd</t>
  </si>
  <si>
    <t>MRF</t>
  </si>
  <si>
    <t>UNO Minda Ltd</t>
  </si>
  <si>
    <t>UNOMINDA</t>
  </si>
  <si>
    <t>UCO Bank</t>
  </si>
  <si>
    <t>UCOBANK</t>
  </si>
  <si>
    <t>Procter &amp; Gamble Hygiene and Health Care Ltd</t>
  </si>
  <si>
    <t>PGHH</t>
  </si>
  <si>
    <t>Sundaram Finance Ltd</t>
  </si>
  <si>
    <t>SUNDARMFIN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</si>
  <si>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</si>
  <si>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</si>
  <si>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</si>
  <si>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</si>
  <si>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</si>
  <si>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</si>
  <si>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Steel Authority of India Ltd</t>
  </si>
  <si>
    <t>SAIL</t>
  </si>
  <si>
    <t>Petronet LNG Ltd</t>
  </si>
  <si>
    <t>PETRONET</t>
  </si>
  <si>
    <t>Oil &amp; Gas - Storage &amp; Transportation</t>
  </si>
  <si>
    <t>Lloyds Metals And Energy Ltd</t>
  </si>
  <si>
    <t>LLOYDSME</t>
  </si>
  <si>
    <t>IDFC First Bank Ltd</t>
  </si>
  <si>
    <t>IDFCFIRSTB</t>
  </si>
  <si>
    <t>United Breweries Ltd</t>
  </si>
  <si>
    <t>UBL</t>
  </si>
  <si>
    <t>Tata Communications Ltd</t>
  </si>
  <si>
    <t>TATACOMM</t>
  </si>
  <si>
    <t>Gujarat Fluorochemicals Ltd</t>
  </si>
  <si>
    <t>FLUOROCHEM</t>
  </si>
  <si>
    <t>Specialty Chemicals</t>
  </si>
  <si>
    <t>Central Bank of India Ltd</t>
  </si>
  <si>
    <t>CENTRALBK</t>
  </si>
  <si>
    <t>AU Small Finance Bank Ltd</t>
  </si>
  <si>
    <t>AUBANK</t>
  </si>
  <si>
    <t>Page Industries Ltd</t>
  </si>
  <si>
    <t>PAGEIND</t>
  </si>
  <si>
    <t>Apparel &amp; Accessories</t>
  </si>
  <si>
    <t>Astral Ltd</t>
  </si>
  <si>
    <t>ASTRAL</t>
  </si>
  <si>
    <t>Building Products - Pipes</t>
  </si>
  <si>
    <t>Glenmark Pharmaceuticals Ltd</t>
  </si>
  <si>
    <t>GLENMARK</t>
  </si>
  <si>
    <t>Premier Energies Ltd</t>
  </si>
  <si>
    <t>PREMIERENE</t>
  </si>
  <si>
    <t>KPIT Technologies Ltd</t>
  </si>
  <si>
    <t>KPITTECH</t>
  </si>
  <si>
    <t>Ge T&amp;D India Ltd</t>
  </si>
  <si>
    <t>GET&amp;D</t>
  </si>
  <si>
    <t>Coforge Ltd</t>
  </si>
  <si>
    <t>COFORGE</t>
  </si>
  <si>
    <t>Bank of India Ltd</t>
  </si>
  <si>
    <t>BANKINDIA</t>
  </si>
  <si>
    <t>Federal Bank Ltd</t>
  </si>
  <si>
    <t>FEDERALBNK</t>
  </si>
  <si>
    <t>Coromandel International Ltd</t>
  </si>
  <si>
    <t>COROMANDEL</t>
  </si>
  <si>
    <t>SJVN Ltd</t>
  </si>
  <si>
    <t>SJVN</t>
  </si>
  <si>
    <t>Tata Elxsi Ltd</t>
  </si>
  <si>
    <t>TATAELXSI</t>
  </si>
  <si>
    <t>Fortis Healthcare Ltd</t>
  </si>
  <si>
    <t>FORTIS</t>
  </si>
  <si>
    <t>GlaxoSmithKline Pharmaceuticals Ltd</t>
  </si>
  <si>
    <t>GLAXO</t>
  </si>
  <si>
    <t>Nippon Life India Asset Management Ltd</t>
  </si>
  <si>
    <t>NAM-INDIA</t>
  </si>
  <si>
    <t>One 97 Communications Ltd</t>
  </si>
  <si>
    <t>PAYTM</t>
  </si>
  <si>
    <t>Business Support Services</t>
  </si>
  <si>
    <t>Honeywell Automation India Ltd</t>
  </si>
  <si>
    <t>HONAUT</t>
  </si>
  <si>
    <t>Housing and Urban Development Corporation Ltd</t>
  </si>
  <si>
    <t>HUDCO</t>
  </si>
  <si>
    <t>APL Apollo Tubes Ltd</t>
  </si>
  <si>
    <t>APLAPOLLO</t>
  </si>
  <si>
    <t>Tata Technologies Ltd</t>
  </si>
  <si>
    <t>TATATECH</t>
  </si>
  <si>
    <t>Adani Wilmar Ltd</t>
  </si>
  <si>
    <t>AWL</t>
  </si>
  <si>
    <t>ACC Ltd</t>
  </si>
  <si>
    <t>ACC</t>
  </si>
  <si>
    <t>Bharat Dynamics Ltd</t>
  </si>
  <si>
    <t>BDL</t>
  </si>
  <si>
    <t>Exide Industries Ltd</t>
  </si>
  <si>
    <t>EXIDEIND</t>
  </si>
  <si>
    <t>Batteries</t>
  </si>
  <si>
    <t>IPCA Laboratories Ltd</t>
  </si>
  <si>
    <t>IPCALAB</t>
  </si>
  <si>
    <t>Escorts Kubota Ltd</t>
  </si>
  <si>
    <t>ESCORTS</t>
  </si>
  <si>
    <t>Tractors</t>
  </si>
  <si>
    <t>UPL Ltd</t>
  </si>
  <si>
    <t>UPL</t>
  </si>
  <si>
    <t>Apar Industries Ltd</t>
  </si>
  <si>
    <t>APARINDS</t>
  </si>
  <si>
    <t>Bank of Maharashtra Ltd</t>
  </si>
  <si>
    <t>MAHABANK</t>
  </si>
  <si>
    <t>Blue Star Ltd</t>
  </si>
  <si>
    <t>BLUESTARCO</t>
  </si>
  <si>
    <t>L&amp;T Finance Ltd</t>
  </si>
  <si>
    <t>LTF</t>
  </si>
  <si>
    <t>National Aluminium Co Ltd</t>
  </si>
  <si>
    <t>NATIONALUM</t>
  </si>
  <si>
    <t>Cochin Shipyard Ltd</t>
  </si>
  <si>
    <t>COCHINSHIP</t>
  </si>
  <si>
    <t>Biocon Ltd</t>
  </si>
  <si>
    <t>BIOCON</t>
  </si>
  <si>
    <t>Biotechnology</t>
  </si>
  <si>
    <t>360 One Wam Ltd</t>
  </si>
  <si>
    <t>360ONE</t>
  </si>
  <si>
    <t>Investment Banking &amp; Brokerage</t>
  </si>
  <si>
    <t>Max Financial Services Ltd</t>
  </si>
  <si>
    <t>MFSL</t>
  </si>
  <si>
    <t>Ajanta Pharma Ltd</t>
  </si>
  <si>
    <t>AJANTPHARM</t>
  </si>
  <si>
    <t>Sona BLW Precision Forgings Ltd</t>
  </si>
  <si>
    <t>SONACOMS</t>
  </si>
  <si>
    <t>Jubilant Foodworks Ltd</t>
  </si>
  <si>
    <t>JUBLFOOD</t>
  </si>
  <si>
    <t>Restaurants &amp; Cafes</t>
  </si>
  <si>
    <t>AIA Engineering Ltd</t>
  </si>
  <si>
    <t>AIAENG</t>
  </si>
  <si>
    <t>Gujarat Gas Ltd</t>
  </si>
  <si>
    <t>GUJGASLTD</t>
  </si>
  <si>
    <t>Deepak Nitrite Ltd</t>
  </si>
  <si>
    <t>DEEPAKNTR</t>
  </si>
  <si>
    <t>Ola Electric Mobility Ltd</t>
  </si>
  <si>
    <t>OLAELEC</t>
  </si>
  <si>
    <t>3M India Ltd</t>
  </si>
  <si>
    <t>3MINDIA</t>
  </si>
  <si>
    <t>Stationery</t>
  </si>
  <si>
    <t>KEI Industries Ltd</t>
  </si>
  <si>
    <t>KEI</t>
  </si>
  <si>
    <t>Cables</t>
  </si>
  <si>
    <t>Cholamandalam Financial Holdings Ltd</t>
  </si>
  <si>
    <t>CHOLAHLDNG</t>
  </si>
  <si>
    <t>NLC India Ltd</t>
  </si>
  <si>
    <t>NLCINDIA</t>
  </si>
  <si>
    <t>Godfrey Phillips India Ltd</t>
  </si>
  <si>
    <t>GODFRYPHLP</t>
  </si>
  <si>
    <t>Brainbees Solutions Ltd</t>
  </si>
  <si>
    <t>FIRSTCRY</t>
  </si>
  <si>
    <t>Kaynes Technology India Ltd</t>
  </si>
  <si>
    <t>KAYNES</t>
  </si>
  <si>
    <t>BASF India Ltd</t>
  </si>
  <si>
    <t>BASF</t>
  </si>
  <si>
    <t>Punjab &amp; Sind Bank</t>
  </si>
  <si>
    <t>PSB</t>
  </si>
  <si>
    <t>Indraprastha Gas Ltd</t>
  </si>
  <si>
    <t>IGL</t>
  </si>
  <si>
    <t>Aditya Birla Fashion and Retail Ltd</t>
  </si>
  <si>
    <t>ABFRL</t>
  </si>
  <si>
    <t>Syngene International Ltd</t>
  </si>
  <si>
    <t>SYNGENE</t>
  </si>
  <si>
    <t>IRB Infrastructure Developers Ltd</t>
  </si>
  <si>
    <t>IRB</t>
  </si>
  <si>
    <t>Godrej Industries Ltd</t>
  </si>
  <si>
    <t>GODREJIND</t>
  </si>
  <si>
    <t>CRISIL Ltd</t>
  </si>
  <si>
    <t>CRISIL</t>
  </si>
  <si>
    <t>Mahindra and Mahindra Financial Services Ltd</t>
  </si>
  <si>
    <t>M&amp;MFIN</t>
  </si>
  <si>
    <t>Tata Investment Corporation Ltd</t>
  </si>
  <si>
    <t>TATAINVEST</t>
  </si>
  <si>
    <t>Metro Brands Ltd</t>
  </si>
  <si>
    <t>METROBRAND</t>
  </si>
  <si>
    <t>Footwear</t>
  </si>
  <si>
    <t>Dalmia Bharat Ltd</t>
  </si>
  <si>
    <t>DALBHARAT</t>
  </si>
  <si>
    <t>New India Assurance Company Ltd</t>
  </si>
  <si>
    <t>NIACL</t>
  </si>
  <si>
    <t>Endurance Technologies Ltd</t>
  </si>
  <si>
    <t>ENDURANCE</t>
  </si>
  <si>
    <t>LIC Housing Finance Ltd</t>
  </si>
  <si>
    <t>LICHSGFIN</t>
  </si>
  <si>
    <t>Home Financing</t>
  </si>
  <si>
    <t>J K Cement Ltd</t>
  </si>
  <si>
    <t>JKCEMENT</t>
  </si>
  <si>
    <t>Go Digit General Insurance Ltd</t>
  </si>
  <si>
    <t>GODIGIT</t>
  </si>
  <si>
    <t>Star Health and Allied Insurance Company Ltd</t>
  </si>
  <si>
    <t>STARHEALTH</t>
  </si>
  <si>
    <t>Central Depository Services (India) Ltd</t>
  </si>
  <si>
    <t>CDSL</t>
  </si>
  <si>
    <t>Multi Commodity Exchange of India Ltd</t>
  </si>
  <si>
    <t>MCX</t>
  </si>
  <si>
    <t>Embassy Office Parks REIT</t>
  </si>
  <si>
    <t>EMBASSY</t>
  </si>
  <si>
    <t>Vedant Fashions Ltd</t>
  </si>
  <si>
    <t>MANYAVAR</t>
  </si>
  <si>
    <t>Textiles</t>
  </si>
  <si>
    <t>Apollo Tyres Ltd</t>
  </si>
  <si>
    <t>APOLLOTYRE</t>
  </si>
  <si>
    <t>KPR Mill Ltd</t>
  </si>
  <si>
    <t>KPRMILL</t>
  </si>
  <si>
    <t>Suven Pharmaceuticals Ltd</t>
  </si>
  <si>
    <t>SUVENPHAR</t>
  </si>
  <si>
    <t>Aditya Birla Real Estate Ltd</t>
  </si>
  <si>
    <t>ABREL</t>
  </si>
  <si>
    <t>Authum Investment &amp; Infrastructure Ltd</t>
  </si>
  <si>
    <t>AIIL</t>
  </si>
  <si>
    <t>Brigade Enterprises Ltd</t>
  </si>
  <si>
    <t>BRIGADE</t>
  </si>
  <si>
    <t>Emami Ltd</t>
  </si>
  <si>
    <t>EMAMILTD</t>
  </si>
  <si>
    <t>Himadri Speciality Chemical Ltd</t>
  </si>
  <si>
    <t>HSCL</t>
  </si>
  <si>
    <t>Hindustan Copper Ltd</t>
  </si>
  <si>
    <t>HINDCOPPER</t>
  </si>
  <si>
    <t>Mining - Copper</t>
  </si>
  <si>
    <t>Bandhan Bank Ltd</t>
  </si>
  <si>
    <t>BANDHANBNK</t>
  </si>
  <si>
    <t>Sun Tv Network Ltd</t>
  </si>
  <si>
    <t>SUNTV</t>
  </si>
  <si>
    <t>TV Channels &amp; Broadcasters</t>
  </si>
  <si>
    <t>Bayer Cropscience Ltd</t>
  </si>
  <si>
    <t>BAYERCROP</t>
  </si>
  <si>
    <t>Whirlpool of India Ltd</t>
  </si>
  <si>
    <t>WHIRLPOOL</t>
  </si>
  <si>
    <t>Sundram Fasteners Ltd</t>
  </si>
  <si>
    <t>SUNDRMFAST</t>
  </si>
  <si>
    <t>NBCC (India) Ltd</t>
  </si>
  <si>
    <t>NBCC</t>
  </si>
  <si>
    <t>Delhivery Ltd</t>
  </si>
  <si>
    <t>DELHIVERY</t>
  </si>
  <si>
    <t>Piramal Pharma Ltd</t>
  </si>
  <si>
    <t>PPLPHARMA</t>
  </si>
  <si>
    <t>Mangalore Refinery and Petrochemicals Ltd</t>
  </si>
  <si>
    <t>MRPL</t>
  </si>
  <si>
    <t>TVS Holdings Ltd</t>
  </si>
  <si>
    <t>TVSHLTD</t>
  </si>
  <si>
    <t>Radico Khaitan Ltd</t>
  </si>
  <si>
    <t>RADICO</t>
  </si>
  <si>
    <t>Poonawalla Fincorp Ltd</t>
  </si>
  <si>
    <t>POONAWALLA</t>
  </si>
  <si>
    <t>J B Chemicals and Pharmaceuticals Ltd</t>
  </si>
  <si>
    <t>JBCHEPHARM</t>
  </si>
  <si>
    <t>Gillette India Ltd</t>
  </si>
  <si>
    <t>GILLETTE</t>
  </si>
  <si>
    <t>Global Health Ltd</t>
  </si>
  <si>
    <t>MEDANTA</t>
  </si>
  <si>
    <t>Timken India Ltd</t>
  </si>
  <si>
    <t>TIMKEN</t>
  </si>
  <si>
    <t>Sumitomo Chemical India Ltd</t>
  </si>
  <si>
    <t>SUMICHEM</t>
  </si>
  <si>
    <t>Motherson Sumi Wiring India Ltd</t>
  </si>
  <si>
    <t>MSUMI</t>
  </si>
  <si>
    <t>Angel One Ltd</t>
  </si>
  <si>
    <t>ANGELONE</t>
  </si>
  <si>
    <t>Inox Wind Ltd</t>
  </si>
  <si>
    <t>INOXWIND</t>
  </si>
  <si>
    <t>Emcure Pharmaceuticals Ltd</t>
  </si>
  <si>
    <t>EMCURE</t>
  </si>
  <si>
    <t>Carborundum Universal Ltd</t>
  </si>
  <si>
    <t>CARBORUNIV</t>
  </si>
  <si>
    <t>Dr. Lal PathLabs Ltd</t>
  </si>
  <si>
    <t>LALPATHLAB</t>
  </si>
  <si>
    <t>ICICI Securities Ltd</t>
  </si>
  <si>
    <t>ISEC</t>
  </si>
  <si>
    <t>ZF Commercial Vehicle Control Systems India Ltd</t>
  </si>
  <si>
    <t>ZFCVINDIA</t>
  </si>
  <si>
    <t>Tata Chemicals Ltd</t>
  </si>
  <si>
    <t>TATACHEM</t>
  </si>
  <si>
    <t>Grindwell Norton Ltd</t>
  </si>
  <si>
    <t>GRINDWELL</t>
  </si>
  <si>
    <t>Gland Pharma Ltd</t>
  </si>
  <si>
    <t>GLAND</t>
  </si>
  <si>
    <t>Crompton Greaves Consumer Electricals Ltd</t>
  </si>
  <si>
    <t>CROMPTON</t>
  </si>
  <si>
    <t>Pfizer Ltd</t>
  </si>
  <si>
    <t>PFIZER</t>
  </si>
  <si>
    <t>KEC International Ltd</t>
  </si>
  <si>
    <t>KEC</t>
  </si>
  <si>
    <t>SKF India Ltd</t>
  </si>
  <si>
    <t>SKFINDIA</t>
  </si>
  <si>
    <t>Five-Star Business Finance Ltd</t>
  </si>
  <si>
    <t>FIVESTAR</t>
  </si>
  <si>
    <t>Anant Raj Ltd</t>
  </si>
  <si>
    <t>ANANTRAJ</t>
  </si>
  <si>
    <t>Narayana Hrudayalaya Ltd</t>
  </si>
  <si>
    <t>NH</t>
  </si>
  <si>
    <t>Hatsun Agro Product Ltd</t>
  </si>
  <si>
    <t>HATSUN</t>
  </si>
  <si>
    <t>Jyoti CNC Automation Ltd</t>
  </si>
  <si>
    <t>JYOTICNC</t>
  </si>
  <si>
    <t>Computer Hardware</t>
  </si>
  <si>
    <t>Aegis Logistics Ltd</t>
  </si>
  <si>
    <t>AEGISLOG</t>
  </si>
  <si>
    <t>Nuvama Wealth Management Ltd</t>
  </si>
  <si>
    <t>NUVAMA</t>
  </si>
  <si>
    <t>Shyam Metalics and Energy Ltd</t>
  </si>
  <si>
    <t>SHYAMMETL</t>
  </si>
  <si>
    <t>EIH Ltd</t>
  </si>
  <si>
    <t>EIHOTEL</t>
  </si>
  <si>
    <t>CESC Ltd</t>
  </si>
  <si>
    <t>CESC</t>
  </si>
  <si>
    <t>Laurus Labs Ltd</t>
  </si>
  <si>
    <t>LAURUSLABS</t>
  </si>
  <si>
    <t>Ratnamani Metals and Tubes Ltd</t>
  </si>
  <si>
    <t>RATNAMANI</t>
  </si>
  <si>
    <t>Amara Raja Energy &amp; Mobility Ltd</t>
  </si>
  <si>
    <t>ARE&amp;M</t>
  </si>
  <si>
    <t>Natco Pharma Ltd</t>
  </si>
  <si>
    <t>NATCOPHARM</t>
  </si>
  <si>
    <t>Poly Medicure Ltd</t>
  </si>
  <si>
    <t>POLYMED</t>
  </si>
  <si>
    <t>Health Care Equipment &amp; Supplies</t>
  </si>
  <si>
    <t>Triveni Turbine Ltd</t>
  </si>
  <si>
    <t>TRITURBINE</t>
  </si>
  <si>
    <t>PNB Housing Finance Ltd</t>
  </si>
  <si>
    <t>PNBHOUSING</t>
  </si>
  <si>
    <t>Computer Age Management Services Ltd</t>
  </si>
  <si>
    <t>CAMS</t>
  </si>
  <si>
    <t>Jindal SAW Ltd</t>
  </si>
  <si>
    <t>JINDALSAW</t>
  </si>
  <si>
    <t>Firstsource Solutions Ltd</t>
  </si>
  <si>
    <t>FSL</t>
  </si>
  <si>
    <t>Outsourced services</t>
  </si>
  <si>
    <t>Alembic Pharmaceuticals Ltd</t>
  </si>
  <si>
    <t>APLLTD</t>
  </si>
  <si>
    <t>Piramal Enterprises Ltd</t>
  </si>
  <si>
    <t>PEL</t>
  </si>
  <si>
    <t>Kansai Nerolac Paints Ltd</t>
  </si>
  <si>
    <t>KANSAINER</t>
  </si>
  <si>
    <t>CPSE ETF</t>
  </si>
  <si>
    <t>CPSEETF</t>
  </si>
  <si>
    <t>Equity</t>
  </si>
  <si>
    <t>ITI Ltd</t>
  </si>
  <si>
    <t>ITI</t>
  </si>
  <si>
    <t>Telecom Equipments</t>
  </si>
  <si>
    <t>Atul Ltd</t>
  </si>
  <si>
    <t>ATUL</t>
  </si>
  <si>
    <t>Bikaji Foods International Ltd</t>
  </si>
  <si>
    <t>BIKAJI</t>
  </si>
  <si>
    <t>Gujarat State Petronet Ltd</t>
  </si>
  <si>
    <t>GSPL</t>
  </si>
  <si>
    <t>Jupiter Wagons Ltd</t>
  </si>
  <si>
    <t>JWL</t>
  </si>
  <si>
    <t>Rail</t>
  </si>
  <si>
    <t>Affle (India) Ltd</t>
  </si>
  <si>
    <t>AFFLE</t>
  </si>
  <si>
    <t>Advertising</t>
  </si>
  <si>
    <t>Kajaria Ceramics Ltd</t>
  </si>
  <si>
    <t>KAJARIACER</t>
  </si>
  <si>
    <t>Building Products - Ceramics</t>
  </si>
  <si>
    <t>Aditya Birla Sun Life Amc Ltd</t>
  </si>
  <si>
    <t>ABSLAMC</t>
  </si>
  <si>
    <t>KIOCL Ltd</t>
  </si>
  <si>
    <t>KIOCL</t>
  </si>
  <si>
    <t>Castrol India Ltd</t>
  </si>
  <si>
    <t>CASTROLIND</t>
  </si>
  <si>
    <t>Krishna Institute of Medical Sciences Ltd</t>
  </si>
  <si>
    <t>KIMS</t>
  </si>
  <si>
    <t>Devyani International Ltd</t>
  </si>
  <si>
    <t>DEVYANI</t>
  </si>
  <si>
    <t>Concord Biotech Ltd</t>
  </si>
  <si>
    <t>CONCORDBIO</t>
  </si>
  <si>
    <t>Kalpataru Projects International Ltd</t>
  </si>
  <si>
    <t>KPIL</t>
  </si>
  <si>
    <t>Ircon International Ltd</t>
  </si>
  <si>
    <t>IRCON</t>
  </si>
  <si>
    <t>Elgi Equipments Ltd</t>
  </si>
  <si>
    <t>ELGIEQUIP</t>
  </si>
  <si>
    <t>Aster DM Healthcare Ltd</t>
  </si>
  <si>
    <t>ASTERDM</t>
  </si>
  <si>
    <t>Signatureglobal (India) Ltd</t>
  </si>
  <si>
    <t>SIGNATURE</t>
  </si>
  <si>
    <t>Techno Electric &amp; Engineering Company Ltd</t>
  </si>
  <si>
    <t>TECHNOE</t>
  </si>
  <si>
    <t>Vinati Organics Ltd</t>
  </si>
  <si>
    <t>VINATIORGA</t>
  </si>
  <si>
    <t>Cyient Ltd</t>
  </si>
  <si>
    <t>CYIENT</t>
  </si>
  <si>
    <t>Nexus Select Trust</t>
  </si>
  <si>
    <t>NXST</t>
  </si>
  <si>
    <t>JBM Auto Ltd</t>
  </si>
  <si>
    <t>JBMA</t>
  </si>
  <si>
    <t>Mindspace Business Parks REIT</t>
  </si>
  <si>
    <t>MINDSPACE</t>
  </si>
  <si>
    <t>Finolex Cables Ltd</t>
  </si>
  <si>
    <t>FINCABLES</t>
  </si>
  <si>
    <t>CIE Automotive India Ltd</t>
  </si>
  <si>
    <t>CIEINDIA</t>
  </si>
  <si>
    <t>PTC Industries Ltd</t>
  </si>
  <si>
    <t>PTCIL</t>
  </si>
  <si>
    <t>Ramco Cements Limited</t>
  </si>
  <si>
    <t>RAMCOCEM</t>
  </si>
  <si>
    <t>Chambal Fertilisers and Chemicals Ltd</t>
  </si>
  <si>
    <t>CHAMBLFERT</t>
  </si>
  <si>
    <t>Garden Reach Shipbuilders &amp; Engineers Ltd</t>
  </si>
  <si>
    <t>GRSE</t>
  </si>
  <si>
    <t>Sobha Ltd</t>
  </si>
  <si>
    <t>SOBHA</t>
  </si>
  <si>
    <t>Neuland Laboratories Ltd</t>
  </si>
  <si>
    <t>NEULANDLAB</t>
  </si>
  <si>
    <t>Schneider Electric Infrastructure Ltd</t>
  </si>
  <si>
    <t>SCHNEIDER</t>
  </si>
  <si>
    <t>Blue Dart Express Ltd</t>
  </si>
  <si>
    <t>BLUEDART</t>
  </si>
  <si>
    <t>R R Kabel Ltd</t>
  </si>
  <si>
    <t>RRKABEL</t>
  </si>
  <si>
    <t>Jai Balaji Industries Ltd</t>
  </si>
  <si>
    <t>JAIBALAJI</t>
  </si>
  <si>
    <t>Century Plyboards (India) Ltd</t>
  </si>
  <si>
    <t>CENTURYPLY</t>
  </si>
  <si>
    <t>Wood Products</t>
  </si>
  <si>
    <t>IIFL Finance Ltd</t>
  </si>
  <si>
    <t>IIFL</t>
  </si>
  <si>
    <t>Relaxo Footwears Ltd</t>
  </si>
  <si>
    <t>RELAXO</t>
  </si>
  <si>
    <t>NCC Ltd</t>
  </si>
  <si>
    <t>NCC</t>
  </si>
  <si>
    <t>Cello World Ltd</t>
  </si>
  <si>
    <t>CELLO</t>
  </si>
  <si>
    <t>Aptus Value Housing Finance India Ltd</t>
  </si>
  <si>
    <t>APTUS</t>
  </si>
  <si>
    <t>Finolex Industries Ltd</t>
  </si>
  <si>
    <t>FINPIPE</t>
  </si>
  <si>
    <t>Tejas Networks Ltd</t>
  </si>
  <si>
    <t>TEJASNET</t>
  </si>
  <si>
    <t>Welspun Corp Ltd</t>
  </si>
  <si>
    <t>WELCORP</t>
  </si>
  <si>
    <t>HFCL Ltd</t>
  </si>
  <si>
    <t>HFCL</t>
  </si>
  <si>
    <t>Jyothy Labs Ltd</t>
  </si>
  <si>
    <t>JYOTHYLAB</t>
  </si>
  <si>
    <t>V Guard Industries Ltd</t>
  </si>
  <si>
    <t>VGUARD</t>
  </si>
  <si>
    <t>Astrazeneca Pharma India Ltd</t>
  </si>
  <si>
    <t>ASTRAZEN</t>
  </si>
  <si>
    <t>Aarti Industries Ltd</t>
  </si>
  <si>
    <t>AARTIIND</t>
  </si>
  <si>
    <t>Chalet Hotels Ltd</t>
  </si>
  <si>
    <t>CHALET</t>
  </si>
  <si>
    <t>Aadhar Housing Finance Ltd</t>
  </si>
  <si>
    <t>AADHARHFC</t>
  </si>
  <si>
    <t>Great Eastern Shipping Company Ltd</t>
  </si>
  <si>
    <t>GESHIP</t>
  </si>
  <si>
    <t>Tbo Tek Ltd</t>
  </si>
  <si>
    <t>TBOTEK</t>
  </si>
  <si>
    <t>Tour &amp; Travel Services</t>
  </si>
  <si>
    <t>Ramkrishna Forgings Ltd</t>
  </si>
  <si>
    <t>RKFORGE</t>
  </si>
  <si>
    <t>Jubilant Pharmova Ltd</t>
  </si>
  <si>
    <t>JUBLPHARMA</t>
  </si>
  <si>
    <t>Amber Enterprises India Ltd</t>
  </si>
  <si>
    <t>AMBER</t>
  </si>
  <si>
    <t>Bombay Burmah Trading Corporation Ltd</t>
  </si>
  <si>
    <t>BBTC</t>
  </si>
  <si>
    <t>Bata India Ltd</t>
  </si>
  <si>
    <t>BATAINDIA</t>
  </si>
  <si>
    <t>Eris Lifesciences Ltd</t>
  </si>
  <si>
    <t>ERIS</t>
  </si>
  <si>
    <t>Kfin Technologies Ltd</t>
  </si>
  <si>
    <t>KFINTECH</t>
  </si>
  <si>
    <t>Indiamart Intermesh Ltd</t>
  </si>
  <si>
    <t>INDIAMART</t>
  </si>
  <si>
    <t>Akzo Nobel India Ltd</t>
  </si>
  <si>
    <t>AKZOINDIA</t>
  </si>
  <si>
    <t>PCBL Ltd</t>
  </si>
  <si>
    <t>PCBL</t>
  </si>
  <si>
    <t>Waaree Renewable Technologies Ltd</t>
  </si>
  <si>
    <t>WAAREERTL</t>
  </si>
  <si>
    <t>Trident Ltd</t>
  </si>
  <si>
    <t>TRIDENT</t>
  </si>
  <si>
    <t>LMW Ltd</t>
  </si>
  <si>
    <t>LMW</t>
  </si>
  <si>
    <t>Sarda Energy &amp; Minerals Ltd</t>
  </si>
  <si>
    <t>SARDAEN</t>
  </si>
  <si>
    <t>Kirloskar Oil Engines Ltd</t>
  </si>
  <si>
    <t>KIRLOSENG</t>
  </si>
  <si>
    <t>Karur Vysya Bank Ltd</t>
  </si>
  <si>
    <t>KARURVYSYA</t>
  </si>
  <si>
    <t>Newgen Software Technologies Ltd</t>
  </si>
  <si>
    <t>NEWGEN</t>
  </si>
  <si>
    <t>Mahanagar Gas Ltd</t>
  </si>
  <si>
    <t>MGL</t>
  </si>
  <si>
    <t>DCM Shriram Ltd</t>
  </si>
  <si>
    <t>DCMSHRIRAM</t>
  </si>
  <si>
    <t>Asahi India Glass Ltd</t>
  </si>
  <si>
    <t>ASAHIINDIA</t>
  </si>
  <si>
    <t>Sonata Software Ltd</t>
  </si>
  <si>
    <t>SONATSOFTW</t>
  </si>
  <si>
    <t>Zen Technologies Ltd</t>
  </si>
  <si>
    <t>ZENTEC</t>
  </si>
  <si>
    <t>Gravita India Ltd</t>
  </si>
  <si>
    <t>GRAVITA</t>
  </si>
  <si>
    <t>Metals - Lead</t>
  </si>
  <si>
    <t>Indian Energy Exchange Ltd</t>
  </si>
  <si>
    <t>IEX</t>
  </si>
  <si>
    <t>Power Trading &amp; Consultancy</t>
  </si>
  <si>
    <t>Clean Science and Technology Ltd</t>
  </si>
  <si>
    <t>CLEAN</t>
  </si>
  <si>
    <t>Doms Industries Ltd</t>
  </si>
  <si>
    <t>DOMS</t>
  </si>
  <si>
    <t>Office Supplies</t>
  </si>
  <si>
    <t>Anand Rathi Wealth Ltd</t>
  </si>
  <si>
    <t>ANANDRATHI</t>
  </si>
  <si>
    <t>Swan Energy Ltd</t>
  </si>
  <si>
    <t>SWANENERGY</t>
  </si>
  <si>
    <t>Reliance Power Ltd</t>
  </si>
  <si>
    <t>RPOWER</t>
  </si>
  <si>
    <t>CreditAccess Grameen Ltd</t>
  </si>
  <si>
    <t>CREDITACC</t>
  </si>
  <si>
    <t>UTI Asset Management Company Ltd</t>
  </si>
  <si>
    <t>UTIAMC</t>
  </si>
  <si>
    <t>HBL Power Systems Ltd</t>
  </si>
  <si>
    <t>HBLPOWER</t>
  </si>
  <si>
    <t>Action Construction Equipment Ltd</t>
  </si>
  <si>
    <t>ACE</t>
  </si>
  <si>
    <t>Heavy Machinery</t>
  </si>
  <si>
    <t>Navin Fluorine International Ltd</t>
  </si>
  <si>
    <t>NAVINFLUOR</t>
  </si>
  <si>
    <t>Birlasoft Ltd</t>
  </si>
  <si>
    <t>BSOFT</t>
  </si>
  <si>
    <t>BEML Ltd</t>
  </si>
  <si>
    <t>BEML</t>
  </si>
  <si>
    <t>Indegene Ltd</t>
  </si>
  <si>
    <t>INDGN</t>
  </si>
  <si>
    <t>Elecon Engineering Company Ltd</t>
  </si>
  <si>
    <t>ELECON</t>
  </si>
  <si>
    <t>Wockhardt Ltd</t>
  </si>
  <si>
    <t>WOCKPHARMA</t>
  </si>
  <si>
    <t>Capri Global Capital Ltd</t>
  </si>
  <si>
    <t>CGCL</t>
  </si>
  <si>
    <t>Sanofi India Ltd</t>
  </si>
  <si>
    <t>SANOFI</t>
  </si>
  <si>
    <t>PVR INOX Ltd</t>
  </si>
  <si>
    <t>PVRINOX</t>
  </si>
  <si>
    <t>Theatres</t>
  </si>
  <si>
    <t>Zensar Technologies Ltd</t>
  </si>
  <si>
    <t>ZENSARTECH</t>
  </si>
  <si>
    <t>Titagarh Rail Systems Ltd</t>
  </si>
  <si>
    <t>TITAGARH</t>
  </si>
  <si>
    <t>IFCI Ltd</t>
  </si>
  <si>
    <t>IFCI</t>
  </si>
  <si>
    <t>Fine Organic Industries Ltd</t>
  </si>
  <si>
    <t>FINEORG</t>
  </si>
  <si>
    <t>Bls International Services Ltd</t>
  </si>
  <si>
    <t>BLS</t>
  </si>
  <si>
    <t>G R Infraprojects Ltd</t>
  </si>
  <si>
    <t>GRINFRA</t>
  </si>
  <si>
    <t>PG Electroplast Ltd</t>
  </si>
  <si>
    <t>PGEL</t>
  </si>
  <si>
    <t>UTI S&amp;P BSE Sensex ETF</t>
  </si>
  <si>
    <t>UTISENSETF</t>
  </si>
  <si>
    <t>KSB Ltd</t>
  </si>
  <si>
    <t>KSB</t>
  </si>
  <si>
    <t>Tata Teleservices (Maharashtra) Ltd</t>
  </si>
  <si>
    <t>TTML</t>
  </si>
  <si>
    <t>Welspun Living Ltd</t>
  </si>
  <si>
    <t>WELSPUNLIV</t>
  </si>
  <si>
    <t>Strides Pharma Science Ltd</t>
  </si>
  <si>
    <t>STAR</t>
  </si>
  <si>
    <t>Godrej Agrovet Ltd</t>
  </si>
  <si>
    <t>GODREJAGRO</t>
  </si>
  <si>
    <t>Agro Products</t>
  </si>
  <si>
    <t>Manappuram Finance Ltd</t>
  </si>
  <si>
    <t>MANAPPURAM</t>
  </si>
  <si>
    <t>JM Financial Ltd</t>
  </si>
  <si>
    <t>JMFINANCIL</t>
  </si>
  <si>
    <t>RITES Ltd</t>
  </si>
  <si>
    <t>RITES</t>
  </si>
  <si>
    <t>Nava Limited</t>
  </si>
  <si>
    <t>NAVA</t>
  </si>
  <si>
    <t>Praj Industries Ltd</t>
  </si>
  <si>
    <t>PRAJIND</t>
  </si>
  <si>
    <t>Rainbow Children's Medicare Ltd</t>
  </si>
  <si>
    <t>RAINBOW</t>
  </si>
  <si>
    <t>NMDC Steel Ltd</t>
  </si>
  <si>
    <t>NSLNISP</t>
  </si>
  <si>
    <t>Netweb Technologies India Ltd</t>
  </si>
  <si>
    <t>NETWEB</t>
  </si>
  <si>
    <t>Craftsman Automation Ltd</t>
  </si>
  <si>
    <t>CRAFTSMAN</t>
  </si>
  <si>
    <t>Supreme Petrochem Ltd</t>
  </si>
  <si>
    <t>SPLPETRO</t>
  </si>
  <si>
    <t>Sterling and Wilson Renewable Energy Ltd</t>
  </si>
  <si>
    <t>SWSOLAR</t>
  </si>
  <si>
    <t>Inox Wind Energy Ltd</t>
  </si>
  <si>
    <t>IWEL</t>
  </si>
  <si>
    <t>LT Foods Ltd</t>
  </si>
  <si>
    <t>LTFOODS</t>
  </si>
  <si>
    <t>Raymond Lifestyle Ltd</t>
  </si>
  <si>
    <t>RAYMONDLSL</t>
  </si>
  <si>
    <t>Granules India Ltd</t>
  </si>
  <si>
    <t>GRANULES</t>
  </si>
  <si>
    <t>Akums Drugs and Pharmaceuticals Ltd</t>
  </si>
  <si>
    <t>AKUMS</t>
  </si>
  <si>
    <t>E I D-Parry (India) Ltd</t>
  </si>
  <si>
    <t>EIDPARRY</t>
  </si>
  <si>
    <t>Sugar</t>
  </si>
  <si>
    <t>Voltamp Transformers Ltd</t>
  </si>
  <si>
    <t>VOLTAMP</t>
  </si>
  <si>
    <t>Caplin Point Laboratories Ltd</t>
  </si>
  <si>
    <t>CAPLIPOINT</t>
  </si>
  <si>
    <t>Kirloskar Brothers Ltd</t>
  </si>
  <si>
    <t>KIRLOSBROS</t>
  </si>
  <si>
    <t>eClerx Services Limited</t>
  </si>
  <si>
    <t>ECLERX</t>
  </si>
  <si>
    <t>Ingersoll-Rand (India) Ltd</t>
  </si>
  <si>
    <t>INGERRAND</t>
  </si>
  <si>
    <t>Chennai Petroleum Corporation Ltd</t>
  </si>
  <si>
    <t>CHENNPETRO</t>
  </si>
  <si>
    <t>Railtel Corporation of India Ltd</t>
  </si>
  <si>
    <t>RAILTEL</t>
  </si>
  <si>
    <t>Communication &amp; Networking</t>
  </si>
  <si>
    <t>Olectra Greentech Ltd</t>
  </si>
  <si>
    <t>OLECTRA</t>
  </si>
  <si>
    <t>Glenmark Life Sciences Ltd</t>
  </si>
  <si>
    <t>GLS</t>
  </si>
  <si>
    <t>Honasa Consumer Ltd</t>
  </si>
  <si>
    <t>HONASA</t>
  </si>
  <si>
    <t>Data Patterns (India) Ltd</t>
  </si>
  <si>
    <t>DATAPATTNS</t>
  </si>
  <si>
    <t>Aavas Financiers Ltd</t>
  </si>
  <si>
    <t>AAVAS</t>
  </si>
  <si>
    <t>Jaiprakash Power Ventures Ltd</t>
  </si>
  <si>
    <t>JPPOWER</t>
  </si>
  <si>
    <t>Redington Ltd</t>
  </si>
  <si>
    <t>REDINGTON</t>
  </si>
  <si>
    <t>Technology Hardware</t>
  </si>
  <si>
    <t>Westlife Foodworld Ltd</t>
  </si>
  <si>
    <t>WESTLIFE</t>
  </si>
  <si>
    <t>Vardhman Textiles Ltd</t>
  </si>
  <si>
    <t>VTL</t>
  </si>
  <si>
    <t>IIFL Securities Ltd</t>
  </si>
  <si>
    <t>IIFLSEC</t>
  </si>
  <si>
    <t>Deepak Fertilisers and Petrochemicals Corp Ltd</t>
  </si>
  <si>
    <t>DEEPAKFERT</t>
  </si>
  <si>
    <t>Nuvoco Vistas Corporation Ltd</t>
  </si>
  <si>
    <t>NUVOCO</t>
  </si>
  <si>
    <t>Cube Highways Trust</t>
  </si>
  <si>
    <t>CUBEINVIT</t>
  </si>
  <si>
    <t>Roads</t>
  </si>
  <si>
    <t>Balrampur Chini Mills Ltd</t>
  </si>
  <si>
    <t>BALRAMCHIN</t>
  </si>
  <si>
    <t>Marksans Pharma Ltd</t>
  </si>
  <si>
    <t>MARKSANS</t>
  </si>
  <si>
    <t>Genus Power Infrastructures Ltd</t>
  </si>
  <si>
    <t>GENUSPOWER</t>
  </si>
  <si>
    <t>Usha Martin Ltd</t>
  </si>
  <si>
    <t>USHAMART</t>
  </si>
  <si>
    <t>RedTape</t>
  </si>
  <si>
    <t>REDTAPE</t>
  </si>
  <si>
    <t>Transformers and Rectifiers (India) Ltd</t>
  </si>
  <si>
    <t>TARIL</t>
  </si>
  <si>
    <t>Maharashtra Scooters Ltd</t>
  </si>
  <si>
    <t>MAHSCOOTER</t>
  </si>
  <si>
    <t>Zydus Wellness Ltd</t>
  </si>
  <si>
    <t>ZYDUSWELL</t>
  </si>
  <si>
    <t>RHI Magnesita India Ltd</t>
  </si>
  <si>
    <t>RHIM</t>
  </si>
  <si>
    <t>Godawari Power and Ispat Ltd</t>
  </si>
  <si>
    <t>GPIL</t>
  </si>
  <si>
    <t>Minda Corporation Ltd</t>
  </si>
  <si>
    <t>MINDACORP</t>
  </si>
  <si>
    <t>Tega Industries Ltd</t>
  </si>
  <si>
    <t>TEGA</t>
  </si>
  <si>
    <t>RBL Bank Ltd</t>
  </si>
  <si>
    <t>RBLBANK</t>
  </si>
  <si>
    <t>TTK Prestige Ltd</t>
  </si>
  <si>
    <t>TTKPRESTIG</t>
  </si>
  <si>
    <t>MMTC Ltd</t>
  </si>
  <si>
    <t>MMTC</t>
  </si>
  <si>
    <t>Aether Industries Ltd</t>
  </si>
  <si>
    <t>AETHER</t>
  </si>
  <si>
    <t>Symphony Ltd</t>
  </si>
  <si>
    <t>SYMPHONY</t>
  </si>
  <si>
    <t>Zee Entertainment Enterprises Ltd</t>
  </si>
  <si>
    <t>ZEEL</t>
  </si>
  <si>
    <t>Intellect Design Arena Ltd</t>
  </si>
  <si>
    <t>INTELLECT</t>
  </si>
  <si>
    <t>Safari Industries (India) Ltd</t>
  </si>
  <si>
    <t>SAFARI</t>
  </si>
  <si>
    <t>Electrosteel Castings Ltd</t>
  </si>
  <si>
    <t>ELECTCAST</t>
  </si>
  <si>
    <t>Happiest Minds Technologies Ltd</t>
  </si>
  <si>
    <t>HAPPSTMNDS</t>
  </si>
  <si>
    <t>Jubilant Ingrevia Ltd</t>
  </si>
  <si>
    <t>JUBLINGREA</t>
  </si>
  <si>
    <t>PNC Infratech Ltd</t>
  </si>
  <si>
    <t>PNCINFRA</t>
  </si>
  <si>
    <t>CE Info Systems Ltd</t>
  </si>
  <si>
    <t>MAPMYINDIA</t>
  </si>
  <si>
    <t>Vesuvius India Ltd</t>
  </si>
  <si>
    <t>VESUVIUS</t>
  </si>
  <si>
    <t>CEAT Ltd</t>
  </si>
  <si>
    <t>CEATLTD</t>
  </si>
  <si>
    <t>Tanla Platforms Ltd</t>
  </si>
  <si>
    <t>TANLA</t>
  </si>
  <si>
    <t>Powergrid Infrastructure Investment Trust</t>
  </si>
  <si>
    <t>PGINVIT</t>
  </si>
  <si>
    <t>Alkyl Amines Chemicals Ltd</t>
  </si>
  <si>
    <t>ALKYLAMINE</t>
  </si>
  <si>
    <t>Alok Industries Ltd</t>
  </si>
  <si>
    <t>ALOKINDS</t>
  </si>
  <si>
    <t>Can Fin Homes Ltd</t>
  </si>
  <si>
    <t>CANFINHOME</t>
  </si>
  <si>
    <t>Graphite India Ltd</t>
  </si>
  <si>
    <t>GRAPHITE</t>
  </si>
  <si>
    <t>Mrs. Bectors Food Specialities Ltd</t>
  </si>
  <si>
    <t>BECTORFOOD</t>
  </si>
  <si>
    <t>City Union Bank Ltd</t>
  </si>
  <si>
    <t>CUB</t>
  </si>
  <si>
    <t>Raymond Ltd</t>
  </si>
  <si>
    <t>RAYMOND</t>
  </si>
  <si>
    <t>Gujarat Mineral Development Corporation Ltd</t>
  </si>
  <si>
    <t>GMDCLTD</t>
  </si>
  <si>
    <t>India Cements Ltd</t>
  </si>
  <si>
    <t>INDIACEM</t>
  </si>
  <si>
    <t>Metropolis Healthcare Ltd</t>
  </si>
  <si>
    <t>METROPOLIS</t>
  </si>
  <si>
    <t>Sapphire Foods India Ltd</t>
  </si>
  <si>
    <t>SAPPHIRE</t>
  </si>
  <si>
    <t>shipping corporation of India Ltd</t>
  </si>
  <si>
    <t>SCI</t>
  </si>
  <si>
    <t>Sanofi Consumer Healthcare India Ltd</t>
  </si>
  <si>
    <t>SANOFICONR</t>
  </si>
  <si>
    <t>Kirloskar Ferrous Industries Ltd</t>
  </si>
  <si>
    <t>KIRLFER</t>
  </si>
  <si>
    <t>Va Tech Wabag Ltd</t>
  </si>
  <si>
    <t>WABAG</t>
  </si>
  <si>
    <t>Water Management</t>
  </si>
  <si>
    <t>Reliance Infrastructure Ltd</t>
  </si>
  <si>
    <t>RELINFRA</t>
  </si>
  <si>
    <t>Edelweiss Financial Services Ltd</t>
  </si>
  <si>
    <t>EDELWEISS</t>
  </si>
  <si>
    <t>Quess Corp Ltd</t>
  </si>
  <si>
    <t>QUESS</t>
  </si>
  <si>
    <t>Employment Services</t>
  </si>
  <si>
    <t>JK Tyre &amp; Industries Ltd</t>
  </si>
  <si>
    <t>JKTYRE</t>
  </si>
  <si>
    <t>KPI Green Energy Ltd</t>
  </si>
  <si>
    <t>KPIGREEN</t>
  </si>
  <si>
    <t>Bharat 22 ETF</t>
  </si>
  <si>
    <t>ICICIB22</t>
  </si>
  <si>
    <t>Home First Finance Company India Ltd</t>
  </si>
  <si>
    <t>HOMEFIRST</t>
  </si>
  <si>
    <t>Jammu and Kashmir Bank Ltd</t>
  </si>
  <si>
    <t>J&amp;KBANK</t>
  </si>
  <si>
    <t>Prudent Corporate Advisory Services Ltd</t>
  </si>
  <si>
    <t>PRUDENT</t>
  </si>
  <si>
    <t>Nippon India ETF Nifty Bank BeES</t>
  </si>
  <si>
    <t>BANKBEES</t>
  </si>
  <si>
    <t>Bengal &amp; Assam Company Ltd</t>
  </si>
  <si>
    <t>BENGALASM</t>
  </si>
  <si>
    <t>JSW Holdings Ltd</t>
  </si>
  <si>
    <t>JSWHL</t>
  </si>
  <si>
    <t>ELANTAS Beck India Ltd</t>
  </si>
  <si>
    <t>ELANTAS</t>
  </si>
  <si>
    <t>LS Industries Ltd</t>
  </si>
  <si>
    <t>LSIND</t>
  </si>
  <si>
    <t>Engineers India Ltd</t>
  </si>
  <si>
    <t>ENGINERSIN</t>
  </si>
  <si>
    <t>Senco Gold Ltd</t>
  </si>
  <si>
    <t>SENCO</t>
  </si>
  <si>
    <t>Galaxy Surfactants Ltd</t>
  </si>
  <si>
    <t>GALAXYSURF</t>
  </si>
  <si>
    <t>INOX India Ltd</t>
  </si>
  <si>
    <t>INOXINDIA</t>
  </si>
  <si>
    <t>Sea-Borne Tankers</t>
  </si>
  <si>
    <t>Saregama India Ltd</t>
  </si>
  <si>
    <t>SAREGAMA</t>
  </si>
  <si>
    <t>Movies &amp; TV Serials</t>
  </si>
  <si>
    <t>Happy Forgings Ltd</t>
  </si>
  <si>
    <t>HAPPYFORGE</t>
  </si>
  <si>
    <t>Auto, Truck &amp; Motorcycle Parts</t>
  </si>
  <si>
    <t>Isgec Heavy Engineering Ltd</t>
  </si>
  <si>
    <t>ISGEC</t>
  </si>
  <si>
    <t>Time Technoplast Ltd</t>
  </si>
  <si>
    <t>TIMETECHNO</t>
  </si>
  <si>
    <t>Vijaya Diagnostic Centre Ltd</t>
  </si>
  <si>
    <t>VIJAYA</t>
  </si>
  <si>
    <t>Sammaan Capital Ltd</t>
  </si>
  <si>
    <t>SAMMAANCAP</t>
  </si>
  <si>
    <t>Power Mech Projects Ltd</t>
  </si>
  <si>
    <t>POWERMECH</t>
  </si>
  <si>
    <t>P N Gadgil Jewellers Ltd</t>
  </si>
  <si>
    <t>PNGJL</t>
  </si>
  <si>
    <t>Just Dial Ltd</t>
  </si>
  <si>
    <t>JUSTDIAL</t>
  </si>
  <si>
    <t>Gujarat Pipavav Port Ltd</t>
  </si>
  <si>
    <t>GPPL</t>
  </si>
  <si>
    <t>Bajaj Electricals Ltd</t>
  </si>
  <si>
    <t>BAJAJELEC</t>
  </si>
  <si>
    <t>Cera Sanitaryware Ltd</t>
  </si>
  <si>
    <t>CERA</t>
  </si>
  <si>
    <t>ITD Cementation India Ltd</t>
  </si>
  <si>
    <t>ITDCEM</t>
  </si>
  <si>
    <t>Latent View Analytics Ltd</t>
  </si>
  <si>
    <t>LATENTVIEW</t>
  </si>
  <si>
    <t>Lemon Tree Hotels Ltd</t>
  </si>
  <si>
    <t>LEMONTREE</t>
  </si>
  <si>
    <t>HEG Ltd</t>
  </si>
  <si>
    <t>HEG</t>
  </si>
  <si>
    <t>Shriram Pistons &amp; Rings Ltd</t>
  </si>
  <si>
    <t>SHRIPISTON</t>
  </si>
  <si>
    <t>ESAB India Ltd</t>
  </si>
  <si>
    <t>ESABINDIA</t>
  </si>
  <si>
    <t>Tips Music Ltd</t>
  </si>
  <si>
    <t>TIPSMUSIC</t>
  </si>
  <si>
    <t>Route Mobile Ltd</t>
  </si>
  <si>
    <t>ROUTE</t>
  </si>
  <si>
    <t>Bharat Global Developers Ltd</t>
  </si>
  <si>
    <t>BGDL</t>
  </si>
  <si>
    <t>Rattanindia Enterprises Ltd</t>
  </si>
  <si>
    <t>RTNINDIA</t>
  </si>
  <si>
    <t>Brookfield India Real Estate Trust</t>
  </si>
  <si>
    <t>BIRET</t>
  </si>
  <si>
    <t>Kirloskar Pneumatic Company Ltd</t>
  </si>
  <si>
    <t>KIRLPNU</t>
  </si>
  <si>
    <t>Rashtriya Chemicals and Fertilizers Ltd</t>
  </si>
  <si>
    <t>RCF</t>
  </si>
  <si>
    <t>Puravankara Ltd</t>
  </si>
  <si>
    <t>PURVA</t>
  </si>
  <si>
    <t>Sansera Engineering Ltd</t>
  </si>
  <si>
    <t>SANSERA</t>
  </si>
  <si>
    <t>Sheela Foam Ltd</t>
  </si>
  <si>
    <t>SFL</t>
  </si>
  <si>
    <t>Home Furnishing</t>
  </si>
  <si>
    <t>Valor Estate Ltd</t>
  </si>
  <si>
    <t>DBREALTY</t>
  </si>
  <si>
    <t>Max Estates Ltd</t>
  </si>
  <si>
    <t>MAXESTATES</t>
  </si>
  <si>
    <t>India Grid Trust</t>
  </si>
  <si>
    <t>INDIGRID</t>
  </si>
  <si>
    <t>Diamond Power Infrastructure Ltd</t>
  </si>
  <si>
    <t>DIACABS</t>
  </si>
  <si>
    <t>Arvind Ltd</t>
  </si>
  <si>
    <t>ARVIND</t>
  </si>
  <si>
    <t>Choice International Ltd</t>
  </si>
  <si>
    <t>CHOICEIN</t>
  </si>
  <si>
    <t>CMS Info Systems Ltd</t>
  </si>
  <si>
    <t>CMSINFO</t>
  </si>
  <si>
    <t>HG Infra Engineering Ltd</t>
  </si>
  <si>
    <t>HGINFRA</t>
  </si>
  <si>
    <t>Shree Renuka Sugars Ltd</t>
  </si>
  <si>
    <t>RENUKA</t>
  </si>
  <si>
    <t>JK Lakshmi Cement Ltd</t>
  </si>
  <si>
    <t>JKLAKSHMI</t>
  </si>
  <si>
    <t>Aurionpro Solutions Ltd</t>
  </si>
  <si>
    <t>AURIONPRO</t>
  </si>
  <si>
    <t>SBFC Finance Ltd</t>
  </si>
  <si>
    <t>SBFC</t>
  </si>
  <si>
    <t>Triveni Engineering and Industries Ltd</t>
  </si>
  <si>
    <t>TRIVENI</t>
  </si>
  <si>
    <t>GMR Power and Urban Infra Ltd</t>
  </si>
  <si>
    <t>GMRP&amp;UI</t>
  </si>
  <si>
    <t>Eureka Forbes Ltd</t>
  </si>
  <si>
    <t>EUREKAFORB</t>
  </si>
  <si>
    <t>Household Appliances</t>
  </si>
  <si>
    <t>Gujarat Narmada Valley Fertilizers &amp; Chemicals Ltd</t>
  </si>
  <si>
    <t>GNFC</t>
  </si>
  <si>
    <t>Garware Hi-Tech Films Ltd</t>
  </si>
  <si>
    <t>GRWRHITECH</t>
  </si>
  <si>
    <t>Thomas Cook (India) Ltd</t>
  </si>
  <si>
    <t>THOMASCOOK</t>
  </si>
  <si>
    <t>Allied Blenders and Distillers Ltd</t>
  </si>
  <si>
    <t>ABDL</t>
  </si>
  <si>
    <t>Birla Corporation Ltd</t>
  </si>
  <si>
    <t>BIRLACORPN</t>
  </si>
  <si>
    <t>Prism Johnson Ltd</t>
  </si>
  <si>
    <t>PRSMJOHNSN</t>
  </si>
  <si>
    <t>HMT Ltd</t>
  </si>
  <si>
    <t>HMT</t>
  </si>
  <si>
    <t>IFB Industries Ltd</t>
  </si>
  <si>
    <t>IFBIND</t>
  </si>
  <si>
    <t>Campus Activewear Ltd</t>
  </si>
  <si>
    <t>CAMPUS</t>
  </si>
  <si>
    <t>Mastek Ltd</t>
  </si>
  <si>
    <t>MASTEK</t>
  </si>
  <si>
    <t>National Standard (India) Ltd</t>
  </si>
  <si>
    <t>NATIONSTD</t>
  </si>
  <si>
    <t>Azad Engineering Ltd</t>
  </si>
  <si>
    <t>AZAD</t>
  </si>
  <si>
    <t>Epigral Ltd</t>
  </si>
  <si>
    <t>EPIGRAL</t>
  </si>
  <si>
    <t>Force Motors Ltd</t>
  </si>
  <si>
    <t>FORCEMOT</t>
  </si>
  <si>
    <t>Lloyds Engineering Works Ltd</t>
  </si>
  <si>
    <t>LLOYDSENGG</t>
  </si>
  <si>
    <t>Shakti Pumps (India) Ltd</t>
  </si>
  <si>
    <t>SHAKTIPUMP</t>
  </si>
  <si>
    <t>Keystone Realtors Ltd</t>
  </si>
  <si>
    <t>RUSTOMJEE</t>
  </si>
  <si>
    <t>Religare Enterprises Ltd</t>
  </si>
  <si>
    <t>RELIGARE</t>
  </si>
  <si>
    <t>F D C Ltd</t>
  </si>
  <si>
    <t>FDC</t>
  </si>
  <si>
    <t>Blue Jet Healthcare Ltd</t>
  </si>
  <si>
    <t>BLUEJET</t>
  </si>
  <si>
    <t>KNR Constructions Ltd</t>
  </si>
  <si>
    <t>KNRCON</t>
  </si>
  <si>
    <t>Jupiter Life Line Hospitals Ltd</t>
  </si>
  <si>
    <t>JLHL</t>
  </si>
  <si>
    <t>CCL Products (India) Ltd</t>
  </si>
  <si>
    <t>CCL</t>
  </si>
  <si>
    <t>V-mart Retail Ltd</t>
  </si>
  <si>
    <t>VMART</t>
  </si>
  <si>
    <t>Varroc Engineering Ltd</t>
  </si>
  <si>
    <t>VARROC</t>
  </si>
  <si>
    <t>Balu Forge Industries Ltd</t>
  </si>
  <si>
    <t>BALUFORGE</t>
  </si>
  <si>
    <t>Rategain Travel Technologies Ltd</t>
  </si>
  <si>
    <t>RATEGAIN</t>
  </si>
  <si>
    <t>PC Jeweller Ltd</t>
  </si>
  <si>
    <t>PCJEWELLER</t>
  </si>
  <si>
    <t>Procter &amp; Gamble Health Ltd</t>
  </si>
  <si>
    <t>PGHL</t>
  </si>
  <si>
    <t>Kotak Nifty Bank ETF</t>
  </si>
  <si>
    <t>BANKNIFTY1</t>
  </si>
  <si>
    <t>Juniper Hotels Ltd</t>
  </si>
  <si>
    <t>JUNIPER</t>
  </si>
  <si>
    <t>Gallantt Ispat Ltd</t>
  </si>
  <si>
    <t>GALLANTT</t>
  </si>
  <si>
    <t>Karnataka Bank Ltd</t>
  </si>
  <si>
    <t>KTKBANK</t>
  </si>
  <si>
    <t>Sunteck Realty Ltd</t>
  </si>
  <si>
    <t>SUNTECK</t>
  </si>
  <si>
    <t>Network18 Media &amp; Investments Ltd</t>
  </si>
  <si>
    <t>NETWORK18</t>
  </si>
  <si>
    <t>EPL Ltd</t>
  </si>
  <si>
    <t>EPL</t>
  </si>
  <si>
    <t>Packaging</t>
  </si>
  <si>
    <t>Ganesh Housing Corp Ltd</t>
  </si>
  <si>
    <t>GANESHHOUC</t>
  </si>
  <si>
    <t>Gujarat State Fertilizers &amp; Chemicals Ltd</t>
  </si>
  <si>
    <t>GSFC</t>
  </si>
  <si>
    <t>JK Paper Ltd</t>
  </si>
  <si>
    <t>JKPAPER</t>
  </si>
  <si>
    <t>Paper Products</t>
  </si>
  <si>
    <t>Star Cement Ltd</t>
  </si>
  <si>
    <t>STARCEMENT</t>
  </si>
  <si>
    <t>Avanti Feeds Ltd</t>
  </si>
  <si>
    <t>AVANTIFEED</t>
  </si>
  <si>
    <t>Shilpa Medicare Ltd</t>
  </si>
  <si>
    <t>SHILPAMED</t>
  </si>
  <si>
    <t>SBI Nifty 50 ETF</t>
  </si>
  <si>
    <t>SETFNIF50</t>
  </si>
  <si>
    <t>BHARAT Bond ETF-April 2023-Growth</t>
  </si>
  <si>
    <t>EBBETF0423</t>
  </si>
  <si>
    <t>Debt</t>
  </si>
  <si>
    <t>Texmaco Rail &amp; Engineering Ltd</t>
  </si>
  <si>
    <t>TEXRAIL</t>
  </si>
  <si>
    <t>Kama Holdings Ltd</t>
  </si>
  <si>
    <t>KAMAHOLD</t>
  </si>
  <si>
    <t>Garware Technical Fibres Ltd</t>
  </si>
  <si>
    <t>GARFIBRES</t>
  </si>
  <si>
    <t>Rajesh Exports Ltd</t>
  </si>
  <si>
    <t>RAJESHEXPO</t>
  </si>
  <si>
    <t>RattanIndia Power Ltd</t>
  </si>
  <si>
    <t>RTNPOWER</t>
  </si>
  <si>
    <t>TVS Supply Chain Solutions Ltd</t>
  </si>
  <si>
    <t>TVSSCS</t>
  </si>
  <si>
    <t>ASK Automotive Ltd</t>
  </si>
  <si>
    <t>ASKAUTOLTD</t>
  </si>
  <si>
    <t>Shoppers Stop Ltd</t>
  </si>
  <si>
    <t>SHOPERSTOP</t>
  </si>
  <si>
    <t>Transport Corporation of India Ltd</t>
  </si>
  <si>
    <t>TCI</t>
  </si>
  <si>
    <t>Archean Chemical Industries Ltd</t>
  </si>
  <si>
    <t>ACI</t>
  </si>
  <si>
    <t>Equinox India Developments Ltd</t>
  </si>
  <si>
    <t>EMBDL</t>
  </si>
  <si>
    <t>Ion Exchange (India) Ltd</t>
  </si>
  <si>
    <t>IONEXCHANG</t>
  </si>
  <si>
    <t>Environmental Services</t>
  </si>
  <si>
    <t>Maharashtra Seamless Ltd</t>
  </si>
  <si>
    <t>MAHSEAMLES</t>
  </si>
  <si>
    <t>Equitas Small Finance Bank Ltd</t>
  </si>
  <si>
    <t>EQUITASBNK</t>
  </si>
  <si>
    <t>Electronics Mart India Ltd</t>
  </si>
  <si>
    <t>EMIL</t>
  </si>
  <si>
    <t>MedPlus Health Services Ltd</t>
  </si>
  <si>
    <t>MEDPLUS</t>
  </si>
  <si>
    <t>Black Box Ltd</t>
  </si>
  <si>
    <t>BBOX</t>
  </si>
  <si>
    <t>Infibeam Avenues Ltd</t>
  </si>
  <si>
    <t>INFIBEAM</t>
  </si>
  <si>
    <t>Arvind Fashions Ltd</t>
  </si>
  <si>
    <t>ARVINDFASN</t>
  </si>
  <si>
    <t>Mahindra Lifespace Developers Ltd</t>
  </si>
  <si>
    <t>MAHLIFE</t>
  </si>
  <si>
    <t>Anupam Rasayan India Ltd</t>
  </si>
  <si>
    <t>ANURAS</t>
  </si>
  <si>
    <t>eMudhra Ltd</t>
  </si>
  <si>
    <t>EMUDHRA</t>
  </si>
  <si>
    <t>Dodla Dairy Ltd</t>
  </si>
  <si>
    <t>DODLA</t>
  </si>
  <si>
    <t>Spicejet Ltd</t>
  </si>
  <si>
    <t>SPICEJET</t>
  </si>
  <si>
    <t>Protean eGov Technologies Ltd</t>
  </si>
  <si>
    <t>PROTEAN</t>
  </si>
  <si>
    <t>IT Consulting &amp; Other Services</t>
  </si>
  <si>
    <t>Sundaram Finance Holdings Ltd</t>
  </si>
  <si>
    <t>SUNDARMHLD</t>
  </si>
  <si>
    <t>Laxmi Organic Industries Ltd</t>
  </si>
  <si>
    <t>LXCHEM</t>
  </si>
  <si>
    <t>India Shelter Finance Corporation Ltd</t>
  </si>
  <si>
    <t>INDIASHLTR</t>
  </si>
  <si>
    <t>Astra Microwave Products Ltd</t>
  </si>
  <si>
    <t>ASTRAMICRO</t>
  </si>
  <si>
    <t>Chemplast Sanmar Ltd</t>
  </si>
  <si>
    <t>CHEMPLASTS</t>
  </si>
  <si>
    <t>Mahindra Holidays and Resorts India Ltd</t>
  </si>
  <si>
    <t>MHRIL</t>
  </si>
  <si>
    <t>Insolation Energy Ltd</t>
  </si>
  <si>
    <t>INA</t>
  </si>
  <si>
    <t>Semiconductors</t>
  </si>
  <si>
    <t>Ahluwalia Contracts (India) Ltd</t>
  </si>
  <si>
    <t>AHLUCONT</t>
  </si>
  <si>
    <t>Indo Count Industries Ltd</t>
  </si>
  <si>
    <t>ICIL</t>
  </si>
  <si>
    <t>Ethos Ltd</t>
  </si>
  <si>
    <t>ETHOSLTD</t>
  </si>
  <si>
    <t>Ujjivan Small Finance Bank Ltd</t>
  </si>
  <si>
    <t>UJJIVANSFB</t>
  </si>
  <si>
    <t>Sandur Manganese and Iron Ores Ltd</t>
  </si>
  <si>
    <t>SANDUMA</t>
  </si>
  <si>
    <t>Mining - Manganese</t>
  </si>
  <si>
    <t>Responsive Industries Ltd</t>
  </si>
  <si>
    <t>RESPONIND</t>
  </si>
  <si>
    <t>Building Products - Granite</t>
  </si>
  <si>
    <t>Moil Ltd</t>
  </si>
  <si>
    <t>MOIL</t>
  </si>
  <si>
    <t>Indigo Paints Ltd</t>
  </si>
  <si>
    <t>INDIGOPNTS</t>
  </si>
  <si>
    <t>Welspun Enterprises Ltd</t>
  </si>
  <si>
    <t>WELENT</t>
  </si>
  <si>
    <t>Sudarshan Chemical Industries Ltd</t>
  </si>
  <si>
    <t>SUDARSCHEM</t>
  </si>
  <si>
    <t>Tarc Ltd</t>
  </si>
  <si>
    <t>TARC</t>
  </si>
  <si>
    <t>Paradeep Phosphates Ltd</t>
  </si>
  <si>
    <t>PARADEEP</t>
  </si>
  <si>
    <t>V I P Industries Ltd</t>
  </si>
  <si>
    <t>VIPIND</t>
  </si>
  <si>
    <t>Dilip Buildcon Ltd</t>
  </si>
  <si>
    <t>DBL</t>
  </si>
  <si>
    <t>Surya Roshni Ltd</t>
  </si>
  <si>
    <t>SURYAROSNI</t>
  </si>
  <si>
    <t>Hindustan Foods Ltd</t>
  </si>
  <si>
    <t>HNDFDS</t>
  </si>
  <si>
    <t>PDS Limited</t>
  </si>
  <si>
    <t>PDSL</t>
  </si>
  <si>
    <t>Syrma SGS Technology Ltd</t>
  </si>
  <si>
    <t>SYRMA</t>
  </si>
  <si>
    <t>Ujaas Energy Ltd</t>
  </si>
  <si>
    <t>UEL</t>
  </si>
  <si>
    <t>Man Infraconstruction Ltd</t>
  </si>
  <si>
    <t>MANINFRA</t>
  </si>
  <si>
    <t>Balaji Amines Ltd</t>
  </si>
  <si>
    <t>BALAMINES</t>
  </si>
  <si>
    <t>Hindustan Construction Company Ltd</t>
  </si>
  <si>
    <t>HCC</t>
  </si>
  <si>
    <t>Orient Cement Ltd</t>
  </si>
  <si>
    <t>ORIENTCEM</t>
  </si>
  <si>
    <t>Ashoka Buildcon Ltd</t>
  </si>
  <si>
    <t>ASHOKA</t>
  </si>
  <si>
    <t>Tamilnad Mercantile Bank Ltd</t>
  </si>
  <si>
    <t>TMB</t>
  </si>
  <si>
    <t>Technocraft Industries (India) Ltd</t>
  </si>
  <si>
    <t>TIIL</t>
  </si>
  <si>
    <t>Mishra Dhatu Nigam Ltd</t>
  </si>
  <si>
    <t>MIDHANI</t>
  </si>
  <si>
    <t>Suprajit Engineering Ltd</t>
  </si>
  <si>
    <t>SUPRAJIT</t>
  </si>
  <si>
    <t>ICRA Ltd</t>
  </si>
  <si>
    <t>ICRA</t>
  </si>
  <si>
    <t>Rallis India Ltd</t>
  </si>
  <si>
    <t>RALLIS</t>
  </si>
  <si>
    <t>Kennametal India Ltd</t>
  </si>
  <si>
    <t>KENNAMET</t>
  </si>
  <si>
    <t>Share India Securities Ltd</t>
  </si>
  <si>
    <t>SHAREINDIA</t>
  </si>
  <si>
    <t>Skipper Ltd</t>
  </si>
  <si>
    <t>SKIPPER</t>
  </si>
  <si>
    <t>Johnson Controls-Hitachi Air Conditioning India Ltd</t>
  </si>
  <si>
    <t>JCHAC</t>
  </si>
  <si>
    <t>Dhanuka Agritech Ltd</t>
  </si>
  <si>
    <t>DHANUKA</t>
  </si>
  <si>
    <t>Nazara Technologies Ltd</t>
  </si>
  <si>
    <t>NAZARA</t>
  </si>
  <si>
    <t>Theme Parks &amp; Gaming</t>
  </si>
  <si>
    <t>Niit Learning Systems Ltd</t>
  </si>
  <si>
    <t>NIITMTS</t>
  </si>
  <si>
    <t>Education Services</t>
  </si>
  <si>
    <t>Piccadily Agro Industries Ltd</t>
  </si>
  <si>
    <t>PICCADIL</t>
  </si>
  <si>
    <t>Sun Pharma Advanced Research Co Ltd</t>
  </si>
  <si>
    <t>SPARC</t>
  </si>
  <si>
    <t>Orchid Pharma Ltd</t>
  </si>
  <si>
    <t>ORCHPHARMA</t>
  </si>
  <si>
    <t>Inox Green Energy Services Ltd</t>
  </si>
  <si>
    <t>INOXGREEN</t>
  </si>
  <si>
    <t>Thangamayil Jewellery Ltd</t>
  </si>
  <si>
    <t>THANGAMAYL</t>
  </si>
  <si>
    <t>Nesco Ltd</t>
  </si>
  <si>
    <t>NESCO</t>
  </si>
  <si>
    <t>National Highways Infra Trust</t>
  </si>
  <si>
    <t>NHIT</t>
  </si>
  <si>
    <t>KRBL Ltd</t>
  </si>
  <si>
    <t>KRBL</t>
  </si>
  <si>
    <t>Greenlam Industries Ltd</t>
  </si>
  <si>
    <t>GREENLAM</t>
  </si>
  <si>
    <t>Building Products - Laminates</t>
  </si>
  <si>
    <t>Go Fashion (India) Ltd</t>
  </si>
  <si>
    <t>GOCOLORS</t>
  </si>
  <si>
    <t>Bansal Wire Industries Ltd</t>
  </si>
  <si>
    <t>BANSALWIRE</t>
  </si>
  <si>
    <t>BHARAT Bond ETF-April 2030-Growth</t>
  </si>
  <si>
    <t>EBBETF0430</t>
  </si>
  <si>
    <t>Privi Speciality Chemicals Ltd</t>
  </si>
  <si>
    <t>PRIVISCL</t>
  </si>
  <si>
    <t>GMM Pfaudler Ltd</t>
  </si>
  <si>
    <t>GMMPFAUDLR</t>
  </si>
  <si>
    <t>South Indian Bank Ltd</t>
  </si>
  <si>
    <t>SOUTHBANK</t>
  </si>
  <si>
    <t>Ceigall India Ltd</t>
  </si>
  <si>
    <t>CEIGALL</t>
  </si>
  <si>
    <t>Ami Organics Ltd</t>
  </si>
  <si>
    <t>AMIORG</t>
  </si>
  <si>
    <t>BHARAT Bond ETF-April 2032</t>
  </si>
  <si>
    <t>BBETF0432</t>
  </si>
  <si>
    <t>Kesoram Industries Ltd</t>
  </si>
  <si>
    <t>KESORAMIND</t>
  </si>
  <si>
    <t>Gokaldas Exports Ltd</t>
  </si>
  <si>
    <t>GOKEX</t>
  </si>
  <si>
    <t>Jai Corp Ltd</t>
  </si>
  <si>
    <t>JAICORPLTD</t>
  </si>
  <si>
    <t>TD Power Systems Ltd</t>
  </si>
  <si>
    <t>TDPOWERSYS</t>
  </si>
  <si>
    <t>Gulf Oil Lubricants India Ltd</t>
  </si>
  <si>
    <t>GULFOILLUB</t>
  </si>
  <si>
    <t>Rolex Rings Ltd</t>
  </si>
  <si>
    <t>ROLEXRINGS</t>
  </si>
  <si>
    <t>Lloyds Enterprises Ltd</t>
  </si>
  <si>
    <t>LLOYDSENT</t>
  </si>
  <si>
    <t>Trading Companies &amp; Distributors</t>
  </si>
  <si>
    <t>Pilani Investment And Industries Corporation Ltd</t>
  </si>
  <si>
    <t>PILANIINVS</t>
  </si>
  <si>
    <t>VST Industries Ltd</t>
  </si>
  <si>
    <t>VSTIND</t>
  </si>
  <si>
    <t>India Infrastructure Trust</t>
  </si>
  <si>
    <t>INFRATRUST</t>
  </si>
  <si>
    <t>Gujarat Ambuja Exports Ltd</t>
  </si>
  <si>
    <t>GAEL</t>
  </si>
  <si>
    <t>Indinfravit Trust</t>
  </si>
  <si>
    <t>INDINFR</t>
  </si>
  <si>
    <t>Le Travenues Technology Ltd</t>
  </si>
  <si>
    <t>IXIGO</t>
  </si>
  <si>
    <t>Sharda Motor Industries Ltd</t>
  </si>
  <si>
    <t>SHARDAMOTR</t>
  </si>
  <si>
    <t>Jindal Worldwide Ltd</t>
  </si>
  <si>
    <t>JINDWORLD</t>
  </si>
  <si>
    <t>Gabriel India Ltd</t>
  </si>
  <si>
    <t>GABRIEL</t>
  </si>
  <si>
    <t>AGI Greenpac Ltd</t>
  </si>
  <si>
    <t>AGI</t>
  </si>
  <si>
    <t>Aditya Vision Ltd</t>
  </si>
  <si>
    <t>AVL</t>
  </si>
  <si>
    <t>Retail - Speciality</t>
  </si>
  <si>
    <t>Bondada Engineering Ltd</t>
  </si>
  <si>
    <t>BONDADA</t>
  </si>
  <si>
    <t>R Systems International Ltd</t>
  </si>
  <si>
    <t>RSYSTEMS</t>
  </si>
  <si>
    <t>E2E Networks Ltd</t>
  </si>
  <si>
    <t>E2E</t>
  </si>
  <si>
    <t>Lux Industries Ltd</t>
  </si>
  <si>
    <t>LUXIND</t>
  </si>
  <si>
    <t>Optiemus Infracom Ltd</t>
  </si>
  <si>
    <t>OPTIEMUS</t>
  </si>
  <si>
    <t>Healthcare Global Enterprises Ltd</t>
  </si>
  <si>
    <t>HCG</t>
  </si>
  <si>
    <t>Gujarat Alkalies And Chemicals Ltd</t>
  </si>
  <si>
    <t>GUJALKALI</t>
  </si>
  <si>
    <t>Ganesha Ecosphere Ltd</t>
  </si>
  <si>
    <t>GANECOS</t>
  </si>
  <si>
    <t>Rain Industries Ltd</t>
  </si>
  <si>
    <t>RAIN</t>
  </si>
  <si>
    <t>Entero Healthcare Solutions Ltd</t>
  </si>
  <si>
    <t>ENTERO</t>
  </si>
  <si>
    <t>Prince Pipes and Fittings Ltd</t>
  </si>
  <si>
    <t>PRINCEPIPE</t>
  </si>
  <si>
    <t>Allcargo Logistics Ltd</t>
  </si>
  <si>
    <t>ALLCARGO</t>
  </si>
  <si>
    <t>DB Corp Ltd</t>
  </si>
  <si>
    <t>DBCORP</t>
  </si>
  <si>
    <t>Publishing</t>
  </si>
  <si>
    <t>Kovai Medical Center and Hospital Ltd</t>
  </si>
  <si>
    <t>KOVAI</t>
  </si>
  <si>
    <t>Sterlite Technologies Ltd</t>
  </si>
  <si>
    <t>STLTECH</t>
  </si>
  <si>
    <t>Borosil Renewables Ltd</t>
  </si>
  <si>
    <t>BORORENEW</t>
  </si>
  <si>
    <t>Housewares</t>
  </si>
  <si>
    <t>Refex Industries Ltd</t>
  </si>
  <si>
    <t>REFEX</t>
  </si>
  <si>
    <t>GHCL Ltd</t>
  </si>
  <si>
    <t>GHCL</t>
  </si>
  <si>
    <t>Gopal Snacks Ltd</t>
  </si>
  <si>
    <t>GOPAL</t>
  </si>
  <si>
    <t>Tilaknagar Industries Ltd</t>
  </si>
  <si>
    <t>TI</t>
  </si>
  <si>
    <t>Heritage Foods Ltd</t>
  </si>
  <si>
    <t>HERITGFOOD</t>
  </si>
  <si>
    <t>National Fertilizers Ltd</t>
  </si>
  <si>
    <t>NFL</t>
  </si>
  <si>
    <t>Easy Trip Planners Ltd</t>
  </si>
  <si>
    <t>EASEMYTRIP</t>
  </si>
  <si>
    <t>India Tourism Development Corp Ltd</t>
  </si>
  <si>
    <t>ITDC</t>
  </si>
  <si>
    <t>SIS Ltd</t>
  </si>
  <si>
    <t>SIS</t>
  </si>
  <si>
    <t>Pricol Ltd</t>
  </si>
  <si>
    <t>PRICOLLTD</t>
  </si>
  <si>
    <t>Jana Small Finance Bank Ltd</t>
  </si>
  <si>
    <t>JSFB</t>
  </si>
  <si>
    <t>Shilchar Technologies Ltd</t>
  </si>
  <si>
    <t>SHILCTECH</t>
  </si>
  <si>
    <t>Aarti Pharmalabs Ltd</t>
  </si>
  <si>
    <t>AARTIPHARM</t>
  </si>
  <si>
    <t>PTC India Ltd</t>
  </si>
  <si>
    <t>PTC</t>
  </si>
  <si>
    <t>J Kumar Infraprojects Ltd</t>
  </si>
  <si>
    <t>JKIL</t>
  </si>
  <si>
    <t>Neogen Chemicals Ltd</t>
  </si>
  <si>
    <t>NEOGEN</t>
  </si>
  <si>
    <t>Bharat Bijlee Ltd</t>
  </si>
  <si>
    <t>BBL</t>
  </si>
  <si>
    <t>Cyient DLM Ltd</t>
  </si>
  <si>
    <t>CYIENTDLM</t>
  </si>
  <si>
    <t>Advanced Enzyme Technologies Ltd</t>
  </si>
  <si>
    <t>ADVENZYMES</t>
  </si>
  <si>
    <t>Magellanic Cloud Ltd</t>
  </si>
  <si>
    <t>MCLOUD</t>
  </si>
  <si>
    <t>Sharda Cropchem Ltd</t>
  </si>
  <si>
    <t>SHARDACROP</t>
  </si>
  <si>
    <t>MAS Financial Services Ltd</t>
  </si>
  <si>
    <t>MASFIN</t>
  </si>
  <si>
    <t>Anup Engineering Ltd</t>
  </si>
  <si>
    <t>ANUP</t>
  </si>
  <si>
    <t>Kirloskar Industries Ltd</t>
  </si>
  <si>
    <t>KIRLOSIND</t>
  </si>
  <si>
    <t>Zaggle Prepaid Ocean Services Ltd</t>
  </si>
  <si>
    <t>ZAGGLE</t>
  </si>
  <si>
    <t>Yatharth Hospital &amp; Trauma Care Services Ltd</t>
  </si>
  <si>
    <t>YATHARTH</t>
  </si>
  <si>
    <t>Heidelbergcement India Ltd</t>
  </si>
  <si>
    <t>HEIDELBERG</t>
  </si>
  <si>
    <t>MTAR Technologies Ltd</t>
  </si>
  <si>
    <t>MTARTECH</t>
  </si>
  <si>
    <t>Orissa Minerals Development Company Ltd</t>
  </si>
  <si>
    <t>ORISSAMINE</t>
  </si>
  <si>
    <t>Manorama Industries Ltd</t>
  </si>
  <si>
    <t>MANORAMA</t>
  </si>
  <si>
    <t>Dynamatic Technologies Ltd</t>
  </si>
  <si>
    <t>DYNAMATECH</t>
  </si>
  <si>
    <t>CSB Bank Ltd</t>
  </si>
  <si>
    <t>CSBBANK</t>
  </si>
  <si>
    <t>Borosil Ltd</t>
  </si>
  <si>
    <t>BOROLTD</t>
  </si>
  <si>
    <t>Awfis Space Solutions Ltd</t>
  </si>
  <si>
    <t>AWFIS</t>
  </si>
  <si>
    <t>Hemisphere Properties India Ltd</t>
  </si>
  <si>
    <t>HEMIPROP</t>
  </si>
  <si>
    <t>Restaurant Brands Asia Ltd</t>
  </si>
  <si>
    <t>RBA</t>
  </si>
  <si>
    <t>Nippon India ETF Gold BeES</t>
  </si>
  <si>
    <t>GOLDBEES</t>
  </si>
  <si>
    <t>Gold</t>
  </si>
  <si>
    <t>Unichem Laboratories Ltd</t>
  </si>
  <si>
    <t>UNICHEMLAB</t>
  </si>
  <si>
    <t>Network People Services Technologies Ltd</t>
  </si>
  <si>
    <t>NPST</t>
  </si>
  <si>
    <t>VRL Logistics Ltd</t>
  </si>
  <si>
    <t>VRLLOG</t>
  </si>
  <si>
    <t>Banco Products (India) Ltd</t>
  </si>
  <si>
    <t>BANCOINDIA</t>
  </si>
  <si>
    <t>Greenpanel Industries Ltd</t>
  </si>
  <si>
    <t>GREENPANEL</t>
  </si>
  <si>
    <t>Websol Energy System Ltd</t>
  </si>
  <si>
    <t>WEBELSOLAR</t>
  </si>
  <si>
    <t>Nocil Ltd</t>
  </si>
  <si>
    <t>NOCIL</t>
  </si>
  <si>
    <t>Wonderla Holidays Ltd</t>
  </si>
  <si>
    <t>WONDERLA</t>
  </si>
  <si>
    <t>TeamLease Services Ltd</t>
  </si>
  <si>
    <t>TEAMLEASE</t>
  </si>
  <si>
    <t>Sundaram Clayton Ltd</t>
  </si>
  <si>
    <t>SUNCLAY</t>
  </si>
  <si>
    <t>MSTC Ltd</t>
  </si>
  <si>
    <t>MSTCLTD</t>
  </si>
  <si>
    <t>Bombay Dyeing and Mfg Co Ltd</t>
  </si>
  <si>
    <t>BOMDYEING</t>
  </si>
  <si>
    <t>Orient Electric Ltd</t>
  </si>
  <si>
    <t>ORIENTELEC</t>
  </si>
  <si>
    <t>Marsons Ltd</t>
  </si>
  <si>
    <t>MARSONS</t>
  </si>
  <si>
    <t>Grauer And Weil (India) Ltd</t>
  </si>
  <si>
    <t>GRAUWEIL</t>
  </si>
  <si>
    <t>Vaibhav Global Ltd</t>
  </si>
  <si>
    <t>VAIBHAVGBL</t>
  </si>
  <si>
    <t>SeQuent Scientific Ltd</t>
  </si>
  <si>
    <t>SEQUENT</t>
  </si>
  <si>
    <t>Bharat Rasayan Ltd</t>
  </si>
  <si>
    <t>BHARATRAS</t>
  </si>
  <si>
    <t>Rossari Biotech Ltd</t>
  </si>
  <si>
    <t>ROSSARI</t>
  </si>
  <si>
    <t>Greenply Industries Ltd</t>
  </si>
  <si>
    <t>GREENPLY</t>
  </si>
  <si>
    <t>Rajoo Engineers Ltd</t>
  </si>
  <si>
    <t>RAJOOENG</t>
  </si>
  <si>
    <t>Cartrade Tech Ltd</t>
  </si>
  <si>
    <t>CARTRADE</t>
  </si>
  <si>
    <t>Bajaj Hindusthan Sugar Ltd</t>
  </si>
  <si>
    <t>BAJAJHIND</t>
  </si>
  <si>
    <t>EMS Ltd</t>
  </si>
  <si>
    <t>EMSLIMITED</t>
  </si>
  <si>
    <t>Morepen Laboratories Ltd</t>
  </si>
  <si>
    <t>MOREPENLAB</t>
  </si>
  <si>
    <t>Eraaya Lifespaces Ltd</t>
  </si>
  <si>
    <t>ERAAYA</t>
  </si>
  <si>
    <t>Utkarsh Small Finance Bank Ltd</t>
  </si>
  <si>
    <t>UTKARSHBNK</t>
  </si>
  <si>
    <t>Prime Focus Ltd</t>
  </si>
  <si>
    <t>PFOCUS</t>
  </si>
  <si>
    <t>Animation</t>
  </si>
  <si>
    <t>V2 Retail Ltd</t>
  </si>
  <si>
    <t>V2RETAIL</t>
  </si>
  <si>
    <t>Shanthi Gears Ltd</t>
  </si>
  <si>
    <t>SHANTIGEAR</t>
  </si>
  <si>
    <t>Uflex Ltd</t>
  </si>
  <si>
    <t>UFLEX</t>
  </si>
  <si>
    <t>Bannari Amman Sugars Ltd</t>
  </si>
  <si>
    <t>BANARISUG</t>
  </si>
  <si>
    <t>SG Mart Ltd</t>
  </si>
  <si>
    <t>SGMART</t>
  </si>
  <si>
    <t>Renewable Electricity</t>
  </si>
  <si>
    <t>Thyrocare Technologies Ltd</t>
  </si>
  <si>
    <t>THYROCARE</t>
  </si>
  <si>
    <t>Jamna Auto Industries Ltd</t>
  </si>
  <si>
    <t>JAMNAAUTO</t>
  </si>
  <si>
    <t>Paisalo Digital Ltd</t>
  </si>
  <si>
    <t>PAISALO</t>
  </si>
  <si>
    <t>Ramky Infrastructure Ltd</t>
  </si>
  <si>
    <t>RAMKY</t>
  </si>
  <si>
    <t>RPG Life Sciences Limited</t>
  </si>
  <si>
    <t>RPGLIFE</t>
  </si>
  <si>
    <t>Kaveri Seed Company Ltd</t>
  </si>
  <si>
    <t>KSCL</t>
  </si>
  <si>
    <t>Seeds</t>
  </si>
  <si>
    <t>Jayaswal Neco Industries Ltd</t>
  </si>
  <si>
    <t>JAYNECOIND</t>
  </si>
  <si>
    <t>Aarti Drugs Ltd</t>
  </si>
  <si>
    <t>AARTIDRUGS</t>
  </si>
  <si>
    <t>Pitti Engineering Ltd</t>
  </si>
  <si>
    <t>PITTIENG</t>
  </si>
  <si>
    <t>Patel Engineering Ltd</t>
  </si>
  <si>
    <t>PATELENG</t>
  </si>
  <si>
    <t>Bhagiradha Chemicals and Industries Ltd</t>
  </si>
  <si>
    <t>BHAGCHEM</t>
  </si>
  <si>
    <t>Pearl Global Industries Ltd</t>
  </si>
  <si>
    <t>PGIL</t>
  </si>
  <si>
    <t>Hawkins Cookers Ltd</t>
  </si>
  <si>
    <t>HAWKINCOOK</t>
  </si>
  <si>
    <t>Hikal Ltd</t>
  </si>
  <si>
    <t>HIKAL</t>
  </si>
  <si>
    <t>Medi Assist Healthcare Services Ltd</t>
  </si>
  <si>
    <t>MEDIASSIST</t>
  </si>
  <si>
    <t>Fineotex Chemical Ltd</t>
  </si>
  <si>
    <t>FCL</t>
  </si>
  <si>
    <t>Harsha Engineers International Ltd</t>
  </si>
  <si>
    <t>HARSHA</t>
  </si>
  <si>
    <t>Stylam Industries Ltd</t>
  </si>
  <si>
    <t>STYLAMIND</t>
  </si>
  <si>
    <t>Tinplate Company of India Ltd</t>
  </si>
  <si>
    <t>TINPLATE</t>
  </si>
  <si>
    <t>Supriya Lifescience Ltd</t>
  </si>
  <si>
    <t>SUPRIYA</t>
  </si>
  <si>
    <t>Styrenix Performance Materials Ltd</t>
  </si>
  <si>
    <t>STYRENIX</t>
  </si>
  <si>
    <t>S H Kelkar and Company Ltd</t>
  </si>
  <si>
    <t>SHK</t>
  </si>
  <si>
    <t>Nippon India ETF Nifty 50 BeES</t>
  </si>
  <si>
    <t>NIFTYBEES</t>
  </si>
  <si>
    <t>SEPC Ltd</t>
  </si>
  <si>
    <t>SEPC</t>
  </si>
  <si>
    <t>Subros Ltd</t>
  </si>
  <si>
    <t>SUBROS</t>
  </si>
  <si>
    <t>WPIL Ltd</t>
  </si>
  <si>
    <t>WPIL</t>
  </si>
  <si>
    <t>Greaves Cotton Ltd</t>
  </si>
  <si>
    <t>GREAVESCOT</t>
  </si>
  <si>
    <t>JTEKT India Ltd</t>
  </si>
  <si>
    <t>JTEKTINDIA</t>
  </si>
  <si>
    <t>Balmer Lawrie and Company Ltd</t>
  </si>
  <si>
    <t>BALMLAWRIE</t>
  </si>
  <si>
    <t>Moschip Technologies Ltd</t>
  </si>
  <si>
    <t>MOSCHIP</t>
  </si>
  <si>
    <t>Northern ARC Capital Ltd</t>
  </si>
  <si>
    <t>NORTHARC</t>
  </si>
  <si>
    <t>Fiem Industries Ltd</t>
  </si>
  <si>
    <t>FIEMIND</t>
  </si>
  <si>
    <t>Shaily Engineering Plastics Ltd</t>
  </si>
  <si>
    <t>SHAILY</t>
  </si>
  <si>
    <t>Samhi Hotels Ltd</t>
  </si>
  <si>
    <t>SAMHI</t>
  </si>
  <si>
    <t>India Glycols Ltd</t>
  </si>
  <si>
    <t>INDIAGLYCO</t>
  </si>
  <si>
    <t>Gateway Distriparks Ltd</t>
  </si>
  <si>
    <t>GATEWAY</t>
  </si>
  <si>
    <t>Avantel Ltd</t>
  </si>
  <si>
    <t>AVANTEL</t>
  </si>
  <si>
    <t>Imagicaaworld Entertainment Ltd</t>
  </si>
  <si>
    <t>IMAGICAA</t>
  </si>
  <si>
    <t>Gufic Biosciences Ltd</t>
  </si>
  <si>
    <t>GUFICBIO</t>
  </si>
  <si>
    <t>Paras Defence and Space Technologies Ltd</t>
  </si>
  <si>
    <t>PARAS</t>
  </si>
  <si>
    <t>LG Balakrishnan &amp; Bros Ltd</t>
  </si>
  <si>
    <t>LGBBROSLTD</t>
  </si>
  <si>
    <t>Innova Captab Ltd</t>
  </si>
  <si>
    <t>INNOVACAP</t>
  </si>
  <si>
    <t>JTL Industries Ltd</t>
  </si>
  <si>
    <t>JTLIND</t>
  </si>
  <si>
    <t>Jain Irrigation Systems Ltd</t>
  </si>
  <si>
    <t>JISLJALEQS</t>
  </si>
  <si>
    <t>Agricultural &amp; Farm Machinery</t>
  </si>
  <si>
    <t>Servotech Power Systems Ltd</t>
  </si>
  <si>
    <t>SERVOTECH</t>
  </si>
  <si>
    <t>Geojit Financial Services Ltd</t>
  </si>
  <si>
    <t>GEOJITFSL</t>
  </si>
  <si>
    <t>Dalmia Bharat Sugar and Industries Ltd</t>
  </si>
  <si>
    <t>DALMIASUG</t>
  </si>
  <si>
    <t>D P Abhushan Ltd</t>
  </si>
  <si>
    <t>DPABHUSHAN</t>
  </si>
  <si>
    <t>Fedbank Financial Services Ltd</t>
  </si>
  <si>
    <t>FEDFINA</t>
  </si>
  <si>
    <t>Quick Heal Technologies Ltd</t>
  </si>
  <si>
    <t>QUICKHEAL</t>
  </si>
  <si>
    <t>Shrem InvIT</t>
  </si>
  <si>
    <t>SHREMINVIT</t>
  </si>
  <si>
    <t>Exicom Tele-Systems Ltd</t>
  </si>
  <si>
    <t>EXICOM</t>
  </si>
  <si>
    <t>Oriana Power Ltd</t>
  </si>
  <si>
    <t>ORIANA</t>
  </si>
  <si>
    <t>Goldiam International Ltd</t>
  </si>
  <si>
    <t>GOLDIAM</t>
  </si>
  <si>
    <t>West Coast Paper Mills Ltd</t>
  </si>
  <si>
    <t>WSTCSTPAPR</t>
  </si>
  <si>
    <t>Kewal Kiran Clothing Ltd</t>
  </si>
  <si>
    <t>KKCL</t>
  </si>
  <si>
    <t>La Opala R G Ltd</t>
  </si>
  <si>
    <t>LAOPALA</t>
  </si>
  <si>
    <t>Indraprastha Medical Corporation Ltd</t>
  </si>
  <si>
    <t>INDRAMEDCO</t>
  </si>
  <si>
    <t>VST Tillers Tractors Ltd</t>
  </si>
  <si>
    <t>VSTTILLERS</t>
  </si>
  <si>
    <t>Honda India Power Products Ltd</t>
  </si>
  <si>
    <t>HONDAPOWER</t>
  </si>
  <si>
    <t>Shivalik Bimetal Controls Ltd</t>
  </si>
  <si>
    <t>SBCL</t>
  </si>
  <si>
    <t>Sanghvi Movers Ltd</t>
  </si>
  <si>
    <t>SANGHVIMOV</t>
  </si>
  <si>
    <t>TCI Express Ltd</t>
  </si>
  <si>
    <t>TCIEXP</t>
  </si>
  <si>
    <t>Gokul Agro Resources Ltd</t>
  </si>
  <si>
    <t>GOKULAGRO</t>
  </si>
  <si>
    <t>Arvind Smartspaces Ltd</t>
  </si>
  <si>
    <t>ARVSMART</t>
  </si>
  <si>
    <t>Kingfa Science and Technology (India) Ltd</t>
  </si>
  <si>
    <t>KINGFA</t>
  </si>
  <si>
    <t>Sunflag Iron and Steel Co Ltd</t>
  </si>
  <si>
    <t>SUNFLAG</t>
  </si>
  <si>
    <t>Jeena Sikho Lifecare Ltd</t>
  </si>
  <si>
    <t>JSLL</t>
  </si>
  <si>
    <t>Venus Pipes and Tubes Ltd</t>
  </si>
  <si>
    <t>VENUSPIPES</t>
  </si>
  <si>
    <t>Lumax AutoTechnologies Ltd</t>
  </si>
  <si>
    <t>LUMAXTECH</t>
  </si>
  <si>
    <t>Artemis Medicare Services Ltd</t>
  </si>
  <si>
    <t>ARTEMISMED</t>
  </si>
  <si>
    <t>JNK India Ltd</t>
  </si>
  <si>
    <t>JNKINDIA</t>
  </si>
  <si>
    <t>Sindhu Trade Links Ltd</t>
  </si>
  <si>
    <t>SINDHUTRAD</t>
  </si>
  <si>
    <t>Bhansali Engineering Polymers Ltd</t>
  </si>
  <si>
    <t>BEPL</t>
  </si>
  <si>
    <t>Cigniti Technologies Ltd</t>
  </si>
  <si>
    <t>CIGNITITEC</t>
  </si>
  <si>
    <t>Epack Durable Ltd</t>
  </si>
  <si>
    <t>EPACK</t>
  </si>
  <si>
    <t>Avalon Technologies Ltd</t>
  </si>
  <si>
    <t>AVALON</t>
  </si>
  <si>
    <t>Indian Metals and Ferro Alloys Ltd</t>
  </si>
  <si>
    <t>IMFA</t>
  </si>
  <si>
    <t>BF Utilities Ltd</t>
  </si>
  <si>
    <t>BFUTILITIE</t>
  </si>
  <si>
    <t>Hi-Tech Pipes Ltd</t>
  </si>
  <si>
    <t>HITECH</t>
  </si>
  <si>
    <t>CARE Ratings Ltd</t>
  </si>
  <si>
    <t>CARERATING</t>
  </si>
  <si>
    <t>Dhani Services Ltd</t>
  </si>
  <si>
    <t>DHANI</t>
  </si>
  <si>
    <t>Nirlon Ltd</t>
  </si>
  <si>
    <t>NIRLON</t>
  </si>
  <si>
    <t>IRB InvIT Fund</t>
  </si>
  <si>
    <t>IRBINVIT</t>
  </si>
  <si>
    <t>MPS Ltd</t>
  </si>
  <si>
    <t>MPSLTD</t>
  </si>
  <si>
    <t>K.P. Energy Ltd</t>
  </si>
  <si>
    <t>KPEL</t>
  </si>
  <si>
    <t>Motilal Oswal NASDAQ 100 ETF</t>
  </si>
  <si>
    <t>MON100</t>
  </si>
  <si>
    <t>Savita Oil Technologies Ltd</t>
  </si>
  <si>
    <t>SOTL</t>
  </si>
  <si>
    <t>TCNS Clothing Co Ltd</t>
  </si>
  <si>
    <t>TCNSBRANDS</t>
  </si>
  <si>
    <t>Precision Wires India Ltd</t>
  </si>
  <si>
    <t>PRECWIRE</t>
  </si>
  <si>
    <t>Sula Vineyards Ltd</t>
  </si>
  <si>
    <t>SULA</t>
  </si>
  <si>
    <t>KDDL Ltd</t>
  </si>
  <si>
    <t>KDDL</t>
  </si>
  <si>
    <t>Sky Gold Ltd</t>
  </si>
  <si>
    <t>SKYGOLD</t>
  </si>
  <si>
    <t>Suraj Estate Developers Ltd</t>
  </si>
  <si>
    <t>SURAJEST</t>
  </si>
  <si>
    <t>Real Estate Rental, Development &amp; Operations</t>
  </si>
  <si>
    <t>RPSG Ventures Ltd</t>
  </si>
  <si>
    <t>RPSGVENT</t>
  </si>
  <si>
    <t>Swaraj Engines Ltd</t>
  </si>
  <si>
    <t>SWARAJENG</t>
  </si>
  <si>
    <t>Muthoot Microfin Ltd</t>
  </si>
  <si>
    <t>MUTHOOTMF</t>
  </si>
  <si>
    <t>Microfinancing</t>
  </si>
  <si>
    <t>Hinduja Global Solutions Ltd</t>
  </si>
  <si>
    <t>HGS</t>
  </si>
  <si>
    <t>Fino Payments Bank Ltd</t>
  </si>
  <si>
    <t>FINOPB</t>
  </si>
  <si>
    <t>IndoStar Capital Finance Ltd</t>
  </si>
  <si>
    <t>INDOSTAR</t>
  </si>
  <si>
    <t>Kalyani Steels Ltd</t>
  </si>
  <si>
    <t>KSL</t>
  </si>
  <si>
    <t>Mahindra Logistics Ltd</t>
  </si>
  <si>
    <t>MAHLOG</t>
  </si>
  <si>
    <t>DCB Bank Ltd</t>
  </si>
  <si>
    <t>DCBBANK</t>
  </si>
  <si>
    <t>Blue Cloud Softech Solutions Ltd</t>
  </si>
  <si>
    <t>BLUECLOUDS</t>
  </si>
  <si>
    <t>Spandana Sphoorty Financial Ltd</t>
  </si>
  <si>
    <t>SPANDANA</t>
  </si>
  <si>
    <t>Veedol Corporation Ltd</t>
  </si>
  <si>
    <t>VEEDOL</t>
  </si>
  <si>
    <t>Vishnu Prakash R Punglia Ltd</t>
  </si>
  <si>
    <t>VPRPL</t>
  </si>
  <si>
    <t>Hubtown Ltd</t>
  </si>
  <si>
    <t>HUBTOWN</t>
  </si>
  <si>
    <t>Hathway Cable and Datacom Ltd</t>
  </si>
  <si>
    <t>HATHWAY</t>
  </si>
  <si>
    <t>Cable &amp; D2H</t>
  </si>
  <si>
    <t>Gujarat Themis Biosyn Ltd</t>
  </si>
  <si>
    <t>GUJTHEM</t>
  </si>
  <si>
    <t>Datamatics Global Services Ltd</t>
  </si>
  <si>
    <t>DATAMATICS</t>
  </si>
  <si>
    <t>Seamec Ltd</t>
  </si>
  <si>
    <t>SEAMECLTD</t>
  </si>
  <si>
    <t>Oil &amp; Gas - Equipment &amp; Services</t>
  </si>
  <si>
    <t>Fischer Medical Ventures Ltd</t>
  </si>
  <si>
    <t>FISCHER</t>
  </si>
  <si>
    <t>Polyplex Corp Ltd</t>
  </si>
  <si>
    <t>POLYPLEX</t>
  </si>
  <si>
    <t>Solara Active Pharma Sciences Ltd</t>
  </si>
  <si>
    <t>SOLARA</t>
  </si>
  <si>
    <t>Jindal Poly Films Ltd</t>
  </si>
  <si>
    <t>JINDALPOLY</t>
  </si>
  <si>
    <t>DCX Systems Ltd</t>
  </si>
  <si>
    <t>DCXINDIA</t>
  </si>
  <si>
    <t>Goodluck India Ltd</t>
  </si>
  <si>
    <t>GOODLUCK</t>
  </si>
  <si>
    <t>Alembic Ltd</t>
  </si>
  <si>
    <t>ALEMBICLTD</t>
  </si>
  <si>
    <t>HPL Electric &amp; Power Ltd</t>
  </si>
  <si>
    <t>HPL</t>
  </si>
  <si>
    <t>Apeejay Surrendra Park Hotels Ltd</t>
  </si>
  <si>
    <t>PARKHOTELS</t>
  </si>
  <si>
    <t>Pokarna Ltd</t>
  </si>
  <si>
    <t>POKARNA</t>
  </si>
  <si>
    <t>Gujarat Industries Power Company Ltd</t>
  </si>
  <si>
    <t>GIPCL</t>
  </si>
  <si>
    <t>Monarch Networth Capital Ltd</t>
  </si>
  <si>
    <t>MONARCH</t>
  </si>
  <si>
    <t>ADF Foods Ltd</t>
  </si>
  <si>
    <t>ADFFOODS</t>
  </si>
  <si>
    <t>Kitex Garments Ltd</t>
  </si>
  <si>
    <t>KITEX</t>
  </si>
  <si>
    <t>Steel Strips Wheels Ltd</t>
  </si>
  <si>
    <t>SSWL</t>
  </si>
  <si>
    <t>Nucleus Software Exports Ltd</t>
  </si>
  <si>
    <t>NUCLEUS</t>
  </si>
  <si>
    <t>Tasty Bite Eatables Ltd</t>
  </si>
  <si>
    <t>TASTYBITE</t>
  </si>
  <si>
    <t>SJS Enterprises Ltd</t>
  </si>
  <si>
    <t>SJS</t>
  </si>
  <si>
    <t>63 Moons Technologies Ltd</t>
  </si>
  <si>
    <t>63MOONS</t>
  </si>
  <si>
    <t>Delta Corp Ltd</t>
  </si>
  <si>
    <t>DELTACORP</t>
  </si>
  <si>
    <t>Sandhar Technologies Ltd</t>
  </si>
  <si>
    <t>SANDHAR</t>
  </si>
  <si>
    <t>Jash Engineering Ltd</t>
  </si>
  <si>
    <t>JASH</t>
  </si>
  <si>
    <t>Salasar Techno Engineering Ltd</t>
  </si>
  <si>
    <t>SALASAR</t>
  </si>
  <si>
    <t>Nalwa Sons Investments Ltd</t>
  </si>
  <si>
    <t>NSIL</t>
  </si>
  <si>
    <t>Marine Electricals (India) Ltd</t>
  </si>
  <si>
    <t>MARINE</t>
  </si>
  <si>
    <t>Max Ventures and Industries Ltd</t>
  </si>
  <si>
    <t>MAXVIL</t>
  </si>
  <si>
    <t>Thirumalai Chemicals Ltd</t>
  </si>
  <si>
    <t>TIRUMALCHM</t>
  </si>
  <si>
    <t>Ddev Plastiks Industries Ltd</t>
  </si>
  <si>
    <t>DDEVPLASTIK</t>
  </si>
  <si>
    <t>Gensol Engineering Ltd</t>
  </si>
  <si>
    <t>GENSOL</t>
  </si>
  <si>
    <t>Mahanagar Telephone Nigam Ltd</t>
  </si>
  <si>
    <t>MTNL</t>
  </si>
  <si>
    <t>Indoco Remedies Ltd</t>
  </si>
  <si>
    <t>INDOCO</t>
  </si>
  <si>
    <t>Bajel Projects Ltd</t>
  </si>
  <si>
    <t>BAJEL</t>
  </si>
  <si>
    <t>Electric Utilities</t>
  </si>
  <si>
    <t>Capacite Infraprojects Ltd</t>
  </si>
  <si>
    <t>CAPACITE</t>
  </si>
  <si>
    <t>Globus Spirits Ltd</t>
  </si>
  <si>
    <t>GLOBUSSPR</t>
  </si>
  <si>
    <t>Repco Home Finance Ltd</t>
  </si>
  <si>
    <t>REPCOHOME</t>
  </si>
  <si>
    <t>Kolte-Patil Developers Ltd</t>
  </si>
  <si>
    <t>KOLTEPATIL</t>
  </si>
  <si>
    <t>Bajaj Consumer Care Ltd</t>
  </si>
  <si>
    <t>BAJAJCON</t>
  </si>
  <si>
    <t>Marathon Nextgen Realty Ltd</t>
  </si>
  <si>
    <t>MARATHON</t>
  </si>
  <si>
    <t>Kalyani Investment Company Ltd</t>
  </si>
  <si>
    <t>KICL</t>
  </si>
  <si>
    <t>Maithan Alloys Ltd</t>
  </si>
  <si>
    <t>MAITHANALL</t>
  </si>
  <si>
    <t>Flair Writing Industries Ltd</t>
  </si>
  <si>
    <t>FLAIR</t>
  </si>
  <si>
    <t>Ashiana Housing Ltd</t>
  </si>
  <si>
    <t>ASHIANA</t>
  </si>
  <si>
    <t>TCPL Packaging Ltd</t>
  </si>
  <si>
    <t>TCPLPACK</t>
  </si>
  <si>
    <t>Navneet Education Ltd</t>
  </si>
  <si>
    <t>NAVNETEDUL</t>
  </si>
  <si>
    <t>Wendt (India) Limited</t>
  </si>
  <si>
    <t>WENDT</t>
  </si>
  <si>
    <t>Shipping Corporation of India Land and Assets Ltd</t>
  </si>
  <si>
    <t>SCILAL</t>
  </si>
  <si>
    <t>Dishman Carbogen Amcis Ltd</t>
  </si>
  <si>
    <t>DCAL</t>
  </si>
  <si>
    <t>Raghav Productivity Enhancers Ltd</t>
  </si>
  <si>
    <t>RPEL</t>
  </si>
  <si>
    <t>TVS Srichakra Ltd</t>
  </si>
  <si>
    <t>TVSSRICHAK</t>
  </si>
  <si>
    <t>Dollar Industries Ltd</t>
  </si>
  <si>
    <t>DOLLAR</t>
  </si>
  <si>
    <t>DCW Ltd</t>
  </si>
  <si>
    <t>DCW</t>
  </si>
  <si>
    <t>Deep Industries Ltd</t>
  </si>
  <si>
    <t>DEEPINDS</t>
  </si>
  <si>
    <t>Foseco India Ltd</t>
  </si>
  <si>
    <t>FOSECOIND</t>
  </si>
  <si>
    <t>Eveready Industries India Ltd</t>
  </si>
  <si>
    <t>EVEREADY</t>
  </si>
  <si>
    <t>Summit Securities Ltd</t>
  </si>
  <si>
    <t>SUMMITSEC</t>
  </si>
  <si>
    <t>Apollo Micro Systems Ltd</t>
  </si>
  <si>
    <t>APOLLO</t>
  </si>
  <si>
    <t>Oriental Hotels Ltd</t>
  </si>
  <si>
    <t>ORIENTHOT</t>
  </si>
  <si>
    <t>Saksoft Ltd</t>
  </si>
  <si>
    <t>SAKSOFT</t>
  </si>
  <si>
    <t>Dredging Corporation of India Ltd</t>
  </si>
  <si>
    <t>DREDGECORP</t>
  </si>
  <si>
    <t>Dredging</t>
  </si>
  <si>
    <t>Prakash Industries Ltd</t>
  </si>
  <si>
    <t>PRAKASH</t>
  </si>
  <si>
    <t>Vakrangee Limited</t>
  </si>
  <si>
    <t>VAKRANGEE</t>
  </si>
  <si>
    <t>Genesys International Corporation Ltd</t>
  </si>
  <si>
    <t>GENESYS</t>
  </si>
  <si>
    <t>Motisons Jewellers Ltd</t>
  </si>
  <si>
    <t>MOTISONS</t>
  </si>
  <si>
    <t>Apparel &amp; Accessories Retailers</t>
  </si>
  <si>
    <t>Ram Ratna Wires Ltd</t>
  </si>
  <si>
    <t>RAMRAT</t>
  </si>
  <si>
    <t>KP Green Engineering Ltd</t>
  </si>
  <si>
    <t>KPGEL</t>
  </si>
  <si>
    <t>Heavy Electrical Equipment</t>
  </si>
  <si>
    <t>Huhtamaki India Ltd</t>
  </si>
  <si>
    <t>HUHTAMAKI</t>
  </si>
  <si>
    <t>Sagar Cements Ltd</t>
  </si>
  <si>
    <t>SAGCEM</t>
  </si>
  <si>
    <t>PTC India Financial Services Ltd</t>
  </si>
  <si>
    <t>PFS</t>
  </si>
  <si>
    <t>Precision Camshafts Ltd</t>
  </si>
  <si>
    <t>PRECAM</t>
  </si>
  <si>
    <t>Ajmera Realty &amp; Infra India Ltd</t>
  </si>
  <si>
    <t>AJMERA</t>
  </si>
  <si>
    <t>Pondy Oxides and Chemicals Ltd</t>
  </si>
  <si>
    <t>POCL</t>
  </si>
  <si>
    <t>Ashapura Minechem Ltd</t>
  </si>
  <si>
    <t>ASHAPURMIN</t>
  </si>
  <si>
    <t>Stove Kraft Ltd</t>
  </si>
  <si>
    <t>STOVEKRAFT</t>
  </si>
  <si>
    <t>KCP Ltd</t>
  </si>
  <si>
    <t>KCP</t>
  </si>
  <si>
    <t>John Cockerill India Ltd</t>
  </si>
  <si>
    <t>COCKERILL</t>
  </si>
  <si>
    <t>Industrial Machinery &amp; Supplies &amp; Components</t>
  </si>
  <si>
    <t>Arkade Developers Ltd</t>
  </si>
  <si>
    <t>ARKADE</t>
  </si>
  <si>
    <t>Vishnu Chemicals Ltd</t>
  </si>
  <si>
    <t>VISHNU</t>
  </si>
  <si>
    <t>Suven Life Sciences Ltd</t>
  </si>
  <si>
    <t>SUVEN</t>
  </si>
  <si>
    <t>Somany Ceramics Ltd</t>
  </si>
  <si>
    <t>SOMANYCERA</t>
  </si>
  <si>
    <t>Shanti Educational Initiatives Ltd</t>
  </si>
  <si>
    <t>SEIL</t>
  </si>
  <si>
    <t>GTL Infrastructure Ltd</t>
  </si>
  <si>
    <t>GTLINFRA</t>
  </si>
  <si>
    <t>Hindustan Oil Exploration Company Ltd</t>
  </si>
  <si>
    <t>HINDOILEXP</t>
  </si>
  <si>
    <t>ideaForge Technology Ltd</t>
  </si>
  <si>
    <t>IDEAFORGE</t>
  </si>
  <si>
    <t>Vadilal Industries Ltd</t>
  </si>
  <si>
    <t>VADILALIND</t>
  </si>
  <si>
    <t>Nilkamal Ltd</t>
  </si>
  <si>
    <t>NILKAMAL</t>
  </si>
  <si>
    <t>SMS Pharmaceuticals Ltd</t>
  </si>
  <si>
    <t>SMSPHARMA</t>
  </si>
  <si>
    <t>KRN Heat Exchanger and Refrigeration Ltd</t>
  </si>
  <si>
    <t>KRN</t>
  </si>
  <si>
    <t>Veritas (India) Ltd</t>
  </si>
  <si>
    <t>VERITAS</t>
  </si>
  <si>
    <t>Rajratan Global Wire Ltd</t>
  </si>
  <si>
    <t>RAJRATAN</t>
  </si>
  <si>
    <t>Automotive Axles Ltd</t>
  </si>
  <si>
    <t>AUTOAXLES</t>
  </si>
  <si>
    <t>Rane Holdings Ltd</t>
  </si>
  <si>
    <t>RANEHOLDIN</t>
  </si>
  <si>
    <t>Meghmani Organics Ltd</t>
  </si>
  <si>
    <t>MOL</t>
  </si>
  <si>
    <t>Shalby Ltd</t>
  </si>
  <si>
    <t>SHALBY</t>
  </si>
  <si>
    <t>Prataap Snacks Ltd</t>
  </si>
  <si>
    <t>DIAMONDYD</t>
  </si>
  <si>
    <t>Tinna Rubber and Infrastructure Ltd</t>
  </si>
  <si>
    <t>TINNARUBR</t>
  </si>
  <si>
    <t>Sri Adhikari Brothers Television Network Ltd</t>
  </si>
  <si>
    <t>SABTNL</t>
  </si>
  <si>
    <t>Unitech Ltd</t>
  </si>
  <si>
    <t>UNITECH</t>
  </si>
  <si>
    <t>Novartis India Ltd</t>
  </si>
  <si>
    <t>NOVARTIND</t>
  </si>
  <si>
    <t>Jyoti Structures Ltd</t>
  </si>
  <si>
    <t>JYOTISTRUC</t>
  </si>
  <si>
    <t>Confidence Petroleum India Ltd</t>
  </si>
  <si>
    <t>CONFIPET</t>
  </si>
  <si>
    <t>Stanley Lifestyles Ltd</t>
  </si>
  <si>
    <t>STANLEY</t>
  </si>
  <si>
    <t>Premier Explosives Ltd</t>
  </si>
  <si>
    <t>PREMEXPLN</t>
  </si>
  <si>
    <t>DISA India Ltd</t>
  </si>
  <si>
    <t>DISAQ</t>
  </si>
  <si>
    <t>NRB Bearings Ltd</t>
  </si>
  <si>
    <t>NRBBEARING</t>
  </si>
  <si>
    <t>Landmark Cars Ltd</t>
  </si>
  <si>
    <t>LANDMARK</t>
  </si>
  <si>
    <t>ECOS (India) Mobility &amp; Hospitality Ltd</t>
  </si>
  <si>
    <t>ECOSMOBLTY</t>
  </si>
  <si>
    <t>Krsnaa Diagnostics Ltd</t>
  </si>
  <si>
    <t>KRSNAA</t>
  </si>
  <si>
    <t>Interarch Building Products Ltd</t>
  </si>
  <si>
    <t>INTERARCH</t>
  </si>
  <si>
    <t>Building Products - Prefab Structures</t>
  </si>
  <si>
    <t>SG Finserve Ltd</t>
  </si>
  <si>
    <t>SGFIN</t>
  </si>
  <si>
    <t>Baazar Style Retail Ltd</t>
  </si>
  <si>
    <t>STYLEBAAZA</t>
  </si>
  <si>
    <t>Indo Tech Transformers Ltd</t>
  </si>
  <si>
    <t>INDOTECH</t>
  </si>
  <si>
    <t>SBI Gold ETF</t>
  </si>
  <si>
    <t>SETFGOLD</t>
  </si>
  <si>
    <t>Ge Power India Ltd</t>
  </si>
  <si>
    <t>GEPIL</t>
  </si>
  <si>
    <t>MM Forgings Ltd</t>
  </si>
  <si>
    <t>MMFL</t>
  </si>
  <si>
    <t>HLE Glascoat Ltd</t>
  </si>
  <si>
    <t>HLEGLAS</t>
  </si>
  <si>
    <t>Mayur Uniquoters Ltd</t>
  </si>
  <si>
    <t>MAYURUNIQ</t>
  </si>
  <si>
    <t>Venky's (India) Ltd</t>
  </si>
  <si>
    <t>VENKEYS</t>
  </si>
  <si>
    <t>Parag Milk Foods Ltd</t>
  </si>
  <si>
    <t>PARAGMILK</t>
  </si>
  <si>
    <t>SML Isuzu Ltd</t>
  </si>
  <si>
    <t>SMLISUZU</t>
  </si>
  <si>
    <t>Aeroflex Industries Ltd</t>
  </si>
  <si>
    <t>AEROFLEX</t>
  </si>
  <si>
    <t>Nippon India ETF Nifty 1D Rate Liquid BeES</t>
  </si>
  <si>
    <t>LIQUIDBEES</t>
  </si>
  <si>
    <t>Welspun Specialty Solutions Ltd</t>
  </si>
  <si>
    <t>WELSPLSOL</t>
  </si>
  <si>
    <t>Sasken Technologies Ltd</t>
  </si>
  <si>
    <t>SASKEN</t>
  </si>
  <si>
    <t>PSP Projects Ltd</t>
  </si>
  <si>
    <t>PSPPROJECT</t>
  </si>
  <si>
    <t>RIR Power Electronics Ltd</t>
  </si>
  <si>
    <t>RIR</t>
  </si>
  <si>
    <t>Goodyear India Ltd</t>
  </si>
  <si>
    <t>GOODYEAR</t>
  </si>
  <si>
    <t>Jubilant Industries Ltd</t>
  </si>
  <si>
    <t>JUBLINDS</t>
  </si>
  <si>
    <t>Accelya Solutions India Ltd</t>
  </si>
  <si>
    <t>ACCELYA</t>
  </si>
  <si>
    <t>Xpro India Ltd</t>
  </si>
  <si>
    <t>XPROINDIA</t>
  </si>
  <si>
    <t>Dr Agarwal's Eye Hospital Ltd</t>
  </si>
  <si>
    <t>DRAGARWQ</t>
  </si>
  <si>
    <t>Thejo Engineering Ltd</t>
  </si>
  <si>
    <t>THEJO</t>
  </si>
  <si>
    <t>Vindhya Telelinks Ltd</t>
  </si>
  <si>
    <t>VINDHYATEL</t>
  </si>
  <si>
    <t>Rashi Peripherals Ltd</t>
  </si>
  <si>
    <t>RPTECH</t>
  </si>
  <si>
    <t>Barbeque-Nation Hospitality Ltd</t>
  </si>
  <si>
    <t>BARBEQUE</t>
  </si>
  <si>
    <t>Pennar Industries Ltd</t>
  </si>
  <si>
    <t>PENIND</t>
  </si>
  <si>
    <t>Kesar India Ltd</t>
  </si>
  <si>
    <t>KESAR</t>
  </si>
  <si>
    <t>Real Estate Development</t>
  </si>
  <si>
    <t>Updater Services Ltd</t>
  </si>
  <si>
    <t>UDS</t>
  </si>
  <si>
    <t>Dish TV India Ltd</t>
  </si>
  <si>
    <t>DISHTV</t>
  </si>
  <si>
    <t>BF Investment Ltd</t>
  </si>
  <si>
    <t>BFINVEST</t>
  </si>
  <si>
    <t>Sai Silks (Kalamandir) Ltd</t>
  </si>
  <si>
    <t>KALAMANDIR</t>
  </si>
  <si>
    <t>IOL Chemicals and Pharmaceuticals Ltd</t>
  </si>
  <si>
    <t>IOLCP</t>
  </si>
  <si>
    <t>Hindware Home Innovation Ltd</t>
  </si>
  <si>
    <t>HINDWAREAP</t>
  </si>
  <si>
    <t>Dolat Algotech Ltd</t>
  </si>
  <si>
    <t>DOLATALGO</t>
  </si>
  <si>
    <t>TIL Ltd</t>
  </si>
  <si>
    <t>TIL</t>
  </si>
  <si>
    <t>Themis Medicare Ltd</t>
  </si>
  <si>
    <t>THEMISMED</t>
  </si>
  <si>
    <t>NIBE Ltd</t>
  </si>
  <si>
    <t>NIBE</t>
  </si>
  <si>
    <t>Dreamfolks Services Ltd</t>
  </si>
  <si>
    <t>DREAMFOLKS</t>
  </si>
  <si>
    <t>Mold-Tek Packaging Ltd</t>
  </si>
  <si>
    <t>MOLDTKPAC</t>
  </si>
  <si>
    <t>Indian Hume Pipe Company Ltd</t>
  </si>
  <si>
    <t>INDIANHUME</t>
  </si>
  <si>
    <t>Lumax Industries Ltd</t>
  </si>
  <si>
    <t>LUMAXIND</t>
  </si>
  <si>
    <t>Siyaram Silk Mills Ltd</t>
  </si>
  <si>
    <t>SIYSIL</t>
  </si>
  <si>
    <t>Spectrum Electrical Industries Ltd</t>
  </si>
  <si>
    <t>SPECTRUM</t>
  </si>
  <si>
    <t>ESAF Small Finance Bank Limited</t>
  </si>
  <si>
    <t>ESAFSFB</t>
  </si>
  <si>
    <t>TechNVision Ventures Ltd</t>
  </si>
  <si>
    <t>TECHNVISN</t>
  </si>
  <si>
    <t>Platinum Industries Ltd</t>
  </si>
  <si>
    <t>PLATIND</t>
  </si>
  <si>
    <t>Centum Electronics Ltd</t>
  </si>
  <si>
    <t>CENTUM</t>
  </si>
  <si>
    <t>Gandhar Oil Refinery (INDIA) Ltd</t>
  </si>
  <si>
    <t>GANDHAR</t>
  </si>
  <si>
    <t>Insecticides (India) Ltd</t>
  </si>
  <si>
    <t>INSECTICID</t>
  </si>
  <si>
    <t>Panama Petrochem Ltd</t>
  </si>
  <si>
    <t>PANAMAPET</t>
  </si>
  <si>
    <t>EIH Associated Hotels Ltd</t>
  </si>
  <si>
    <t>EIHAHOTELS</t>
  </si>
  <si>
    <t>Ador Welding Ltd</t>
  </si>
  <si>
    <t>ADORWELD</t>
  </si>
  <si>
    <t>Federal-Mogul Goetze (India) Ltd</t>
  </si>
  <si>
    <t>FMGOETZE</t>
  </si>
  <si>
    <t>Alpex Solar Ltd</t>
  </si>
  <si>
    <t>ALPEXSOLAR</t>
  </si>
  <si>
    <t>TTK Healthcare Ltd</t>
  </si>
  <si>
    <t>TTKHLTCARE</t>
  </si>
  <si>
    <t>DEN Networks Ltd</t>
  </si>
  <si>
    <t>DEN</t>
  </si>
  <si>
    <t>Paramount Communications Ltd</t>
  </si>
  <si>
    <t>PARACABLES</t>
  </si>
  <si>
    <t>Ugro Capital Ltd</t>
  </si>
  <si>
    <t>UGROCAP</t>
  </si>
  <si>
    <t>Vidhi Specialty Food Ingredients Ltd</t>
  </si>
  <si>
    <t>VIDHIING</t>
  </si>
  <si>
    <t>Sanstar Ltd</t>
  </si>
  <si>
    <t>SANSTAR</t>
  </si>
  <si>
    <t>Vardhman Special Steels Ltd</t>
  </si>
  <si>
    <t>VSSL</t>
  </si>
  <si>
    <t>EFC (I) Ltd</t>
  </si>
  <si>
    <t>EFCIL</t>
  </si>
  <si>
    <t>Distributors</t>
  </si>
  <si>
    <t>Mangalam Cement Ltd</t>
  </si>
  <si>
    <t>MANGLMCEM</t>
  </si>
  <si>
    <t>Agro Tech Foods Ltd</t>
  </si>
  <si>
    <t>ATFL</t>
  </si>
  <si>
    <t>Orient Green Power Company Ltd</t>
  </si>
  <si>
    <t>GREENPOWER</t>
  </si>
  <si>
    <t>Nitin Spinners Ltd</t>
  </si>
  <si>
    <t>NITINSPIN</t>
  </si>
  <si>
    <t>Antony Waste Handling Cell Ltd</t>
  </si>
  <si>
    <t>AWHCL</t>
  </si>
  <si>
    <t>India Pesticides Ltd</t>
  </si>
  <si>
    <t>IPL</t>
  </si>
  <si>
    <t>Omaxe Ltd</t>
  </si>
  <si>
    <t>OMAXE</t>
  </si>
  <si>
    <t>Tatva Chintan Pharma Chem Ltd</t>
  </si>
  <si>
    <t>TATVA</t>
  </si>
  <si>
    <t>Systematix Corporate Services Ltd</t>
  </si>
  <si>
    <t>SYSTMTXC</t>
  </si>
  <si>
    <t>Dolphin Offshore Enterprises (India) Ltd</t>
  </si>
  <si>
    <t>DOLPHIN</t>
  </si>
  <si>
    <t>MIC Electronics Ltd</t>
  </si>
  <si>
    <t>MICEL</t>
  </si>
  <si>
    <t>NIIT Ltd</t>
  </si>
  <si>
    <t>NIITLTD</t>
  </si>
  <si>
    <t>HMA Agro Industries Ltd</t>
  </si>
  <si>
    <t>HMAAGRO</t>
  </si>
  <si>
    <t>Elpro International Ltd</t>
  </si>
  <si>
    <t>ELPROINTL</t>
  </si>
  <si>
    <t>Apollo Pipes Ltd</t>
  </si>
  <si>
    <t>APOLLOPIPE</t>
  </si>
  <si>
    <t>Owais Metal and Mineral Processing Ltd</t>
  </si>
  <si>
    <t>OWAIS</t>
  </si>
  <si>
    <t>Igarashi Motors India Ltd</t>
  </si>
  <si>
    <t>IGARASHI</t>
  </si>
  <si>
    <t>Media Matrix Worldwide Ltd</t>
  </si>
  <si>
    <t>MMWL</t>
  </si>
  <si>
    <t>Universal Cables Ltd</t>
  </si>
  <si>
    <t>UNIVCABLES</t>
  </si>
  <si>
    <t>Yasho Industries Ltd</t>
  </si>
  <si>
    <t>YASHO</t>
  </si>
  <si>
    <t>Carysil Ltd</t>
  </si>
  <si>
    <t>CARYSIL</t>
  </si>
  <si>
    <t>S.P.Apparels Ltd</t>
  </si>
  <si>
    <t>SPAL</t>
  </si>
  <si>
    <t>Rupa &amp; Company Ltd</t>
  </si>
  <si>
    <t>RUPA</t>
  </si>
  <si>
    <t>Mukand Ltd</t>
  </si>
  <si>
    <t>MUKANDLTD</t>
  </si>
  <si>
    <t>Amrutanjan Health Care Ltd</t>
  </si>
  <si>
    <t>AMRUTANJAN</t>
  </si>
  <si>
    <t>IFGL Refractories Ltd</t>
  </si>
  <si>
    <t>IFGLEXPOR</t>
  </si>
  <si>
    <t>Axiscades Technologies Ltd</t>
  </si>
  <si>
    <t>AXISCADES</t>
  </si>
  <si>
    <t>Nelco Ltd</t>
  </si>
  <si>
    <t>NELCO</t>
  </si>
  <si>
    <t>IKIO Lighting Ltd</t>
  </si>
  <si>
    <t>IKIO</t>
  </si>
  <si>
    <t>Everest Kanto Cylinder Ltd</t>
  </si>
  <si>
    <t>EKC</t>
  </si>
  <si>
    <t>Tarsons Products Ltd</t>
  </si>
  <si>
    <t>TARSONS</t>
  </si>
  <si>
    <t>ICICI Prudential Nifty 50 ETF</t>
  </si>
  <si>
    <t>NIFTYIETF</t>
  </si>
  <si>
    <t>Fusion Finance Ltd</t>
  </si>
  <si>
    <t>FUSION</t>
  </si>
  <si>
    <t>Sahasra Electronic Solutions Ltd</t>
  </si>
  <si>
    <t>SAHASRA</t>
  </si>
  <si>
    <t>Apcotex Industries Ltd</t>
  </si>
  <si>
    <t>APCOTEXIND</t>
  </si>
  <si>
    <t>Unicommerce eSolutions Ltd</t>
  </si>
  <si>
    <t>UNIECOM</t>
  </si>
  <si>
    <t>Saraswati Commercial (India) Ltd</t>
  </si>
  <si>
    <t>ZSARACOM</t>
  </si>
  <si>
    <t>Panacea Biotec Ltd</t>
  </si>
  <si>
    <t>PANACEABIO</t>
  </si>
  <si>
    <t>Astec Lifesciences Ltd</t>
  </si>
  <si>
    <t>ASTEC</t>
  </si>
  <si>
    <t>Andrew Yule &amp; Co Ltd</t>
  </si>
  <si>
    <t>ANDREWYU</t>
  </si>
  <si>
    <t>Rama Steel Tubes Ltd</t>
  </si>
  <si>
    <t>RAMASTEEL</t>
  </si>
  <si>
    <t>Master Trust Ltd</t>
  </si>
  <si>
    <t>MASTERTR</t>
  </si>
  <si>
    <t>Satin Creditcare Network Ltd</t>
  </si>
  <si>
    <t>SATIN</t>
  </si>
  <si>
    <t>Alicon Castalloy Ltd</t>
  </si>
  <si>
    <t>ALICON</t>
  </si>
  <si>
    <t>Cupid Ltd</t>
  </si>
  <si>
    <t>CUPID</t>
  </si>
  <si>
    <t>Pnb Gilts Ltd</t>
  </si>
  <si>
    <t>PNBGILTS</t>
  </si>
  <si>
    <t>JITF Infralogistics Ltd</t>
  </si>
  <si>
    <t>JITFINFRA</t>
  </si>
  <si>
    <t>Syncom Formulations (India) Ltd</t>
  </si>
  <si>
    <t>SYNCOMF</t>
  </si>
  <si>
    <t>Cantabil Retail India Ltd</t>
  </si>
  <si>
    <t>CANTABIL</t>
  </si>
  <si>
    <t>Sangam (India) Ltd</t>
  </si>
  <si>
    <t>SANGAMIND</t>
  </si>
  <si>
    <t>PIX Transmissions Ltd</t>
  </si>
  <si>
    <t>PIXTRANS</t>
  </si>
  <si>
    <t>Sanghi Industries Ltd</t>
  </si>
  <si>
    <t>SANGHIIND</t>
  </si>
  <si>
    <t>JISLDVREQS</t>
  </si>
  <si>
    <t>Ramco Industries Ltd</t>
  </si>
  <si>
    <t>RAMCOIND</t>
  </si>
  <si>
    <t>Windlas Biotech Ltd</t>
  </si>
  <si>
    <t>WINDLAS</t>
  </si>
  <si>
    <t>Knowledge Marine &amp; Engineering Works Ltd</t>
  </si>
  <si>
    <t>KMEW</t>
  </si>
  <si>
    <t>Marine Transportation</t>
  </si>
  <si>
    <t>Som Distilleries and Breweries Ltd</t>
  </si>
  <si>
    <t>SDBL</t>
  </si>
  <si>
    <t>Ceinsys Tech Ltd</t>
  </si>
  <si>
    <t>CEINSYSTECH</t>
  </si>
  <si>
    <t>Man Industries (India) Ltd</t>
  </si>
  <si>
    <t>MANINDS</t>
  </si>
  <si>
    <t>Uniparts India Ltd</t>
  </si>
  <si>
    <t>UNIPARTS</t>
  </si>
  <si>
    <t>Gocl Corporation Ltd</t>
  </si>
  <si>
    <t>GOCLCORP</t>
  </si>
  <si>
    <t>HIL Ltd</t>
  </si>
  <si>
    <t>HIL</t>
  </si>
  <si>
    <t>Mercury Ev-Tech Ltd</t>
  </si>
  <si>
    <t>MERCURYEV</t>
  </si>
  <si>
    <t>Andhra Paper Ltd</t>
  </si>
  <si>
    <t>ANDHRAPAP</t>
  </si>
  <si>
    <t>Seshasayee Paper and Boards Ltd</t>
  </si>
  <si>
    <t>SESHAPAPER</t>
  </si>
  <si>
    <t>Navkar Corporation Ltd</t>
  </si>
  <si>
    <t>NAVKARCORP</t>
  </si>
  <si>
    <t>Madhya Bharat Agro Products Ltd</t>
  </si>
  <si>
    <t>MBAPL</t>
  </si>
  <si>
    <t>Salzer Electronics Ltd</t>
  </si>
  <si>
    <t>SALZERELEC</t>
  </si>
  <si>
    <t>Ravindra Energy Ltd</t>
  </si>
  <si>
    <t>RELTD</t>
  </si>
  <si>
    <t>Kiri Industries Ltd</t>
  </si>
  <si>
    <t>KIRIINDUS</t>
  </si>
  <si>
    <t>Sterling Tools Ltd</t>
  </si>
  <si>
    <t>STERTOOLS</t>
  </si>
  <si>
    <t>Jaiprakash Associates Ltd</t>
  </si>
  <si>
    <t>JPASSOCIAT</t>
  </si>
  <si>
    <t>Shriram Properties Ltd</t>
  </si>
  <si>
    <t>SHRIRAMPPS</t>
  </si>
  <si>
    <t>Expleo Solutions Ltd</t>
  </si>
  <si>
    <t>EXPLEOSOL</t>
  </si>
  <si>
    <t>Wonder Electricals Ltd</t>
  </si>
  <si>
    <t>WEL</t>
  </si>
  <si>
    <t>Kotak Gold Etf</t>
  </si>
  <si>
    <t>GOLD1</t>
  </si>
  <si>
    <t>Hester Biosciences Ltd</t>
  </si>
  <si>
    <t>HESTERBIO</t>
  </si>
  <si>
    <t>Tribhovandas Bhimji Zaveri Ltd</t>
  </si>
  <si>
    <t>TBZ</t>
  </si>
  <si>
    <t>Kilburn Engineering Ltd</t>
  </si>
  <si>
    <t>KLBRENG-B</t>
  </si>
  <si>
    <t>Excel Industries Ltd</t>
  </si>
  <si>
    <t>EXCELINDUS</t>
  </si>
  <si>
    <t>MSP Steel &amp; Power Ltd</t>
  </si>
  <si>
    <t>MSPL</t>
  </si>
  <si>
    <t>Tanfac Industries Ltd</t>
  </si>
  <si>
    <t>TANFACIND</t>
  </si>
  <si>
    <t>Hariom Pipe Industries Ltd</t>
  </si>
  <si>
    <t>HARIOMPIPE</t>
  </si>
  <si>
    <t>B L Kashyap and Sons Ltd</t>
  </si>
  <si>
    <t>BLKASHYAP</t>
  </si>
  <si>
    <t>BLS E-Services Ltd</t>
  </si>
  <si>
    <t>BLSE</t>
  </si>
  <si>
    <t>Jagran Prakashan Ltd</t>
  </si>
  <si>
    <t>JAGRAN</t>
  </si>
  <si>
    <t>Capital India Finance Ltd</t>
  </si>
  <si>
    <t>CIFL</t>
  </si>
  <si>
    <t>D Link (India) Limited</t>
  </si>
  <si>
    <t>DLINKINDIA</t>
  </si>
  <si>
    <t>Deccan Gold Mines Ltd</t>
  </si>
  <si>
    <t>DECNGOLD</t>
  </si>
  <si>
    <t>Cosmo First Ltd</t>
  </si>
  <si>
    <t>COSMOFIRST</t>
  </si>
  <si>
    <t>Kody Technolab Ltd</t>
  </si>
  <si>
    <t>KODYTECH</t>
  </si>
  <si>
    <t>Advait Infratech Ltd</t>
  </si>
  <si>
    <t>ADVAIT</t>
  </si>
  <si>
    <t>Electrical Components &amp; Equipment</t>
  </si>
  <si>
    <t>Heranba Industries Ltd</t>
  </si>
  <si>
    <t>HERANBA</t>
  </si>
  <si>
    <t>Praveg Ltd</t>
  </si>
  <si>
    <t>PRAVEG</t>
  </si>
  <si>
    <t>Yatra Online Ltd</t>
  </si>
  <si>
    <t>YATRA</t>
  </si>
  <si>
    <t>HDFC Gold Exchange Traded Fund</t>
  </si>
  <si>
    <t>HDFCGOLD</t>
  </si>
  <si>
    <t>Talbros Automotive Components Ltd</t>
  </si>
  <si>
    <t>TALBROAUTO</t>
  </si>
  <si>
    <t>GKW Ltd</t>
  </si>
  <si>
    <t>GKWLIMITED</t>
  </si>
  <si>
    <t>ICICI Prudential Gold ETF</t>
  </si>
  <si>
    <t>GOLDIETF</t>
  </si>
  <si>
    <t>Nippon India ETF Nifty Next 50 Junior BeES</t>
  </si>
  <si>
    <t>JUNIORBEES</t>
  </si>
  <si>
    <t>NDR Auto Components Ltd</t>
  </si>
  <si>
    <t>NDRAUTO</t>
  </si>
  <si>
    <t>Bigbloc Construction Ltd</t>
  </si>
  <si>
    <t>BIGBLOC</t>
  </si>
  <si>
    <t>Wheels India Ltd</t>
  </si>
  <si>
    <t>WHEELS</t>
  </si>
  <si>
    <t>Lotus Chocolate Company Ltd</t>
  </si>
  <si>
    <t>LOTUSCHO</t>
  </si>
  <si>
    <t>TAJ GVK Hotels and Resorts Ltd</t>
  </si>
  <si>
    <t>TAJGVK</t>
  </si>
  <si>
    <t>G M Breweries Ltd</t>
  </si>
  <si>
    <t>GMBREW</t>
  </si>
  <si>
    <t>Matrimony.Com Ltd</t>
  </si>
  <si>
    <t>MATRIMONY</t>
  </si>
  <si>
    <t>Beta Drugs Ltd</t>
  </si>
  <si>
    <t>BETA</t>
  </si>
  <si>
    <t>Cropster Agro Ltd</t>
  </si>
  <si>
    <t>CROPSTER</t>
  </si>
  <si>
    <t>Divgi TorqTransfer Systems Ltd</t>
  </si>
  <si>
    <t>DIVGIITTS</t>
  </si>
  <si>
    <t>Camlin Fine Sciences Ltd</t>
  </si>
  <si>
    <t>CAMLINFINE</t>
  </si>
  <si>
    <t>Eco Recycling Ltd</t>
  </si>
  <si>
    <t>ECORECO</t>
  </si>
  <si>
    <t>Veranda Learning Solutions Ltd</t>
  </si>
  <si>
    <t>VERANDA</t>
  </si>
  <si>
    <t>Fedders Holding Ltd</t>
  </si>
  <si>
    <t>FEDDERSHOL</t>
  </si>
  <si>
    <t>GNA Axles Ltd</t>
  </si>
  <si>
    <t>GNA</t>
  </si>
  <si>
    <t>Suratwwala Business Group Ltd</t>
  </si>
  <si>
    <t>SBGLP</t>
  </si>
  <si>
    <t>GRP Ltd</t>
  </si>
  <si>
    <t>GRPLTD</t>
  </si>
  <si>
    <t>Hind Rectifiers Ltd</t>
  </si>
  <si>
    <t>HIRECT</t>
  </si>
  <si>
    <t>Abans Holdings Ltd</t>
  </si>
  <si>
    <t>AHL</t>
  </si>
  <si>
    <t>Reliance Industrial Infrastructure Ltd</t>
  </si>
  <si>
    <t>RIIL</t>
  </si>
  <si>
    <t>Brightcom Group Ltd</t>
  </si>
  <si>
    <t>BCG</t>
  </si>
  <si>
    <t>Sadhana Nitro Chem Ltd</t>
  </si>
  <si>
    <t>SADHNANIQ</t>
  </si>
  <si>
    <t>Suryoday Small Finance Bank Ltd</t>
  </si>
  <si>
    <t>SURYODAY</t>
  </si>
  <si>
    <t>India Power Corporation Ltd</t>
  </si>
  <si>
    <t>DPSCLTD</t>
  </si>
  <si>
    <t>Balmer Lawrie Investments Ltd</t>
  </si>
  <si>
    <t>BLIL</t>
  </si>
  <si>
    <t>Sirca Paints India Ltd</t>
  </si>
  <si>
    <t>SIRCA</t>
  </si>
  <si>
    <t>GPT Infraprojects Ltd</t>
  </si>
  <si>
    <t>GPTINFRA</t>
  </si>
  <si>
    <t>5Paisa Capital Ltd</t>
  </si>
  <si>
    <t>5PAISA</t>
  </si>
  <si>
    <t>Bombay Super Hybrid Seeds Ltd</t>
  </si>
  <si>
    <t>BSHSL</t>
  </si>
  <si>
    <t>Atul Auto Ltd</t>
  </si>
  <si>
    <t>ATULAUTO</t>
  </si>
  <si>
    <t>Three Wheelers</t>
  </si>
  <si>
    <t>Wealth First Portfolio Managers Ltd</t>
  </si>
  <si>
    <t>WEALTH</t>
  </si>
  <si>
    <t>ASM Technologies Ltd</t>
  </si>
  <si>
    <t>ASMTEC</t>
  </si>
  <si>
    <t>GTPL Hathway Ltd</t>
  </si>
  <si>
    <t>GTPL</t>
  </si>
  <si>
    <t>Jyoti Resins and Adhesives Ltd</t>
  </si>
  <si>
    <t>JYOTIRES</t>
  </si>
  <si>
    <t>Eimco Elecon (India) Ltd</t>
  </si>
  <si>
    <t>EIMCOELECO</t>
  </si>
  <si>
    <t>Walchandnagar Industries Ltd</t>
  </si>
  <si>
    <t>WALCHANNAG</t>
  </si>
  <si>
    <t>DEE Development Engineers Ltd</t>
  </si>
  <si>
    <t>DEEDEV</t>
  </si>
  <si>
    <t>Suyog Telematics Ltd</t>
  </si>
  <si>
    <t>SUYOG</t>
  </si>
  <si>
    <t>Vertoz Ltd</t>
  </si>
  <si>
    <t>VERTOZ</t>
  </si>
  <si>
    <t>Jindal Drilling and Industries Ltd</t>
  </si>
  <si>
    <t>JINDRILL</t>
  </si>
  <si>
    <t>Kokuyo Camlin Ltd</t>
  </si>
  <si>
    <t>KOKUYOCMLN</t>
  </si>
  <si>
    <t>Rane (Madras) Ltd</t>
  </si>
  <si>
    <t>RML</t>
  </si>
  <si>
    <t>Udaipur Cement Works Ltd</t>
  </si>
  <si>
    <t>UDAICEMENT</t>
  </si>
  <si>
    <t>Monte Carlo Fashions Ltd</t>
  </si>
  <si>
    <t>MONTECARLO</t>
  </si>
  <si>
    <t>VL E-Governance &amp; IT Solutions Ltd</t>
  </si>
  <si>
    <t>VLEGOV</t>
  </si>
  <si>
    <t>Irm Energy Ltd</t>
  </si>
  <si>
    <t>IRMENERGY</t>
  </si>
  <si>
    <t>Swelect Energy Systems Ltd</t>
  </si>
  <si>
    <t>SWELECTES</t>
  </si>
  <si>
    <t>Bharat Wire Ropes Ltd</t>
  </si>
  <si>
    <t>BHARATWIRE</t>
  </si>
  <si>
    <t>I G Petrochemicals Ltd</t>
  </si>
  <si>
    <t>IGPL</t>
  </si>
  <si>
    <t>Peninsula Land Ltd</t>
  </si>
  <si>
    <t>PENINLAND</t>
  </si>
  <si>
    <t>Mufin Green Finance Ltd</t>
  </si>
  <si>
    <t>MUFIN</t>
  </si>
  <si>
    <t>Sigachi Industries Ltd</t>
  </si>
  <si>
    <t>SIGACHI</t>
  </si>
  <si>
    <t>Sportking India Ltd</t>
  </si>
  <si>
    <t>SPORTKING</t>
  </si>
  <si>
    <t>Associated Alcohols &amp; Breweries Ltd</t>
  </si>
  <si>
    <t>ASALCBR</t>
  </si>
  <si>
    <t>Renaissance Global Ltd</t>
  </si>
  <si>
    <t>RGL</t>
  </si>
  <si>
    <t>Dynacons Systems and Solutions Ltd</t>
  </si>
  <si>
    <t>DSSL</t>
  </si>
  <si>
    <t>Aaswa Trading and Exports Ltd</t>
  </si>
  <si>
    <t>TCC</t>
  </si>
  <si>
    <t>Real Estate Services</t>
  </si>
  <si>
    <t>Filatex India Ltd</t>
  </si>
  <si>
    <t>FILATEX</t>
  </si>
  <si>
    <t>Roto Pumps Ltd</t>
  </si>
  <si>
    <t>ROTO</t>
  </si>
  <si>
    <t>Dcm Shriram Industries Ltd</t>
  </si>
  <si>
    <t>DCMSRIND</t>
  </si>
  <si>
    <t>Chaman Lal Setia Exports Ltd</t>
  </si>
  <si>
    <t>CLSEL</t>
  </si>
  <si>
    <t>SMC Global Securities Ltd</t>
  </si>
  <si>
    <t>SMCGLOBAL</t>
  </si>
  <si>
    <t>Sat Industries Ltd</t>
  </si>
  <si>
    <t>SATINDLTD</t>
  </si>
  <si>
    <t>Agarwal Industrial Corporation Ltd</t>
  </si>
  <si>
    <t>AGARIND</t>
  </si>
  <si>
    <t>Oriental Aromatics Ltd</t>
  </si>
  <si>
    <t>OAL</t>
  </si>
  <si>
    <t>Jaykay Enterprises Ltd</t>
  </si>
  <si>
    <t>JAYKAY</t>
  </si>
  <si>
    <t>BCL Industries Ltd</t>
  </si>
  <si>
    <t>BCLIND</t>
  </si>
  <si>
    <t>Bajaj Steel Industries Ltd</t>
  </si>
  <si>
    <t>BAJAJST</t>
  </si>
  <si>
    <t>Southern Petrochemical Industries Corporation Ltd</t>
  </si>
  <si>
    <t>SPIC</t>
  </si>
  <si>
    <t>Alldigi Tech Ltd</t>
  </si>
  <si>
    <t>ALLDIGI</t>
  </si>
  <si>
    <t>Paushak Ltd</t>
  </si>
  <si>
    <t>PAUSHAKLTD</t>
  </si>
  <si>
    <t>India Nippon Electricals Ltd</t>
  </si>
  <si>
    <t>INDNIPPON</t>
  </si>
  <si>
    <t>Borosil Scientific Ltd</t>
  </si>
  <si>
    <t>BOROSCI</t>
  </si>
  <si>
    <t>Zota Health Care Ltd</t>
  </si>
  <si>
    <t>ZOTA</t>
  </si>
  <si>
    <t>Vintage Coffee and Beverages Ltd</t>
  </si>
  <si>
    <t>VINCOFE</t>
  </si>
  <si>
    <t>Chemfab Alkalis Ltd</t>
  </si>
  <si>
    <t>CHEMFAB</t>
  </si>
  <si>
    <t>Automobile Corp Of Goa Ltd</t>
  </si>
  <si>
    <t>ACGL</t>
  </si>
  <si>
    <t>Allied Digital Services Ltd</t>
  </si>
  <si>
    <t>ADSL</t>
  </si>
  <si>
    <t>Himatsingka Seide Ltd</t>
  </si>
  <si>
    <t>HIMATSEIDE</t>
  </si>
  <si>
    <t>Everest Industries Ltd</t>
  </si>
  <si>
    <t>EVERESTIND</t>
  </si>
  <si>
    <t>India Motor Parts &amp; Accessories Ltd</t>
  </si>
  <si>
    <t>IMPAL</t>
  </si>
  <si>
    <t>Dhunseri Ventures Ltd</t>
  </si>
  <si>
    <t>DVL</t>
  </si>
  <si>
    <t>Om Infra Ltd</t>
  </si>
  <si>
    <t>OMINFRAL</t>
  </si>
  <si>
    <t>Asian Energy Services Ltd</t>
  </si>
  <si>
    <t>ASIANENE</t>
  </si>
  <si>
    <t>JG Chemicals Ltd</t>
  </si>
  <si>
    <t>JGCHEM</t>
  </si>
  <si>
    <t>Arman Financial Services Ltd</t>
  </si>
  <si>
    <t>ARMANFIN</t>
  </si>
  <si>
    <t>Madras Fertilizers Ltd</t>
  </si>
  <si>
    <t>MADRASFERT</t>
  </si>
  <si>
    <t>Kabra Extrusion Technik Ltd</t>
  </si>
  <si>
    <t>KABRAEXTRU</t>
  </si>
  <si>
    <t>Butterfly Gandhimathi Appliances Ltd</t>
  </si>
  <si>
    <t>BUTTERFLY</t>
  </si>
  <si>
    <t>Fairchem Organics Ltd</t>
  </si>
  <si>
    <t>FAIRCHEMOR</t>
  </si>
  <si>
    <t>Amines and Plasticizers Ltd</t>
  </si>
  <si>
    <t>AMNPLST</t>
  </si>
  <si>
    <t>Hexa Tradex Ltd</t>
  </si>
  <si>
    <t>HEXATRADEX</t>
  </si>
  <si>
    <t>Mangalore Chemicals and Fertilisers Ltd</t>
  </si>
  <si>
    <t>MANGCHEFER</t>
  </si>
  <si>
    <t>Z F Steering Gear (India) Ltd</t>
  </si>
  <si>
    <t>ZFSTEERING</t>
  </si>
  <si>
    <t>Panorama Studios International Ltd</t>
  </si>
  <si>
    <t>PANORAMA</t>
  </si>
  <si>
    <t>Allcargo Gati Ltd</t>
  </si>
  <si>
    <t>ACLGATI</t>
  </si>
  <si>
    <t>Solex Energy Ltd</t>
  </si>
  <si>
    <t>SOLEX</t>
  </si>
  <si>
    <t>Arihant Superstructures Ltd</t>
  </si>
  <si>
    <t>ARIHANTSUP</t>
  </si>
  <si>
    <t>Steelcast Ltd</t>
  </si>
  <si>
    <t>STEELCAS</t>
  </si>
  <si>
    <t>Yuken India Ltd</t>
  </si>
  <si>
    <t>YUKEN</t>
  </si>
  <si>
    <t>Remus Pharmaceuticals Ltd</t>
  </si>
  <si>
    <t>REMUS</t>
  </si>
  <si>
    <t>Forbes Precision Tools and Machine Parts Ltd</t>
  </si>
  <si>
    <t>TOTEM</t>
  </si>
  <si>
    <t>Hi-Tech Gears Ltd</t>
  </si>
  <si>
    <t>HITECHGEAR</t>
  </si>
  <si>
    <t>Radhika Jeweltech Ltd</t>
  </si>
  <si>
    <t>RADHIKAJWE</t>
  </si>
  <si>
    <t>ULTRAMARINE &amp; PIGMENTS Ltd</t>
  </si>
  <si>
    <t>ULTRAMAR</t>
  </si>
  <si>
    <t>Ramco Systems Ltd</t>
  </si>
  <si>
    <t>RAMCOSYS</t>
  </si>
  <si>
    <t>Mishtann Foods Ltd</t>
  </si>
  <si>
    <t>MISHTANN</t>
  </si>
  <si>
    <t>Steel Exchange India Ltd</t>
  </si>
  <si>
    <t>STEELXIND</t>
  </si>
  <si>
    <t>Kotak Nifty 50 ETF</t>
  </si>
  <si>
    <t>NIFTY1</t>
  </si>
  <si>
    <t>Fratelli Vineyards Ltd</t>
  </si>
  <si>
    <t>FRATELLI</t>
  </si>
  <si>
    <t>Simplex Infrastructures Ltd</t>
  </si>
  <si>
    <t>SIMPLEXINF</t>
  </si>
  <si>
    <t>Western Carriers (India) Ltd</t>
  </si>
  <si>
    <t>WCIL</t>
  </si>
  <si>
    <t>Oriental Rail Infrastructure Ltd</t>
  </si>
  <si>
    <t>ORIRAIL</t>
  </si>
  <si>
    <t>Spacenet Enterprises India Ltd</t>
  </si>
  <si>
    <t>SPCENET</t>
  </si>
  <si>
    <t>Yamuna Syndicate Ltd</t>
  </si>
  <si>
    <t>YSL</t>
  </si>
  <si>
    <t>Likhitha Infrastructure Ltd</t>
  </si>
  <si>
    <t>LIKHITHA</t>
  </si>
  <si>
    <t>SPML Infra Ltd</t>
  </si>
  <si>
    <t>SPMLINFRA</t>
  </si>
  <si>
    <t>Texmaco Infrastructure &amp; Holdings Ltd</t>
  </si>
  <si>
    <t>TEXINFRA</t>
  </si>
  <si>
    <t>Punjab Chemicals and Crop Protection Ltd</t>
  </si>
  <si>
    <t>PUNJABCHEM</t>
  </si>
  <si>
    <t>Kamdhenu Ltd</t>
  </si>
  <si>
    <t>KAMDHENU</t>
  </si>
  <si>
    <t>Dhunseri Investments Ltd</t>
  </si>
  <si>
    <t>DHUNINV</t>
  </si>
  <si>
    <t>Andhra Sugars Ltd</t>
  </si>
  <si>
    <t>ANDHRSUGAR</t>
  </si>
  <si>
    <t>Kopran Ltd</t>
  </si>
  <si>
    <t>KOPRAN</t>
  </si>
  <si>
    <t>GPT Healthcare Ltd</t>
  </si>
  <si>
    <t>GPTHEALTH</t>
  </si>
  <si>
    <t>Subex Ltd</t>
  </si>
  <si>
    <t>SUBEXLTD</t>
  </si>
  <si>
    <t>Kellton Tech Solutions Ltd</t>
  </si>
  <si>
    <t>KELLTONTEC</t>
  </si>
  <si>
    <t>Kaycee Industries Ltd</t>
  </si>
  <si>
    <t>KAYCEEI</t>
  </si>
  <si>
    <t>Centrum Capital Ltd</t>
  </si>
  <si>
    <t>CENTRUM</t>
  </si>
  <si>
    <t>AMIC Forging Ltd</t>
  </si>
  <si>
    <t>AMIC</t>
  </si>
  <si>
    <t>Steel</t>
  </si>
  <si>
    <t>One Point One Solutions Ltd</t>
  </si>
  <si>
    <t>ONEPOINT</t>
  </si>
  <si>
    <t>Veefin Solutions Ltd</t>
  </si>
  <si>
    <t>VEEFIN</t>
  </si>
  <si>
    <t>Application Software</t>
  </si>
  <si>
    <t>Sree Rayalaseema Hi-Strength Hypo Ltd</t>
  </si>
  <si>
    <t>SRHHYPOLTD</t>
  </si>
  <si>
    <t>Rhetan TMT Ltd</t>
  </si>
  <si>
    <t>RHETAN</t>
  </si>
  <si>
    <t>Polo Queen Industrial and Fintech Ltd</t>
  </si>
  <si>
    <t>PQIF</t>
  </si>
  <si>
    <t>VLS Finance Ltd</t>
  </si>
  <si>
    <t>VLSFINANCE</t>
  </si>
  <si>
    <t>BMW Industries Ltd</t>
  </si>
  <si>
    <t>BMW</t>
  </si>
  <si>
    <t>Essen Speciality Films Ltd</t>
  </si>
  <si>
    <t>ESFL</t>
  </si>
  <si>
    <t>Popular Vehicles and Services Ltd</t>
  </si>
  <si>
    <t>PVSL</t>
  </si>
  <si>
    <t>Crest Ventures Ltd</t>
  </si>
  <si>
    <t>CREST</t>
  </si>
  <si>
    <t>Rishabh Instruments Ltd</t>
  </si>
  <si>
    <t>RISHABH</t>
  </si>
  <si>
    <t>Tamilnadu Newsprint &amp; Papers Ltd</t>
  </si>
  <si>
    <t>TNPL</t>
  </si>
  <si>
    <t>Avadh Sugar &amp; Energy Ltd</t>
  </si>
  <si>
    <t>AVADHSUGAR</t>
  </si>
  <si>
    <t>Ester Industries Ltd</t>
  </si>
  <si>
    <t>ESTER</t>
  </si>
  <si>
    <t>Rico Auto Industries Ltd</t>
  </si>
  <si>
    <t>RICOAUTO</t>
  </si>
  <si>
    <t>Krishana Phoschem Ltd</t>
  </si>
  <si>
    <t>KRISHANA</t>
  </si>
  <si>
    <t>GRM Overseas Ltd</t>
  </si>
  <si>
    <t>GRMOVER</t>
  </si>
  <si>
    <t>Prakash Pipes Ltd</t>
  </si>
  <si>
    <t>PPL</t>
  </si>
  <si>
    <t>Kothari Petrochemicals Ltd</t>
  </si>
  <si>
    <t>KOTHARIPET</t>
  </si>
  <si>
    <t>Bliss GVS Pharma Ltd</t>
  </si>
  <si>
    <t>BLISSGVS</t>
  </si>
  <si>
    <t>Munjal Auto Industries Ltd</t>
  </si>
  <si>
    <t>MUNJALAU</t>
  </si>
  <si>
    <t>Century Enka Ltd</t>
  </si>
  <si>
    <t>CENTENKA</t>
  </si>
  <si>
    <t>Hardwyn India Ltd</t>
  </si>
  <si>
    <t>HARDWYN</t>
  </si>
  <si>
    <t>Building Products - Glass</t>
  </si>
  <si>
    <t>Zee Media Corporation Ltd</t>
  </si>
  <si>
    <t>ZEEMEDIA</t>
  </si>
  <si>
    <t>Pakka Limited</t>
  </si>
  <si>
    <t>PAKKA</t>
  </si>
  <si>
    <t>Dhampur Sugar Mills Ltd</t>
  </si>
  <si>
    <t>DHAMPURSUG</t>
  </si>
  <si>
    <t>Dynamic Cables Ltd</t>
  </si>
  <si>
    <t>DYCL</t>
  </si>
  <si>
    <t>Shree Digvijay Cement Co Ltd</t>
  </si>
  <si>
    <t>SHREDIGCEM</t>
  </si>
  <si>
    <t>Asian Star Co Ltd</t>
  </si>
  <si>
    <t>ASTAR</t>
  </si>
  <si>
    <t>Indo Amines Ltd</t>
  </si>
  <si>
    <t>INDOAMIN</t>
  </si>
  <si>
    <t>Tourism Finance Corporation of India Ltd</t>
  </si>
  <si>
    <t>TFCILTD</t>
  </si>
  <si>
    <t>Windsor Machines Ltd</t>
  </si>
  <si>
    <t>WINDMACHIN</t>
  </si>
  <si>
    <t>Best Agrolife Ltd</t>
  </si>
  <si>
    <t>BESTAGRO</t>
  </si>
  <si>
    <t>Capital Small Finance Bank Ltd</t>
  </si>
  <si>
    <t>CAPITALSFB</t>
  </si>
  <si>
    <t>KMC Speciality Hospitals (India) Ltd</t>
  </si>
  <si>
    <t>KMCSHIL</t>
  </si>
  <si>
    <t>TV Today Network Limited</t>
  </si>
  <si>
    <t>TVTODAY</t>
  </si>
  <si>
    <t>Ice Make Refrigeration Ltd</t>
  </si>
  <si>
    <t>ICEMAKE</t>
  </si>
  <si>
    <t>Vascon Engineers Ltd</t>
  </si>
  <si>
    <t>VASCONEQ</t>
  </si>
  <si>
    <t>Lincoln Pharmaceuticals Ltd</t>
  </si>
  <si>
    <t>LINCOLN</t>
  </si>
  <si>
    <t>Oswal Greentech Ltd</t>
  </si>
  <si>
    <t>OSWALGREEN</t>
  </si>
  <si>
    <t>Gulshan Polyols Ltd</t>
  </si>
  <si>
    <t>GULPOLY</t>
  </si>
  <si>
    <t>Raj Rayon Industries Ltd</t>
  </si>
  <si>
    <t>RAJRILTD</t>
  </si>
  <si>
    <t>Enkei Wheels (India) Ltd</t>
  </si>
  <si>
    <t>ENKEIWHEL</t>
  </si>
  <si>
    <t>Shiva Cement Ltd</t>
  </si>
  <si>
    <t>SHIVACEM</t>
  </si>
  <si>
    <t>Timex Group India Ltd</t>
  </si>
  <si>
    <t>TIMEX</t>
  </si>
  <si>
    <t>AFCOM Holdings Ltd</t>
  </si>
  <si>
    <t>AFCOM</t>
  </si>
  <si>
    <t>Xchanging Solutions Ltd</t>
  </si>
  <si>
    <t>XCHANGING</t>
  </si>
  <si>
    <t>Vardhman Holdings Ltd</t>
  </si>
  <si>
    <t>VHL</t>
  </si>
  <si>
    <t>Ngl Fine Chem Ltd</t>
  </si>
  <si>
    <t>NGLFINE</t>
  </si>
  <si>
    <t>Selan Exploration Technology Ltd</t>
  </si>
  <si>
    <t>SELAN</t>
  </si>
  <si>
    <t>Finkurve Financial Services Ltd</t>
  </si>
  <si>
    <t>FINKURVE</t>
  </si>
  <si>
    <t>Cellecor Gadgets Ltd</t>
  </si>
  <si>
    <t>CELLECOR</t>
  </si>
  <si>
    <t>Kernex Microsystems (India) Ltd</t>
  </si>
  <si>
    <t>KERNEX</t>
  </si>
  <si>
    <t>Sandesh Ltd</t>
  </si>
  <si>
    <t>SANDESH</t>
  </si>
  <si>
    <t>Trident Techlabs Ltd</t>
  </si>
  <si>
    <t>TECHLABS</t>
  </si>
  <si>
    <t>Dwarikesh Sugar Industries Ltd</t>
  </si>
  <si>
    <t>DWARKESH</t>
  </si>
  <si>
    <t>Uttam Sugar Mills Ltd</t>
  </si>
  <si>
    <t>UTTAMSUGAR</t>
  </si>
  <si>
    <t>AVT Natural Products Ltd</t>
  </si>
  <si>
    <t>AVTNPL</t>
  </si>
  <si>
    <t>Maan Aluminium Ltd</t>
  </si>
  <si>
    <t>MAANALU</t>
  </si>
  <si>
    <t>Snowman Logistics Ltd</t>
  </si>
  <si>
    <t>SNOWMAN</t>
  </si>
  <si>
    <t>Khazanchi Jewellers Ltd</t>
  </si>
  <si>
    <t>KHAZANCHI</t>
  </si>
  <si>
    <t>Apparel, Accessories &amp; Luxury Goods</t>
  </si>
  <si>
    <t>R K Swamy Ltd</t>
  </si>
  <si>
    <t>RKSWAMY</t>
  </si>
  <si>
    <t>Manoj Vaibhav Gems N Jewellers Ltd</t>
  </si>
  <si>
    <t>MVGJL</t>
  </si>
  <si>
    <t>Aurum Proptech Ltd</t>
  </si>
  <si>
    <t>AURUM</t>
  </si>
  <si>
    <t>HLV Ltd</t>
  </si>
  <si>
    <t>HLVLTD</t>
  </si>
  <si>
    <t>Control Print Ltd</t>
  </si>
  <si>
    <t>CONTROLPR</t>
  </si>
  <si>
    <t>Signpost India Ltd</t>
  </si>
  <si>
    <t>SIGNPOST</t>
  </si>
  <si>
    <t>Beekay Steel Industries Ltd</t>
  </si>
  <si>
    <t>BEEKAY</t>
  </si>
  <si>
    <t>Macpower CNC Machines Ltd</t>
  </si>
  <si>
    <t>MACPOWER</t>
  </si>
  <si>
    <t>Heubach Colorants India Ltd</t>
  </si>
  <si>
    <t>HEUBACHIND</t>
  </si>
  <si>
    <t>Industrial and Prudential Investment Co Ltd</t>
  </si>
  <si>
    <t>INDPRUD</t>
  </si>
  <si>
    <t>Manali Petrochemicals Ltd</t>
  </si>
  <si>
    <t>MANALIPETC</t>
  </si>
  <si>
    <t>Jagsonpal Pharmaceuticals Ltd</t>
  </si>
  <si>
    <t>JAGSNPHARM</t>
  </si>
  <si>
    <t>Mukka Proteins Ltd</t>
  </si>
  <si>
    <t>MUKKA</t>
  </si>
  <si>
    <t>Cosmic CRF Ltd</t>
  </si>
  <si>
    <t>COSMICCRF</t>
  </si>
  <si>
    <t>Emkay Taps and Cutting Tools Ltd</t>
  </si>
  <si>
    <t>EMKAYTOOLS</t>
  </si>
  <si>
    <t>Kross Ltd</t>
  </si>
  <si>
    <t>KROSS</t>
  </si>
  <si>
    <t>Electrotherm (India) Ltd</t>
  </si>
  <si>
    <t>ELECTHERM</t>
  </si>
  <si>
    <t>Kirloskar Electric Company Ltd</t>
  </si>
  <si>
    <t>KECL</t>
  </si>
  <si>
    <t>Taneja Aerospace and Aviation Ltd</t>
  </si>
  <si>
    <t>TANAA</t>
  </si>
  <si>
    <t>Jagatjit Industries Ltd</t>
  </si>
  <si>
    <t>JAGAJITIND</t>
  </si>
  <si>
    <t>Saurashtra Cement Ltd</t>
  </si>
  <si>
    <t>SAURASHCEM</t>
  </si>
  <si>
    <t>SAR Televenture Ltd</t>
  </si>
  <si>
    <t>SARTELE</t>
  </si>
  <si>
    <t>Wardwizard Innovations &amp; Mobility Ltd</t>
  </si>
  <si>
    <t>WARDINMOBI</t>
  </si>
  <si>
    <t>Vimta Labs Ltd</t>
  </si>
  <si>
    <t>VIMTALABS</t>
  </si>
  <si>
    <t>Arihant Capital Markets Ltd</t>
  </si>
  <si>
    <t>ARIHANTCAP</t>
  </si>
  <si>
    <t>Credo Brands Marketing Ltd</t>
  </si>
  <si>
    <t>MUFTI</t>
  </si>
  <si>
    <t>Men's Clothing</t>
  </si>
  <si>
    <t>Ksolves India Ltd</t>
  </si>
  <si>
    <t>KSOLVES</t>
  </si>
  <si>
    <t>Arrow Greentech Ltd</t>
  </si>
  <si>
    <t>ARROWGREEN</t>
  </si>
  <si>
    <t>AGI Infra Ltd</t>
  </si>
  <si>
    <t>AGIIL</t>
  </si>
  <si>
    <t>Shankara Building Products Ltd</t>
  </si>
  <si>
    <t>SHANKARA</t>
  </si>
  <si>
    <t>Orient Technologies Ltd</t>
  </si>
  <si>
    <t>ORIENTTECH</t>
  </si>
  <si>
    <t>Creative Newtech Ltd</t>
  </si>
  <si>
    <t>CREATIVE</t>
  </si>
  <si>
    <t>Aym Syntex Ltd</t>
  </si>
  <si>
    <t>AYMSYNTEX</t>
  </si>
  <si>
    <t>Kuantum Papers Ltd</t>
  </si>
  <si>
    <t>KUANTUM</t>
  </si>
  <si>
    <t>Aptech Ltd</t>
  </si>
  <si>
    <t>APTECHT</t>
  </si>
  <si>
    <t>Benares Hotels Ltd</t>
  </si>
  <si>
    <t>BENARAS</t>
  </si>
  <si>
    <t>Bajaj Healthcare Ltd</t>
  </si>
  <si>
    <t>BAJAJHCARE</t>
  </si>
  <si>
    <t>Uniphos Enterprises Ltd</t>
  </si>
  <si>
    <t>UNIENTER</t>
  </si>
  <si>
    <t>Indo Rama Synthetics (India) Ltd</t>
  </si>
  <si>
    <t>INDORAMA</t>
  </si>
  <si>
    <t>Max India Ltd</t>
  </si>
  <si>
    <t>MAXIND</t>
  </si>
  <si>
    <t>Mafatlal Industries Ltd</t>
  </si>
  <si>
    <t>MAFATIND</t>
  </si>
  <si>
    <t>GIC Housing Finance Ltd</t>
  </si>
  <si>
    <t>GICHSGFIN</t>
  </si>
  <si>
    <t>Gala Precision Engineering Ltd</t>
  </si>
  <si>
    <t>GALAPREC</t>
  </si>
  <si>
    <t>Vantage Knowledge Academy Ltd</t>
  </si>
  <si>
    <t>VKAL</t>
  </si>
  <si>
    <t>Magadh Sugar &amp; Energy Ltd</t>
  </si>
  <si>
    <t>MAGADSUGAR</t>
  </si>
  <si>
    <t>CFF Fluid Control Ltd</t>
  </si>
  <si>
    <t>CFF</t>
  </si>
  <si>
    <t>Aerospace &amp; Defense</t>
  </si>
  <si>
    <t>Valiant Organics Ltd</t>
  </si>
  <si>
    <t>VALIANTORG</t>
  </si>
  <si>
    <t>AGS Transact Technologies Ltd</t>
  </si>
  <si>
    <t>AGSTRA</t>
  </si>
  <si>
    <t>Ritco Logistics Ltd</t>
  </si>
  <si>
    <t>RITCO</t>
  </si>
  <si>
    <t>3B Blackbio DX Ltd</t>
  </si>
  <si>
    <t>3BBLACKBIO</t>
  </si>
  <si>
    <t>Fertilizers &amp; Agricultural Chemicals</t>
  </si>
  <si>
    <t>Saint-Gobain Sekurit India Ltd</t>
  </si>
  <si>
    <t>SAINTGOBAIN</t>
  </si>
  <si>
    <t>Dharmaj Crop Guard Ltd</t>
  </si>
  <si>
    <t>DHARMAJ</t>
  </si>
  <si>
    <t>TGV SRAAC Ltd</t>
  </si>
  <si>
    <t>TGVSL</t>
  </si>
  <si>
    <t>Last Mile Enterprises Ltd</t>
  </si>
  <si>
    <t>LASTMILE</t>
  </si>
  <si>
    <t>New Delhi Television Ltd</t>
  </si>
  <si>
    <t>NDTV</t>
  </si>
  <si>
    <t>Diffusion Engineers Ltd</t>
  </si>
  <si>
    <t>DIFFNKG</t>
  </si>
  <si>
    <t>IST Ltd</t>
  </si>
  <si>
    <t>ISTLTD</t>
  </si>
  <si>
    <t>Tuticorin Alkali Chemicals and Fertilizers Ltd</t>
  </si>
  <si>
    <t>TUTIALKA</t>
  </si>
  <si>
    <t>Elin Electronics Ltd</t>
  </si>
  <si>
    <t>ELIN</t>
  </si>
  <si>
    <t>Pudumjee Paper Products Ltd</t>
  </si>
  <si>
    <t>PDMJEPAPER</t>
  </si>
  <si>
    <t>Satia Industries Ltd</t>
  </si>
  <si>
    <t>SATIA</t>
  </si>
  <si>
    <t>Sika Interplant Systems Ltd</t>
  </si>
  <si>
    <t>SIKA</t>
  </si>
  <si>
    <t>Automotive Stampings and Assemblies Ltd</t>
  </si>
  <si>
    <t>ASAL</t>
  </si>
  <si>
    <t>Australian Premium Solar (India) Ltd</t>
  </si>
  <si>
    <t>APS</t>
  </si>
  <si>
    <t>Photovoltaic Solar Systems &amp; Equipment</t>
  </si>
  <si>
    <t>IIRM Holdings India Ltd</t>
  </si>
  <si>
    <t>IIRM</t>
  </si>
  <si>
    <t>Prime Securities Ltd</t>
  </si>
  <si>
    <t>PRIMESECU</t>
  </si>
  <si>
    <t>Sical Logistics Ltd</t>
  </si>
  <si>
    <t>SICALLOG</t>
  </si>
  <si>
    <t>Vilas Transcore Ltd</t>
  </si>
  <si>
    <t>VILAS</t>
  </si>
  <si>
    <t>Morganite Crucible (India) Ltd</t>
  </si>
  <si>
    <t>MORGANITE</t>
  </si>
  <si>
    <t>Shalimar Paints Ltd</t>
  </si>
  <si>
    <t>SHALPAINTS</t>
  </si>
  <si>
    <t>Vasa Denticity Ltd</t>
  </si>
  <si>
    <t>DENTALKART</t>
  </si>
  <si>
    <t>NACL Industries Ltd</t>
  </si>
  <si>
    <t>NACLIND</t>
  </si>
  <si>
    <t>Nelcast Ltd</t>
  </si>
  <si>
    <t>NELCAST</t>
  </si>
  <si>
    <t>Faze Three Ltd</t>
  </si>
  <si>
    <t>FAZE3Q</t>
  </si>
  <si>
    <t>Investment Trust of India Ltd</t>
  </si>
  <si>
    <t>THEINVEST</t>
  </si>
  <si>
    <t>NINtec Systems Ltd</t>
  </si>
  <si>
    <t>NINSYS</t>
  </si>
  <si>
    <t>Kriti Industries (India) Limited</t>
  </si>
  <si>
    <t>KRITI</t>
  </si>
  <si>
    <t>Transindia Real Estate Ltd</t>
  </si>
  <si>
    <t>TREL</t>
  </si>
  <si>
    <t>Sutlej Textiles and Industries Ltd</t>
  </si>
  <si>
    <t>SUTLEJTEX</t>
  </si>
  <si>
    <t>Sahana System Ltd</t>
  </si>
  <si>
    <t>SAHANA</t>
  </si>
  <si>
    <t>Jay Bharat Maruti Ltd</t>
  </si>
  <si>
    <t>JAYBARMARU</t>
  </si>
  <si>
    <t>Sunshine Capital Ltd</t>
  </si>
  <si>
    <t>SCL</t>
  </si>
  <si>
    <t>Ganesh Benzoplast Ltd</t>
  </si>
  <si>
    <t>GANESHBE</t>
  </si>
  <si>
    <t>Swiss Military Consumer Goods Ltd</t>
  </si>
  <si>
    <t>SWISSMLTRY</t>
  </si>
  <si>
    <t>Urja Global Ltd</t>
  </si>
  <si>
    <t>URJA</t>
  </si>
  <si>
    <t>City Pulse Multiplex Ltd</t>
  </si>
  <si>
    <t>CPML</t>
  </si>
  <si>
    <t>Movies &amp; Entertainment</t>
  </si>
  <si>
    <t>Voith Paper Fabrics India Ltd</t>
  </si>
  <si>
    <t>VOITHPAPR</t>
  </si>
  <si>
    <t>Algoquant Fintech Ltd</t>
  </si>
  <si>
    <t>AQFINTECH</t>
  </si>
  <si>
    <t>Asian Granito India Ltd</t>
  </si>
  <si>
    <t>ASIANTILES</t>
  </si>
  <si>
    <t>20 Microns Ltd</t>
  </si>
  <si>
    <t>20MICRONS</t>
  </si>
  <si>
    <t>Ratnaveer Precision Engineering Ltd</t>
  </si>
  <si>
    <t>RATNAVEER</t>
  </si>
  <si>
    <t>Oswal Agro Mills Ltd</t>
  </si>
  <si>
    <t>OSWALAGRO</t>
  </si>
  <si>
    <t>Bodal Chemicals Ltd</t>
  </si>
  <si>
    <t>BODALCHEM</t>
  </si>
  <si>
    <t>Zuari Industries Ltd</t>
  </si>
  <si>
    <t>ZUARIIND</t>
  </si>
  <si>
    <t>Allcargo Terminals Ltd</t>
  </si>
  <si>
    <t>ATL</t>
  </si>
  <si>
    <t>GFL Ltd</t>
  </si>
  <si>
    <t>GFLLIMITED</t>
  </si>
  <si>
    <t>Hazoor Multi Projects Ltd</t>
  </si>
  <si>
    <t>HAZOOR</t>
  </si>
  <si>
    <t>Shree Ganesh Remedies Ltd</t>
  </si>
  <si>
    <t>SGRL</t>
  </si>
  <si>
    <t>Anuh Pharma Ltd</t>
  </si>
  <si>
    <t>ANUHPHR</t>
  </si>
  <si>
    <t>Krystal Integrated Services Ltd</t>
  </si>
  <si>
    <t>KRYSTAL</t>
  </si>
  <si>
    <t>Concord Control Systems Ltd</t>
  </si>
  <si>
    <t>CNCRD</t>
  </si>
  <si>
    <t>STEL Holdings Ltd</t>
  </si>
  <si>
    <t>STEL</t>
  </si>
  <si>
    <t>Ashika Credit Capital Ltd</t>
  </si>
  <si>
    <t>ASHIKA</t>
  </si>
  <si>
    <t>Shree Tirupati Balajee FIBC Ltd</t>
  </si>
  <si>
    <t>TIRUPATI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</si>
  <si>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</si>
  <si>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</si>
  <si>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</si>
  <si>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</si>
  <si>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</si>
  <si>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</si>
  <si>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</si>
  <si>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</si>
  <si>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</si>
  <si>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</si>
  <si>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</si>
  <si>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</si>
  <si>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Capital Goods</t>
  </si>
  <si>
    <t>Consumer Durables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</si>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</sst>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0259C-98D3-47C0-9FFF-1F3DC2FBBE59}" name="Table3" displayName="Table3" ref="A1:Z125" totalsRowShown="0">
  <autoFilter ref="A1:Z125" xr:uid="{F400259C-98D3-47C0-9FFF-1F3DC2FBBE59}"/>
  <sortState xmlns:xlrd2="http://schemas.microsoft.com/office/spreadsheetml/2017/richdata2" ref="A2:Z125">
    <sortCondition ref="Z1:Z125"/>
  </sortState>
  <tableColumns count="26">
    <tableColumn id="1" xr3:uid="{8E9FF607-6970-4CAF-8A4D-0ECCF17F6D99}" name="Sub-Sector"/>
    <tableColumn id="2" xr3:uid="{97CF7E12-6B1E-4837-8914-A93DB5EBBF6C}" name="Count" dataDxfId="48">
      <calculatedColumnFormula>COUNTIFS(Table2[Sub-Sector],Table3[[#This Row],[Sub-Sector]])</calculatedColumnFormula>
    </tableColumn>
    <tableColumn id="3" xr3:uid="{42F2D13E-64CD-4698-8E0B-87F5DAE13A63}" name="Uptrend" dataDxfId="47">
      <calculatedColumnFormula>COUNTIFS(Table2[Sub-Sector],Table3[[#This Row],[Sub-Sector]],Table2[Uptrend],"Uptrend")/Table3[[#This Row],[Count]]</calculatedColumnFormula>
    </tableColumn>
    <tableColumn id="4" xr3:uid="{49F32085-498A-48F2-9E3D-670D702278C5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213B6613-765A-4472-B99B-42D88750FBE4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88996DED-DD4B-4B80-B178-652FB2E82130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F0B354DE-EDA4-4B8E-ABB5-29ABADDD7A6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6D799B31-D64A-42A0-A7D8-87E7BD558BA0}" name="RSI" dataDxfId="42">
      <calculatedColumnFormula>COUNTIFS(Table2[Sub-Sector],Table3[[#This Row],[Sub-Sector]],Table2[RSI Exponential â€“ 14D],"&gt;=50")/Table3[[#This Row],[Count]]</calculatedColumnFormula>
    </tableColumn>
    <tableColumn id="9" xr3:uid="{9B2A2552-86D7-4FAC-A5DB-24B4167BA79D}" name="Relative Volume" dataDxfId="41">
      <calculatedColumnFormula>COUNTIFS(Table2[Sub-Sector],Table3[[#This Row],[Sub-Sector]],Table2[Relative Volume],"&gt;=1")/Table3[[#This Row],[Count]]</calculatedColumnFormula>
    </tableColumn>
    <tableColumn id="10" xr3:uid="{2273C774-8982-445E-858E-CCE40A4F1EC6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4A4EFA72-C974-4726-9C01-02E2A83C3E9A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D522E63D-1004-4C4E-954E-45183C259E1C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11115ECB-91E3-414A-B8EB-0054EDA1E9D8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1D9F7082-5A5A-4A55-B3A1-A8E1FC650A7F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DC9D7424-A5B5-41C5-A596-E3B9120A2EEF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3AACCA8B-B2E2-4A22-AD73-351EFE327FAB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4FD70B73-7EE8-4CEF-8AF8-15817EF23834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BB029536-116C-4322-B1DF-575A7BA253A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941791E-1753-48D3-B24A-39A4FF9A1B3E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5D65098-7483-4FB7-93EB-4DC6E4500F6D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27E661E-941A-46D5-8B3A-3DF760704965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56AE06E3-F714-46B9-8605-6B163A0693D6}" name="Sharpe Ratio" dataDxfId="28">
      <calculatedColumnFormula>COUNTIFS(Table2[Sub-Sector],Table3[[#This Row],[Sub-Sector]],Table2[Sharpe Ratio],"&gt;=0.10")/Table3[[#This Row],[Count]]</calculatedColumnFormula>
    </tableColumn>
    <tableColumn id="23" xr3:uid="{A9F772E7-DD23-417A-ACC2-DE09946E2343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29F15FF-6D73-45AE-8780-9C2DC4EB268C}" name="Rank" dataDxfId="26">
      <calculatedColumnFormula>_xlfn.RANK.AVG(Table3[[#This Row],[Score]],Table3[Score],1)</calculatedColumnFormula>
    </tableColumn>
    <tableColumn id="25" xr3:uid="{D97DF18F-DF7C-486D-87FB-481FA6065FC3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B1ED0A8C-8497-46BC-85F5-782CC2877227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C0561-F739-421F-A876-6E946CDC9CAF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E75332EA-3C0C-4713-A8E1-B20D1D1D014B}" name="Name"/>
    <tableColumn id="2" xr3:uid="{D4CDBE0B-12E5-47B5-A2D4-1CC124FBBEC1}" name="Ticker"/>
    <tableColumn id="3" xr3:uid="{ACA8654B-72D5-4273-9038-C50D7B6E2311}" name="Industry"/>
    <tableColumn id="4" xr3:uid="{947BAD62-27C8-4C46-BC09-EFE6691DAD74}" name="Sub-Sector"/>
    <tableColumn id="5" xr3:uid="{068327E9-DAF1-464A-912D-16D88C68EF68}" name="Market Cap"/>
    <tableColumn id="6" xr3:uid="{DA37DA03-37A2-4352-A509-E2A0FFEF0253}" name="Close Price"/>
    <tableColumn id="7" xr3:uid="{576DD9C8-B12A-451F-859E-30538BDE937D}" name="1Y Return vs Nifty"/>
    <tableColumn id="18" xr3:uid="{7DB543FD-011B-4D6A-8FB6-64DEC087D7BF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71897AF3-4957-470F-8EF3-AB03FA496904}" name="1M Return vs Nifty"/>
    <tableColumn id="19" xr3:uid="{C41EFFAD-0319-466C-8267-82C0275DD0BB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48D71DED-A49C-40FB-BB94-D651EEC1A189}" name="6M Return vs Nifty"/>
    <tableColumn id="20" xr3:uid="{D95BF614-9D6D-4D55-B770-58CEAA08E640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BF2CEFB4-6D28-4360-99DF-8B42FCBA14A3}" name="1W Return vs Nifty"/>
    <tableColumn id="22" xr3:uid="{5897791E-3B50-42A6-969B-034DA9D77CCC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988E2FC2-E3F9-4FDF-81BC-EA12269369E7}" name="20D EMA" dataDxfId="19"/>
    <tableColumn id="11" xr3:uid="{3E430988-0155-4BAF-B669-C204481A370F}" name="50D EMA"/>
    <tableColumn id="12" xr3:uid="{3D5C07DD-AC6C-4198-815F-A5E31054634A}" name="200D EMA"/>
    <tableColumn id="13" xr3:uid="{F4EDE565-11EE-4EEE-AEFD-9AFE2FBD2A4C}" name="RSI Exponential â€“ 14D"/>
    <tableColumn id="25" xr3:uid="{BF1107D4-597D-4B77-A0DE-F4FDAEB6D101}" name="% Price above 20 EMA" dataDxfId="18">
      <calculatedColumnFormula>(Table2[[#This Row],[Close Price]]-Table2[[#This Row],[20D EMA]])/Table2[[#This Row],[20D EMA]]</calculatedColumnFormula>
    </tableColumn>
    <tableColumn id="24" xr3:uid="{2CBB247D-51BC-4284-B336-192B3A8F2558}" name="% Price above 50 EMA" dataDxfId="17">
      <calculatedColumnFormula>(Table2[[#This Row],[Close Price]]-Table2[[#This Row],[50D EMA]])/Table2[[#This Row],[50D EMA]]</calculatedColumnFormula>
    </tableColumn>
    <tableColumn id="23" xr3:uid="{4C944FA8-F24C-49FA-8DF4-689C968150B6}" name="% Price above 200 EMA" dataDxfId="16">
      <calculatedColumnFormula>(Table2[[#This Row],[Close Price]]-Table2[[#This Row],[200D EMA]])/Table2[[#This Row],[200D EMA]]</calculatedColumnFormula>
    </tableColumn>
    <tableColumn id="14" xr3:uid="{A29404F3-7122-4F06-9FEC-B0B5D3F68CA0}" name="Relative Volume"/>
    <tableColumn id="37" xr3:uid="{DF4E5A5A-A1AB-443F-B962-78B32F0D94F1}" name="Day Low" dataDxfId="15"/>
    <tableColumn id="36" xr3:uid="{E3010AE3-ECF9-4342-A37D-756341A402F5}" name="Day High"/>
    <tableColumn id="35" xr3:uid="{92D461CA-00AF-4122-9D23-3708EC572477}" name="Current Week Low"/>
    <tableColumn id="34" xr3:uid="{2BD83954-6D3A-4F42-819A-8CBB8BDCD7AD}" name="Current Week High"/>
    <tableColumn id="33" xr3:uid="{5C979698-4C93-4836-83FC-BDB78E6761CB}" name="Current Month Low"/>
    <tableColumn id="32" xr3:uid="{9AAA9603-F8CF-400A-B7B0-4CC4F7E83D7E}" name="Current Month High"/>
    <tableColumn id="31" xr3:uid="{1F3612B7-51AD-449E-9393-A6082596A010}" name="% Away From Day Low" dataDxfId="14">
      <calculatedColumnFormula>(Table2[[#This Row],[Close Price]]/Table2[[#This Row],[Day Low]])-1</calculatedColumnFormula>
    </tableColumn>
    <tableColumn id="30" xr3:uid="{DDB9CF14-FBCA-4C49-9DE2-78C5E22C07C3}" name="% Away From Day High" dataDxfId="13">
      <calculatedColumnFormula>(Table2[[#This Row],[Day High]]/Table2[[#This Row],[Close Price]])-1</calculatedColumnFormula>
    </tableColumn>
    <tableColumn id="29" xr3:uid="{AE88918F-6624-4E45-98F8-89A3A1C705F2}" name="% Away From Current Week Low" dataDxfId="12">
      <calculatedColumnFormula>(Table2[[#This Row],[Close Price]]/Table2[[#This Row],[Current Week Low]])-1</calculatedColumnFormula>
    </tableColumn>
    <tableColumn id="28" xr3:uid="{ED554F33-E1E4-4D31-A157-7505E51BA056}" name="% Away From Current Week High" dataDxfId="11">
      <calculatedColumnFormula>(Table2[[#This Row],[Current Week High]]/Table2[[#This Row],[Close Price]])-1</calculatedColumnFormula>
    </tableColumn>
    <tableColumn id="27" xr3:uid="{21354500-CD4E-4C3F-BEE8-A3AFF2ADB316}" name="% Away From Current Month Low" dataDxfId="10">
      <calculatedColumnFormula>(Table2[[#This Row],[Close Price]]/Table2[[#This Row],[Current Month Low]])-1</calculatedColumnFormula>
    </tableColumn>
    <tableColumn id="26" xr3:uid="{EFAE29A0-9DFD-43AC-B8D0-F82D71F840AB}" name="% Away From Current Month High" dataDxfId="9">
      <calculatedColumnFormula>(Table2[[#This Row],[Current Month High]]/Table2[[#This Row],[Close Price]])-1</calculatedColumnFormula>
    </tableColumn>
    <tableColumn id="15" xr3:uid="{E4E0BB5F-A80E-42BD-ADE6-C8425B6BECA5}" name="% Away From 52W High"/>
    <tableColumn id="16" xr3:uid="{0D650DAD-0D50-42BF-84D1-6835BEC0AB4A}" name="% Away From 52W Low"/>
    <tableColumn id="42" xr3:uid="{02C52E5C-4C1C-43D3-B167-3486B39A996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DBE4E4E5-8F9F-475A-A681-241FE17BC7AE}" name="Relative Strength Sector Index" dataDxfId="7"/>
    <tableColumn id="40" xr3:uid="{B986DAB8-E9E9-4314-A3ED-D345D5E240DE}" name="Relative Strength Sector Index - Zone"/>
    <tableColumn id="39" xr3:uid="{18B8CCAB-64E0-4D8C-86DA-36A4BC08E5E7}" name="Rate of Change"/>
    <tableColumn id="38" xr3:uid="{D52E563D-4070-4CAF-A8F8-E3B4D628CF3C}" name="Rate of Change - Zone"/>
    <tableColumn id="17" xr3:uid="{A52CD666-457E-42B5-B9C9-61CA7DD6BB47}" name="Sharpe Ratio"/>
    <tableColumn id="43" xr3:uid="{81DE56B0-5260-42AC-A886-D11F39B64673}" name="Sharpe Ratio Z-Score" dataDxfId="6">
      <calculatedColumnFormula>(Table2[[#This Row],[Sharpe Ratio]]-AVERAGE(Table2[Sharpe Ratio]))/_xlfn.STDEV.P(Table2[Sharpe Ratio])</calculatedColumnFormula>
    </tableColumn>
    <tableColumn id="44" xr3:uid="{F40AF65E-4135-4333-BA22-F1D1CCC3AF5C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97D02494-D515-43F4-8DE1-1F1AA843E931}" name="Rank 1Y" dataDxfId="4">
      <calculatedColumnFormula>_xlfn.RANK.AVG(Table2[[#This Row],[1Y Return vs Nifty Z-Score]],Table2[1Y Return vs Nifty Z-Score])</calculatedColumnFormula>
    </tableColumn>
    <tableColumn id="46" xr3:uid="{9D4C674C-33FC-4689-9879-2262C09B5AA7}" name="Rank 6M" dataDxfId="3">
      <calculatedColumnFormula>_xlfn.RANK.AVG(Table2[[#This Row],[6M Return vs Nifty Z-Score]],Table2[6M Return vs Nifty Z-Score])</calculatedColumnFormula>
    </tableColumn>
    <tableColumn id="47" xr3:uid="{01D2B8D7-0AD9-4374-AAF9-4B398F038D78}" name="Rank Sharpe" dataDxfId="2">
      <calculatedColumnFormula>_xlfn.RANK.AVG(Table2[[#This Row],[Sharpe Ratio Z-Score]],Table2[Sharpe Ratio Z-Score])</calculatedColumnFormula>
    </tableColumn>
    <tableColumn id="48" xr3:uid="{A820B489-8D10-4C7F-B5BE-9B0B0A43B25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BD2A6-95A3-4054-93E9-C91A3041001A}" name="Table1" displayName="Table1" ref="A1:Q1483" totalsRowShown="0">
  <autoFilter ref="A1:Q1483" xr:uid="{842BD2A6-95A3-4054-93E9-C91A3041001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8017108-D0B5-427F-B571-39AF14ECAA29}" name="Name"/>
    <tableColumn id="2" xr3:uid="{5E8DC062-E181-4C70-AD4D-12A3FFECE7DB}" name="Ticker"/>
    <tableColumn id="17" xr3:uid="{9B048D6E-C67E-443E-85ED-6837931E4735}" name="Industry" dataDxfId="0"/>
    <tableColumn id="3" xr3:uid="{55EAC719-3D7F-4D5A-835E-9C49DE66349D}" name="Sub-Sector"/>
    <tableColumn id="4" xr3:uid="{7F3D073B-694D-4EB3-8F6F-45CE15423F3D}" name="Market Cap"/>
    <tableColumn id="5" xr3:uid="{A0E91FEF-6FBC-4B93-8D41-6D42E81C83A6}" name="Close Price"/>
    <tableColumn id="6" xr3:uid="{5F67C6FB-39FE-491D-B83F-058C1FB53D67}" name="1Y Return vs Nifty"/>
    <tableColumn id="7" xr3:uid="{E71E54D8-FA11-411D-BB22-23F943DCA3DF}" name="1M Return vs Nifty"/>
    <tableColumn id="8" xr3:uid="{07DB99F4-E1E0-4AA9-91BE-20E892E86757}" name="6M Return vs Nifty"/>
    <tableColumn id="9" xr3:uid="{9C491A6A-6338-41B9-B1F0-546A7C8F004C}" name="1W Return vs Nifty"/>
    <tableColumn id="10" xr3:uid="{05777980-C8B5-4FD3-B7FF-719ADBE7F59B}" name="50D EMA"/>
    <tableColumn id="11" xr3:uid="{E18E8053-1B67-42F5-85EA-3F686F83524D}" name="200D EMA"/>
    <tableColumn id="12" xr3:uid="{46FCB433-163A-47E6-819C-FD3CBD4CD6BB}" name="RSI Exponential â€“ 14D"/>
    <tableColumn id="13" xr3:uid="{6F333A57-9D2C-4E94-88B3-1E1EDB176AA5}" name="Relative Volume"/>
    <tableColumn id="14" xr3:uid="{8A717903-7D8B-4C7A-B01C-871B2E7FF9DE}" name="% Away From 52W High"/>
    <tableColumn id="15" xr3:uid="{09163345-9D04-4EB8-A305-7585A9010E69}" name="% Away From 52W Low"/>
    <tableColumn id="16" xr3:uid="{615BFEF5-03E7-4C1C-88AB-D0949DBE716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BC9-5AC9-4080-BE1C-90BEA11336D5}">
  <dimension ref="A1:Z125"/>
  <sheetViews>
    <sheetView workbookViewId="0">
      <selection activeCell="A2" sqref="A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3196</v>
      </c>
      <c r="C1" s="1" t="s">
        <v>3182</v>
      </c>
      <c r="D1" s="1" t="s">
        <v>3197</v>
      </c>
      <c r="E1" s="1" t="s">
        <v>3198</v>
      </c>
      <c r="F1" s="1" t="s">
        <v>7</v>
      </c>
      <c r="G1" s="1" t="s">
        <v>5</v>
      </c>
      <c r="H1" s="1" t="s">
        <v>3199</v>
      </c>
      <c r="I1" s="1" t="s">
        <v>12</v>
      </c>
      <c r="J1" s="1" t="s">
        <v>3176</v>
      </c>
      <c r="K1" s="1" t="s">
        <v>3177</v>
      </c>
      <c r="L1" s="1" t="s">
        <v>3178</v>
      </c>
      <c r="M1" s="1" t="s">
        <v>3179</v>
      </c>
      <c r="N1" s="1" t="s">
        <v>3180</v>
      </c>
      <c r="O1" s="1" t="s">
        <v>3181</v>
      </c>
      <c r="P1" s="1" t="s">
        <v>13</v>
      </c>
      <c r="Q1" s="1" t="s">
        <v>14</v>
      </c>
      <c r="R1" s="1" t="s">
        <v>3200</v>
      </c>
      <c r="S1" s="1" t="s">
        <v>3168</v>
      </c>
      <c r="T1" s="1" t="s">
        <v>3169</v>
      </c>
      <c r="U1" s="1" t="s">
        <v>3186</v>
      </c>
      <c r="V1" s="1" t="s">
        <v>15</v>
      </c>
      <c r="W1" t="s">
        <v>3191</v>
      </c>
      <c r="X1" t="s">
        <v>3201</v>
      </c>
      <c r="Y1" t="s">
        <v>3202</v>
      </c>
      <c r="Z1" t="s">
        <v>3203</v>
      </c>
    </row>
    <row r="2" spans="1:26" x14ac:dyDescent="0.3">
      <c r="A2" t="s">
        <v>1142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32.5</v>
      </c>
      <c r="Z2">
        <f>_xlfn.RANK.AVG(Table3[[#This Row],[Score 2 ]],Table3[[Score 2 ]],1)</f>
        <v>1</v>
      </c>
    </row>
    <row r="3" spans="1:26" x14ac:dyDescent="0.3">
      <c r="A3" t="s">
        <v>154</v>
      </c>
      <c r="B3">
        <f>COUNTIFS(Table2[Sub-Sector],Table3[[#This Row],[Sub-Sector]])</f>
        <v>13</v>
      </c>
      <c r="C3" s="1">
        <f>COUNTIFS(Table2[Sub-Sector],Table3[[#This Row],[Sub-Sector]],Table2[Uptrend],"Uptrend")/Table3[[#This Row],[Count]]</f>
        <v>0.84615384615384615</v>
      </c>
      <c r="D3" s="1">
        <f>COUNTIFS(Table2[Sub-Sector],Table3[[#This Row],[Sub-Sector]],Table2[1W Return vs Nifty],"&gt;=5")/Table3[[#This Row],[Count]]</f>
        <v>0.46153846153846156</v>
      </c>
      <c r="E3" s="1">
        <f>COUNTIFS(Table2[Sub-Sector],Table3[[#This Row],[Sub-Sector]],Table2[1M Return vs Nifty],"&gt;=5")/Table3[[#This Row],[Count]]</f>
        <v>0.53846153846153844</v>
      </c>
      <c r="F3" s="1">
        <f>COUNTIFS(Table2[Sub-Sector],Table3[[#This Row],[Sub-Sector]],Table2[6M Return vs Nifty],"&gt;=10")/Table3[[#This Row],[Count]]</f>
        <v>0.84615384615384615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0.69230769230769229</v>
      </c>
      <c r="I3" s="1">
        <f>COUNTIFS(Table2[Sub-Sector],Table3[[#This Row],[Sub-Sector]],Table2[Relative Volume],"&gt;=1")/Table3[[#This Row],[Count]]</f>
        <v>0.53846153846153844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0.92307692307692313</v>
      </c>
      <c r="L3" s="1">
        <f>COUNTIFS(Table2[Sub-Sector],Table3[[#This Row],[Sub-Sector]],Table2[% Away From Current Week Low],"&gt;=0.05")/Table3[[#This Row],[Count]]</f>
        <v>0.23076923076923078</v>
      </c>
      <c r="M3" s="1">
        <f>COUNTIFS(Table2[Sub-Sector],Table3[[#This Row],[Sub-Sector]],Table2[% Away From Current Week High],"&lt;=0.05")/Table3[[#This Row],[Count]]</f>
        <v>0.61538461538461542</v>
      </c>
      <c r="N3" s="1">
        <f>COUNTIFS(Table2[Sub-Sector],Table3[[#This Row],[Sub-Sector]],Table2[% Away From Current Month Low],"&gt;=0.05")/Table3[[#This Row],[Count]]</f>
        <v>0.84615384615384615</v>
      </c>
      <c r="O3" s="1">
        <f>COUNTIFS(Table2[Sub-Sector],Table3[[#This Row],[Sub-Sector]],Table2[% Away From Current Month High],"&lt;=0.05")/Table3[[#This Row],[Count]]</f>
        <v>0.61538461538461542</v>
      </c>
      <c r="P3" s="1">
        <f>COUNTIFS(Table2[Sub-Sector],Table3[[#This Row],[Sub-Sector]],Table2[% Away From 52W High],"&lt;=10")/Table3[[#This Row],[Count]]</f>
        <v>0.53846153846153844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0.76923076923076927</v>
      </c>
      <c r="S3" s="1">
        <f>COUNTIFS(Table2[Sub-Sector],Table3[[#This Row],[Sub-Sector]],Table2[% Price above 50 EMA],"&gt;=0")/Table3[[#This Row],[Count]]</f>
        <v>0.76923076923076927</v>
      </c>
      <c r="T3" s="1">
        <f>COUNTIFS(Table2[Sub-Sector],Table3[[#This Row],[Sub-Sector]],Table2[% Price above 200 EMA],"&gt;=0")/Table3[[#This Row],[Count]]</f>
        <v>0.92307692307692313</v>
      </c>
      <c r="U3" s="1">
        <f>COUNTIFS(Table2[Sub-Sector],Table3[[#This Row],[Sub-Sector]],Table2[Rate of Change - Zone],"Positive")/Table3[[#This Row],[Count]]</f>
        <v>0.69230769230769229</v>
      </c>
      <c r="V3" s="1">
        <f>COUNTIFS(Table2[Sub-Sector],Table3[[#This Row],[Sub-Sector]],Table2[Sharpe Ratio],"&gt;=0.10")/Table3[[#This Row],[Count]]</f>
        <v>0.92307692307692313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122</v>
      </c>
      <c r="X3">
        <f>_xlfn.RANK.AVG(Table3[[#This Row],[Score]],Table3[Score],1)</f>
        <v>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56</v>
      </c>
      <c r="Z3">
        <f>_xlfn.RANK.AVG(Table3[[#This Row],[Score 2 ]],Table3[[Score 2 ]],1)</f>
        <v>2.5</v>
      </c>
    </row>
    <row r="4" spans="1:26" x14ac:dyDescent="0.3">
      <c r="A4" t="s">
        <v>222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0.625</v>
      </c>
      <c r="E4" s="1">
        <f>COUNTIFS(Table2[Sub-Sector],Table3[[#This Row],[Sub-Sector]],Table2[1M Return vs Nifty],"&gt;=5")/Table3[[#This Row],[Count]]</f>
        <v>0.75</v>
      </c>
      <c r="F4" s="1">
        <f>COUNTIFS(Table2[Sub-Sector],Table3[[#This Row],[Sub-Sector]],Table2[6M Return vs Nifty],"&gt;=10")/Table3[[#This Row],[Count]]</f>
        <v>0.75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0.875</v>
      </c>
      <c r="I4" s="1">
        <f>COUNTIFS(Table2[Sub-Sector],Table3[[#This Row],[Sub-Sector]],Table2[Relative Volume],"&gt;=1")/Table3[[#This Row],[Count]]</f>
        <v>0.75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0.375</v>
      </c>
      <c r="M4" s="1">
        <f>COUNTIFS(Table2[Sub-Sector],Table3[[#This Row],[Sub-Sector]],Table2[% Away From Current Week High],"&lt;=0.05")/Table3[[#This Row],[Count]]</f>
        <v>0.625</v>
      </c>
      <c r="N4" s="1">
        <f>COUNTIFS(Table2[Sub-Sector],Table3[[#This Row],[Sub-Sector]],Table2[% Away From Current Month Low],"&gt;=0.05")/Table3[[#This Row],[Count]]</f>
        <v>0.875</v>
      </c>
      <c r="O4" s="1">
        <f>COUNTIFS(Table2[Sub-Sector],Table3[[#This Row],[Sub-Sector]],Table2[% Away From Current Month High],"&lt;=0.05")/Table3[[#This Row],[Count]]</f>
        <v>0.375</v>
      </c>
      <c r="P4" s="1">
        <f>COUNTIFS(Table2[Sub-Sector],Table3[[#This Row],[Sub-Sector]],Table2[% Away From 52W High],"&lt;=10")/Table3[[#This Row],[Count]]</f>
        <v>0.75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0.875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0.75</v>
      </c>
      <c r="V4" s="1">
        <f>COUNTIFS(Table2[Sub-Sector],Table3[[#This Row],[Sub-Sector]],Table2[Sharpe Ratio],"&gt;=0.10")/Table3[[#This Row],[Count]]</f>
        <v>0.375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86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56</v>
      </c>
      <c r="Z4">
        <f>_xlfn.RANK.AVG(Table3[[#This Row],[Score 2 ]],Table3[[Score 2 ]],1)</f>
        <v>2.5</v>
      </c>
    </row>
    <row r="5" spans="1:26" x14ac:dyDescent="0.3">
      <c r="A5" t="s">
        <v>404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1</v>
      </c>
      <c r="E5" s="1">
        <f>COUNTIFS(Table2[Sub-Sector],Table3[[#This Row],[Sub-Sector]],Table2[1M Return vs Nifty],"&gt;=5")/Table3[[#This Row],[Count]]</f>
        <v>0.75</v>
      </c>
      <c r="F5" s="1">
        <f>COUNTIFS(Table2[Sub-Sector],Table3[[#This Row],[Sub-Sector]],Table2[6M Return vs Nifty],"&gt;=10")/Table3[[#This Row],[Count]]</f>
        <v>0.75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0.5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0.25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0.25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94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70.5</v>
      </c>
      <c r="Z5">
        <f>_xlfn.RANK.AVG(Table3[[#This Row],[Score 2 ]],Table3[[Score 2 ]],1)</f>
        <v>4</v>
      </c>
    </row>
    <row r="6" spans="1:26" x14ac:dyDescent="0.3">
      <c r="A6" t="s">
        <v>111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0.33333333333333331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121.5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6">
        <f>_xlfn.RANK.AVG(Table3[[#This Row],[Score 2 ]],Table3[[Score 2 ]],1)</f>
        <v>5.5</v>
      </c>
    </row>
    <row r="7" spans="1:26" x14ac:dyDescent="0.3">
      <c r="A7" t="s">
        <v>320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</v>
      </c>
      <c r="T7" s="1">
        <f>COUNTIFS(Table2[Sub-Sector],Table3[[#This Row],[Sub-Sector]],Table2[% Price above 200 EMA],"&gt;=0")/Table3[[#This Row],[Count]]</f>
        <v>0.66666666666666663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7">
        <f>_xlfn.RANK.AVG(Table3[[#This Row],[Score]],Table3[Score],1)</f>
        <v>30.5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7">
        <f>_xlfn.RANK.AVG(Table3[[#This Row],[Score 2 ]],Table3[[Score 2 ]],1)</f>
        <v>5.5</v>
      </c>
    </row>
    <row r="8" spans="1:26" x14ac:dyDescent="0.3">
      <c r="A8" t="s">
        <v>281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0.33333333333333331</v>
      </c>
      <c r="D8" s="1">
        <f>COUNTIFS(Table2[Sub-Sector],Table3[[#This Row],[Sub-Sector]],Table2[1W Return vs Nifty],"&gt;=5")/Table3[[#This Row],[Count]]</f>
        <v>0.66666666666666663</v>
      </c>
      <c r="E8" s="1">
        <f>COUNTIFS(Table2[Sub-Sector],Table3[[#This Row],[Sub-Sector]],Table2[1M Return vs Nifty],"&gt;=5")/Table3[[#This Row],[Count]]</f>
        <v>0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0.33333333333333331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8">
        <f>_xlfn.RANK.AVG(Table3[[#This Row],[Score]],Table3[Score],1)</f>
        <v>23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</v>
      </c>
      <c r="Z8">
        <f>_xlfn.RANK.AVG(Table3[[#This Row],[Score 2 ]],Table3[[Score 2 ]],1)</f>
        <v>7</v>
      </c>
    </row>
    <row r="9" spans="1:26" x14ac:dyDescent="0.3">
      <c r="A9" t="s">
        <v>757</v>
      </c>
      <c r="B9">
        <f>COUNTIFS(Table2[Sub-Sector],Table3[[#This Row],[Sub-Sector]])</f>
        <v>5</v>
      </c>
      <c r="C9" s="1">
        <f>COUNTIFS(Table2[Sub-Sector],Table3[[#This Row],[Sub-Sector]],Table2[Uptrend],"Uptrend")/Table3[[#This Row],[Count]]</f>
        <v>0.2</v>
      </c>
      <c r="D9" s="1">
        <f>COUNTIFS(Table2[Sub-Sector],Table3[[#This Row],[Sub-Sector]],Table2[1W Return vs Nifty],"&gt;=5")/Table3[[#This Row],[Count]]</f>
        <v>0.6</v>
      </c>
      <c r="E9" s="1">
        <f>COUNTIFS(Table2[Sub-Sector],Table3[[#This Row],[Sub-Sector]],Table2[1M Return vs Nifty],"&gt;=5")/Table3[[#This Row],[Count]]</f>
        <v>0.2</v>
      </c>
      <c r="F9" s="1">
        <f>COUNTIFS(Table2[Sub-Sector],Table3[[#This Row],[Sub-Sector]],Table2[6M Return vs Nifty],"&gt;=10")/Table3[[#This Row],[Count]]</f>
        <v>0.6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0.4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0.6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0.8</v>
      </c>
      <c r="P9" s="1">
        <f>COUNTIFS(Table2[Sub-Sector],Table3[[#This Row],[Sub-Sector]],Table2[% Away From 52W High],"&lt;=10")/Table3[[#This Row],[Count]]</f>
        <v>0.2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0.8</v>
      </c>
      <c r="S9" s="1">
        <f>COUNTIFS(Table2[Sub-Sector],Table3[[#This Row],[Sub-Sector]],Table2[% Price above 50 EMA],"&gt;=0")/Table3[[#This Row],[Count]]</f>
        <v>0.4</v>
      </c>
      <c r="T9" s="1">
        <f>COUNTIFS(Table2[Sub-Sector],Table3[[#This Row],[Sub-Sector]],Table2[% Price above 200 EMA],"&gt;=0")/Table3[[#This Row],[Count]]</f>
        <v>0.8</v>
      </c>
      <c r="U9" s="1">
        <f>COUNTIFS(Table2[Sub-Sector],Table3[[#This Row],[Sub-Sector]],Table2[Rate of Change - Zone],"Positive")/Table3[[#This Row],[Count]]</f>
        <v>0.6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9">
        <f>_xlfn.RANK.AVG(Table3[[#This Row],[Score]],Table3[Score],1)</f>
        <v>20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9">
        <f>_xlfn.RANK.AVG(Table3[[#This Row],[Score 2 ]],Table3[[Score 2 ]],1)</f>
        <v>8</v>
      </c>
    </row>
    <row r="10" spans="1:26" x14ac:dyDescent="0.3">
      <c r="A10" t="s">
        <v>824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0.66666666666666663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0.66666666666666663</v>
      </c>
      <c r="H10" s="1">
        <f>COUNTIFS(Table2[Sub-Sector],Table3[[#This Row],[Sub-Sector]],Table2[RSI Exponential â€“ 14D],"&gt;=50")/Table3[[#This Row],[Count]]</f>
        <v>0.66666666666666663</v>
      </c>
      <c r="I10" s="1">
        <f>COUNTIFS(Table2[Sub-Sector],Table3[[#This Row],[Sub-Sector]],Table2[Relative Volume],"&gt;=1")/Table3[[#This Row],[Count]]</f>
        <v>0.33333333333333331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0.66666666666666663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0.66666666666666663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0.66666666666666663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217.5</v>
      </c>
      <c r="X10">
        <f>_xlfn.RANK.AVG(Table3[[#This Row],[Score]],Table3[Score],1)</f>
        <v>14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10">
        <f>_xlfn.RANK.AVG(Table3[[#This Row],[Score 2 ]],Table3[[Score 2 ]],1)</f>
        <v>9</v>
      </c>
    </row>
    <row r="11" spans="1:26" x14ac:dyDescent="0.3">
      <c r="A11" t="s">
        <v>929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0.5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11">
        <f>_xlfn.RANK.AVG(Table3[[#This Row],[Score]],Table3[Score],1)</f>
        <v>6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1">
        <f>_xlfn.RANK.AVG(Table3[[#This Row],[Score 2 ]],Table3[[Score 2 ]],1)</f>
        <v>10.5</v>
      </c>
    </row>
    <row r="12" spans="1:26" x14ac:dyDescent="0.3">
      <c r="A12" t="s">
        <v>166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0.5</v>
      </c>
      <c r="O12" s="1">
        <f>COUNTIFS(Table2[Sub-Sector],Table3[[#This Row],[Sub-Sector]],Table2[% Away From Current Month High],"&lt;=0.05")/Table3[[#This Row],[Count]]</f>
        <v>0.5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</v>
      </c>
      <c r="X12">
        <f>_xlfn.RANK.AVG(Table3[[#This Row],[Score]],Table3[Score],1)</f>
        <v>13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2">
        <f>_xlfn.RANK.AVG(Table3[[#This Row],[Score 2 ]],Table3[[Score 2 ]],1)</f>
        <v>10.5</v>
      </c>
    </row>
    <row r="13" spans="1:26" x14ac:dyDescent="0.3">
      <c r="A13" t="s">
        <v>229</v>
      </c>
      <c r="B13">
        <f>COUNTIFS(Table2[Sub-Sector],Table3[[#This Row],[Sub-Sector]])</f>
        <v>8</v>
      </c>
      <c r="C13" s="1">
        <f>COUNTIFS(Table2[Sub-Sector],Table3[[#This Row],[Sub-Sector]],Table2[Uptrend],"Uptrend")/Table3[[#This Row],[Count]]</f>
        <v>0.875</v>
      </c>
      <c r="D13" s="1">
        <f>COUNTIFS(Table2[Sub-Sector],Table3[[#This Row],[Sub-Sector]],Table2[1W Return vs Nifty],"&gt;=5")/Table3[[#This Row],[Count]]</f>
        <v>0.375</v>
      </c>
      <c r="E13" s="1">
        <f>COUNTIFS(Table2[Sub-Sector],Table3[[#This Row],[Sub-Sector]],Table2[1M Return vs Nifty],"&gt;=5")/Table3[[#This Row],[Count]]</f>
        <v>0.625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0.75</v>
      </c>
      <c r="H13" s="1">
        <f>COUNTIFS(Table2[Sub-Sector],Table3[[#This Row],[Sub-Sector]],Table2[RSI Exponential â€“ 14D],"&gt;=50")/Table3[[#This Row],[Count]]</f>
        <v>0.5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0.75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0.25</v>
      </c>
      <c r="N13" s="1">
        <f>COUNTIFS(Table2[Sub-Sector],Table3[[#This Row],[Sub-Sector]],Table2[% Away From Current Month Low],"&gt;=0.05")/Table3[[#This Row],[Count]]</f>
        <v>0.5</v>
      </c>
      <c r="O13" s="1">
        <f>COUNTIFS(Table2[Sub-Sector],Table3[[#This Row],[Sub-Sector]],Table2[% Away From Current Month High],"&lt;=0.05")/Table3[[#This Row],[Count]]</f>
        <v>0.25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0.5</v>
      </c>
      <c r="S13" s="1">
        <f>COUNTIFS(Table2[Sub-Sector],Table3[[#This Row],[Sub-Sector]],Table2[% Price above 50 EMA],"&gt;=0")/Table3[[#This Row],[Count]]</f>
        <v>0.75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0.625</v>
      </c>
      <c r="V13" s="1">
        <f>COUNTIFS(Table2[Sub-Sector],Table3[[#This Row],[Sub-Sector]],Table2[Sharpe Ratio],"&gt;=0.10")/Table3[[#This Row],[Count]]</f>
        <v>0.375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13">
        <f>_xlfn.RANK.AVG(Table3[[#This Row],[Score]],Table3[Score],1)</f>
        <v>10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13">
        <f>_xlfn.RANK.AVG(Table3[[#This Row],[Score 2 ]],Table3[[Score 2 ]],1)</f>
        <v>12</v>
      </c>
    </row>
    <row r="14" spans="1:26" x14ac:dyDescent="0.3">
      <c r="A14" t="s">
        <v>412</v>
      </c>
      <c r="B14">
        <f>COUNTIFS(Table2[Sub-Sector],Table3[[#This Row],[Sub-Sector]])</f>
        <v>9</v>
      </c>
      <c r="C14" s="1">
        <f>COUNTIFS(Table2[Sub-Sector],Table3[[#This Row],[Sub-Sector]],Table2[Uptrend],"Uptrend")/Table3[[#This Row],[Count]]</f>
        <v>0.88888888888888884</v>
      </c>
      <c r="D14" s="1">
        <f>COUNTIFS(Table2[Sub-Sector],Table3[[#This Row],[Sub-Sector]],Table2[1W Return vs Nifty],"&gt;=5")/Table3[[#This Row],[Count]]</f>
        <v>0.66666666666666663</v>
      </c>
      <c r="E14" s="1">
        <f>COUNTIFS(Table2[Sub-Sector],Table3[[#This Row],[Sub-Sector]],Table2[1M Return vs Nifty],"&gt;=5")/Table3[[#This Row],[Count]]</f>
        <v>0.55555555555555558</v>
      </c>
      <c r="F14" s="1">
        <f>COUNTIFS(Table2[Sub-Sector],Table3[[#This Row],[Sub-Sector]],Table2[6M Return vs Nifty],"&gt;=10")/Table3[[#This Row],[Count]]</f>
        <v>0.77777777777777779</v>
      </c>
      <c r="G14" s="1">
        <f>COUNTIFS(Table2[Sub-Sector],Table3[[#This Row],[Sub-Sector]],Table2[1Y Return vs Nifty],"&gt;=10")/Table3[[#This Row],[Count]]</f>
        <v>0.66666666666666663</v>
      </c>
      <c r="H14" s="1">
        <f>COUNTIFS(Table2[Sub-Sector],Table3[[#This Row],[Sub-Sector]],Table2[RSI Exponential â€“ 14D],"&gt;=50")/Table3[[#This Row],[Count]]</f>
        <v>0.55555555555555558</v>
      </c>
      <c r="I14" s="1">
        <f>COUNTIFS(Table2[Sub-Sector],Table3[[#This Row],[Sub-Sector]],Table2[Relative Volume],"&gt;=1")/Table3[[#This Row],[Count]]</f>
        <v>0.44444444444444442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0.88888888888888884</v>
      </c>
      <c r="L14" s="1">
        <f>COUNTIFS(Table2[Sub-Sector],Table3[[#This Row],[Sub-Sector]],Table2[% Away From Current Week Low],"&gt;=0.05")/Table3[[#This Row],[Count]]</f>
        <v>0.55555555555555558</v>
      </c>
      <c r="M14" s="1">
        <f>COUNTIFS(Table2[Sub-Sector],Table3[[#This Row],[Sub-Sector]],Table2[% Away From Current Week High],"&lt;=0.05")/Table3[[#This Row],[Count]]</f>
        <v>0.55555555555555558</v>
      </c>
      <c r="N14" s="1">
        <f>COUNTIFS(Table2[Sub-Sector],Table3[[#This Row],[Sub-Sector]],Table2[% Away From Current Month Low],"&gt;=0.05")/Table3[[#This Row],[Count]]</f>
        <v>0.77777777777777779</v>
      </c>
      <c r="O14" s="1">
        <f>COUNTIFS(Table2[Sub-Sector],Table3[[#This Row],[Sub-Sector]],Table2[% Away From Current Month High],"&lt;=0.05")/Table3[[#This Row],[Count]]</f>
        <v>0.33333333333333331</v>
      </c>
      <c r="P14" s="1">
        <f>COUNTIFS(Table2[Sub-Sector],Table3[[#This Row],[Sub-Sector]],Table2[% Away From 52W High],"&lt;=10")/Table3[[#This Row],[Count]]</f>
        <v>0.55555555555555558</v>
      </c>
      <c r="Q14" s="1">
        <f>COUNTIFS(Table2[Sub-Sector],Table3[[#This Row],[Sub-Sector]],Table2[% Away From 52W Low],"&gt;=10")/Table3[[#This Row],[Count]]</f>
        <v>0.88888888888888884</v>
      </c>
      <c r="R14" s="1">
        <f>COUNTIFS(Table2[Sub-Sector],Table3[[#This Row],[Sub-Sector]],Table2[% Price above 20 EMA],"&gt;=0")/Table3[[#This Row],[Count]]</f>
        <v>0.55555555555555558</v>
      </c>
      <c r="S14" s="1">
        <f>COUNTIFS(Table2[Sub-Sector],Table3[[#This Row],[Sub-Sector]],Table2[% Price above 50 EMA],"&gt;=0")/Table3[[#This Row],[Count]]</f>
        <v>0.66666666666666663</v>
      </c>
      <c r="T14" s="1">
        <f>COUNTIFS(Table2[Sub-Sector],Table3[[#This Row],[Sub-Sector]],Table2[% Price above 200 EMA],"&gt;=0")/Table3[[#This Row],[Count]]</f>
        <v>0.88888888888888884</v>
      </c>
      <c r="U14" s="1">
        <f>COUNTIFS(Table2[Sub-Sector],Table3[[#This Row],[Sub-Sector]],Table2[Rate of Change - Zone],"Positive")/Table3[[#This Row],[Count]]</f>
        <v>0.44444444444444442</v>
      </c>
      <c r="V14" s="1">
        <f>COUNTIFS(Table2[Sub-Sector],Table3[[#This Row],[Sub-Sector]],Table2[Sharpe Ratio],"&gt;=0.10")/Table3[[#This Row],[Count]]</f>
        <v>0.55555555555555558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170.5</v>
      </c>
      <c r="X14">
        <f>_xlfn.RANK.AVG(Table3[[#This Row],[Score]],Table3[Score],1)</f>
        <v>9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124.5</v>
      </c>
      <c r="Z14">
        <f>_xlfn.RANK.AVG(Table3[[#This Row],[Score 2 ]],Table3[[Score 2 ]],1)</f>
        <v>13</v>
      </c>
    </row>
    <row r="15" spans="1:26" x14ac:dyDescent="0.3">
      <c r="A15" t="s">
        <v>529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0.77777777777777779</v>
      </c>
      <c r="D15" s="1">
        <f>COUNTIFS(Table2[Sub-Sector],Table3[[#This Row],[Sub-Sector]],Table2[1W Return vs Nifty],"&gt;=5")/Table3[[#This Row],[Count]]</f>
        <v>0.44444444444444442</v>
      </c>
      <c r="E15" s="1">
        <f>COUNTIFS(Table2[Sub-Sector],Table3[[#This Row],[Sub-Sector]],Table2[1M Return vs Nifty],"&gt;=5")/Table3[[#This Row],[Count]]</f>
        <v>0.55555555555555558</v>
      </c>
      <c r="F15" s="1">
        <f>COUNTIFS(Table2[Sub-Sector],Table3[[#This Row],[Sub-Sector]],Table2[6M Return vs Nifty],"&gt;=10")/Table3[[#This Row],[Count]]</f>
        <v>0.55555555555555558</v>
      </c>
      <c r="G15" s="1">
        <f>COUNTIFS(Table2[Sub-Sector],Table3[[#This Row],[Sub-Sector]],Table2[1Y Return vs Nifty],"&gt;=10")/Table3[[#This Row],[Count]]</f>
        <v>0.55555555555555558</v>
      </c>
      <c r="H15" s="1">
        <f>COUNTIFS(Table2[Sub-Sector],Table3[[#This Row],[Sub-Sector]],Table2[RSI Exponential â€“ 14D],"&gt;=50")/Table3[[#This Row],[Count]]</f>
        <v>0.66666666666666663</v>
      </c>
      <c r="I15" s="1">
        <f>COUNTIFS(Table2[Sub-Sector],Table3[[#This Row],[Sub-Sector]],Table2[Relative Volume],"&gt;=1")/Table3[[#This Row],[Count]]</f>
        <v>0.55555555555555558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0.77777777777777779</v>
      </c>
      <c r="L15" s="1">
        <f>COUNTIFS(Table2[Sub-Sector],Table3[[#This Row],[Sub-Sector]],Table2[% Away From Current Week Low],"&gt;=0.05")/Table3[[#This Row],[Count]]</f>
        <v>0.33333333333333331</v>
      </c>
      <c r="M15" s="1">
        <f>COUNTIFS(Table2[Sub-Sector],Table3[[#This Row],[Sub-Sector]],Table2[% Away From Current Week High],"&lt;=0.05")/Table3[[#This Row],[Count]]</f>
        <v>0.55555555555555558</v>
      </c>
      <c r="N15" s="1">
        <f>COUNTIFS(Table2[Sub-Sector],Table3[[#This Row],[Sub-Sector]],Table2[% Away From Current Month Low],"&gt;=0.05")/Table3[[#This Row],[Count]]</f>
        <v>0.77777777777777779</v>
      </c>
      <c r="O15" s="1">
        <f>COUNTIFS(Table2[Sub-Sector],Table3[[#This Row],[Sub-Sector]],Table2[% Away From Current Month High],"&lt;=0.05")/Table3[[#This Row],[Count]]</f>
        <v>0.33333333333333331</v>
      </c>
      <c r="P15" s="1">
        <f>COUNTIFS(Table2[Sub-Sector],Table3[[#This Row],[Sub-Sector]],Table2[% Away From 52W High],"&lt;=10")/Table3[[#This Row],[Count]]</f>
        <v>0.66666666666666663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0.66666666666666663</v>
      </c>
      <c r="S15" s="1">
        <f>COUNTIFS(Table2[Sub-Sector],Table3[[#This Row],[Sub-Sector]],Table2[% Price above 50 EMA],"&gt;=0")/Table3[[#This Row],[Count]]</f>
        <v>0.88888888888888884</v>
      </c>
      <c r="T15" s="1">
        <f>COUNTIFS(Table2[Sub-Sector],Table3[[#This Row],[Sub-Sector]],Table2[% Price above 200 EMA],"&gt;=0")/Table3[[#This Row],[Count]]</f>
        <v>0.88888888888888884</v>
      </c>
      <c r="U15" s="1">
        <f>COUNTIFS(Table2[Sub-Sector],Table3[[#This Row],[Sub-Sector]],Table2[Rate of Change - Zone],"Positive")/Table3[[#This Row],[Count]]</f>
        <v>0.55555555555555558</v>
      </c>
      <c r="V15" s="1">
        <f>COUNTIFS(Table2[Sub-Sector],Table3[[#This Row],[Sub-Sector]],Table2[Sharpe Ratio],"&gt;=0.10")/Table3[[#This Row],[Count]]</f>
        <v>0.22222222222222221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194.5</v>
      </c>
      <c r="X15">
        <f>_xlfn.RANK.AVG(Table3[[#This Row],[Score]],Table3[Score],1)</f>
        <v>11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5">
        <f>_xlfn.RANK.AVG(Table3[[#This Row],[Score 2 ]],Table3[[Score 2 ]],1)</f>
        <v>14</v>
      </c>
    </row>
    <row r="16" spans="1:26" x14ac:dyDescent="0.3">
      <c r="A16" t="s">
        <v>906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6">
        <f>_xlfn.RANK.AVG(Table3[[#This Row],[Score]],Table3[Score],1)</f>
        <v>35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6">
        <f>_xlfn.RANK.AVG(Table3[[#This Row],[Score 2 ]],Table3[[Score 2 ]],1)</f>
        <v>16.5</v>
      </c>
    </row>
    <row r="17" spans="1:26" x14ac:dyDescent="0.3">
      <c r="A17" t="s">
        <v>725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17">
        <f>_xlfn.RANK.AVG(Table3[[#This Row],[Score]],Table3[Score],1)</f>
        <v>16.5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7">
        <f>_xlfn.RANK.AVG(Table3[[#This Row],[Score 2 ]],Table3[[Score 2 ]],1)</f>
        <v>16.5</v>
      </c>
    </row>
    <row r="18" spans="1:26" x14ac:dyDescent="0.3">
      <c r="A18" t="s">
        <v>313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1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145.5</v>
      </c>
      <c r="X18">
        <f>_xlfn.RANK.AVG(Table3[[#This Row],[Score]],Table3[Score],1)</f>
        <v>7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8">
        <f>_xlfn.RANK.AVG(Table3[[#This Row],[Score 2 ]],Table3[[Score 2 ]],1)</f>
        <v>16.5</v>
      </c>
    </row>
    <row r="19" spans="1:26" x14ac:dyDescent="0.3">
      <c r="A19" t="s">
        <v>914</v>
      </c>
      <c r="B19">
        <f>COUNTIFS(Table2[Sub-Sector],Table3[[#This Row],[Sub-Sector]])</f>
        <v>1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1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19">
        <f>_xlfn.RANK.AVG(Table3[[#This Row],[Score]],Table3[Score],1)</f>
        <v>16.5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19">
        <f>_xlfn.RANK.AVG(Table3[[#This Row],[Score 2 ]],Table3[[Score 2 ]],1)</f>
        <v>16.5</v>
      </c>
    </row>
    <row r="20" spans="1:26" x14ac:dyDescent="0.3">
      <c r="A20" t="s">
        <v>437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0.25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0.75</v>
      </c>
      <c r="N20" s="1">
        <f>COUNTIFS(Table2[Sub-Sector],Table3[[#This Row],[Sub-Sector]],Table2[% Away From Current Month Low],"&gt;=0.05")/Table3[[#This Row],[Count]]</f>
        <v>0.75</v>
      </c>
      <c r="O20" s="1">
        <f>COUNTIFS(Table2[Sub-Sector],Table3[[#This Row],[Sub-Sector]],Table2[% Away From Current Month High],"&lt;=0.05")/Table3[[#This Row],[Count]]</f>
        <v>0.25</v>
      </c>
      <c r="P20" s="1">
        <f>COUNTIFS(Table2[Sub-Sector],Table3[[#This Row],[Sub-Sector]],Table2[% Away From 52W High],"&lt;=10")/Table3[[#This Row],[Count]]</f>
        <v>0.25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20">
        <f>_xlfn.RANK.AVG(Table3[[#This Row],[Score]],Table3[Score],1)</f>
        <v>38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20">
        <f>_xlfn.RANK.AVG(Table3[[#This Row],[Score 2 ]],Table3[[Score 2 ]],1)</f>
        <v>19</v>
      </c>
    </row>
    <row r="21" spans="1:26" x14ac:dyDescent="0.3">
      <c r="A21" t="s">
        <v>975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1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21">
        <f>_xlfn.RANK.AVG(Table3[[#This Row],[Score]],Table3[Score],1)</f>
        <v>24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21">
        <f>_xlfn.RANK.AVG(Table3[[#This Row],[Score 2 ]],Table3[[Score 2 ]],1)</f>
        <v>20.5</v>
      </c>
    </row>
    <row r="22" spans="1:26" x14ac:dyDescent="0.3">
      <c r="A22" t="s">
        <v>1343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1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0.5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0.5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1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168</v>
      </c>
      <c r="X22">
        <f>_xlfn.RANK.AVG(Table3[[#This Row],[Score]],Table3[Score],1)</f>
        <v>8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22">
        <f>_xlfn.RANK.AVG(Table3[[#This Row],[Score 2 ]],Table3[[Score 2 ]],1)</f>
        <v>20.5</v>
      </c>
    </row>
    <row r="23" spans="1:26" x14ac:dyDescent="0.3">
      <c r="A23" t="s">
        <v>736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0.66666666666666663</v>
      </c>
      <c r="D23" s="1">
        <f>COUNTIFS(Table2[Sub-Sector],Table3[[#This Row],[Sub-Sector]],Table2[1W Return vs Nifty],"&gt;=5")/Table3[[#This Row],[Count]]</f>
        <v>0.66666666666666663</v>
      </c>
      <c r="E23" s="1">
        <f>COUNTIFS(Table2[Sub-Sector],Table3[[#This Row],[Sub-Sector]],Table2[1M Return vs Nifty],"&gt;=5")/Table3[[#This Row],[Count]]</f>
        <v>0.66666666666666663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0.66666666666666663</v>
      </c>
      <c r="I23" s="1">
        <f>COUNTIFS(Table2[Sub-Sector],Table3[[#This Row],[Sub-Sector]],Table2[Relative Volume],"&gt;=1")/Table3[[#This Row],[Count]]</f>
        <v>0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0.33333333333333331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0.66666666666666663</v>
      </c>
      <c r="O23" s="1">
        <f>COUNTIFS(Table2[Sub-Sector],Table3[[#This Row],[Sub-Sector]],Table2[% Away From Current Month High],"&lt;=0.05")/Table3[[#This Row],[Count]]</f>
        <v>0.66666666666666663</v>
      </c>
      <c r="P23" s="1">
        <f>COUNTIFS(Table2[Sub-Sector],Table3[[#This Row],[Sub-Sector]],Table2[% Away From 52W High],"&lt;=10")/Table3[[#This Row],[Count]]</f>
        <v>0.66666666666666663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1</v>
      </c>
      <c r="S23" s="1">
        <f>COUNTIFS(Table2[Sub-Sector],Table3[[#This Row],[Sub-Sector]],Table2[% Price above 50 EMA],"&gt;=0")/Table3[[#This Row],[Count]]</f>
        <v>0.66666666666666663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0.33333333333333331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203.5</v>
      </c>
      <c r="X23">
        <f>_xlfn.RANK.AVG(Table3[[#This Row],[Score]],Table3[Score],1)</f>
        <v>12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23">
        <f>_xlfn.RANK.AVG(Table3[[#This Row],[Score 2 ]],Table3[[Score 2 ]],1)</f>
        <v>22</v>
      </c>
    </row>
    <row r="24" spans="1:26" x14ac:dyDescent="0.3">
      <c r="A24" t="s">
        <v>114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0.5</v>
      </c>
      <c r="N24" s="1">
        <f>COUNTIFS(Table2[Sub-Sector],Table3[[#This Row],[Sub-Sector]],Table2[% Away From Current Month Low],"&gt;=0.05")/Table3[[#This Row],[Count]]</f>
        <v>0.5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0.5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24">
        <f>_xlfn.RANK.AVG(Table3[[#This Row],[Score]],Table3[Score],1)</f>
        <v>34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24">
        <f>_xlfn.RANK.AVG(Table3[[#This Row],[Score 2 ]],Table3[[Score 2 ]],1)</f>
        <v>23</v>
      </c>
    </row>
    <row r="25" spans="1:26" x14ac:dyDescent="0.3">
      <c r="A25" t="s">
        <v>303</v>
      </c>
      <c r="B25">
        <f>COUNTIFS(Table2[Sub-Sector],Table3[[#This Row],[Sub-Sector]])</f>
        <v>11</v>
      </c>
      <c r="C25" s="1">
        <f>COUNTIFS(Table2[Sub-Sector],Table3[[#This Row],[Sub-Sector]],Table2[Uptrend],"Uptrend")/Table3[[#This Row],[Count]]</f>
        <v>0.63636363636363635</v>
      </c>
      <c r="D25" s="1">
        <f>COUNTIFS(Table2[Sub-Sector],Table3[[#This Row],[Sub-Sector]],Table2[1W Return vs Nifty],"&gt;=5")/Table3[[#This Row],[Count]]</f>
        <v>0.27272727272727271</v>
      </c>
      <c r="E25" s="1">
        <f>COUNTIFS(Table2[Sub-Sector],Table3[[#This Row],[Sub-Sector]],Table2[1M Return vs Nifty],"&gt;=5")/Table3[[#This Row],[Count]]</f>
        <v>0.54545454545454541</v>
      </c>
      <c r="F25" s="1">
        <f>COUNTIFS(Table2[Sub-Sector],Table3[[#This Row],[Sub-Sector]],Table2[6M Return vs Nifty],"&gt;=10")/Table3[[#This Row],[Count]]</f>
        <v>0.72727272727272729</v>
      </c>
      <c r="G25" s="1">
        <f>COUNTIFS(Table2[Sub-Sector],Table3[[#This Row],[Sub-Sector]],Table2[1Y Return vs Nifty],"&gt;=10")/Table3[[#This Row],[Count]]</f>
        <v>0.72727272727272729</v>
      </c>
      <c r="H25" s="1">
        <f>COUNTIFS(Table2[Sub-Sector],Table3[[#This Row],[Sub-Sector]],Table2[RSI Exponential â€“ 14D],"&gt;=50")/Table3[[#This Row],[Count]]</f>
        <v>0.63636363636363635</v>
      </c>
      <c r="I25" s="1">
        <f>COUNTIFS(Table2[Sub-Sector],Table3[[#This Row],[Sub-Sector]],Table2[Relative Volume],"&gt;=1")/Table3[[#This Row],[Count]]</f>
        <v>0.18181818181818182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9.0909090909090912E-2</v>
      </c>
      <c r="M25" s="1">
        <f>COUNTIFS(Table2[Sub-Sector],Table3[[#This Row],[Sub-Sector]],Table2[% Away From Current Week High],"&lt;=0.05")/Table3[[#This Row],[Count]]</f>
        <v>0.90909090909090906</v>
      </c>
      <c r="N25" s="1">
        <f>COUNTIFS(Table2[Sub-Sector],Table3[[#This Row],[Sub-Sector]],Table2[% Away From Current Month Low],"&gt;=0.05")/Table3[[#This Row],[Count]]</f>
        <v>0.54545454545454541</v>
      </c>
      <c r="O25" s="1">
        <f>COUNTIFS(Table2[Sub-Sector],Table3[[#This Row],[Sub-Sector]],Table2[% Away From Current Month High],"&lt;=0.05")/Table3[[#This Row],[Count]]</f>
        <v>0.54545454545454541</v>
      </c>
      <c r="P25" s="1">
        <f>COUNTIFS(Table2[Sub-Sector],Table3[[#This Row],[Sub-Sector]],Table2[% Away From 52W High],"&lt;=10")/Table3[[#This Row],[Count]]</f>
        <v>0.63636363636363635</v>
      </c>
      <c r="Q25" s="1">
        <f>COUNTIFS(Table2[Sub-Sector],Table3[[#This Row],[Sub-Sector]],Table2[% Away From 52W Low],"&gt;=10")/Table3[[#This Row],[Count]]</f>
        <v>0.90909090909090906</v>
      </c>
      <c r="R25" s="1">
        <f>COUNTIFS(Table2[Sub-Sector],Table3[[#This Row],[Sub-Sector]],Table2[% Price above 20 EMA],"&gt;=0")/Table3[[#This Row],[Count]]</f>
        <v>0.63636363636363635</v>
      </c>
      <c r="S25" s="1">
        <f>COUNTIFS(Table2[Sub-Sector],Table3[[#This Row],[Sub-Sector]],Table2[% Price above 50 EMA],"&gt;=0")/Table3[[#This Row],[Count]]</f>
        <v>0.63636363636363635</v>
      </c>
      <c r="T25" s="1">
        <f>COUNTIFS(Table2[Sub-Sector],Table3[[#This Row],[Sub-Sector]],Table2[% Price above 200 EMA],"&gt;=0")/Table3[[#This Row],[Count]]</f>
        <v>0.81818181818181823</v>
      </c>
      <c r="U25" s="1">
        <f>COUNTIFS(Table2[Sub-Sector],Table3[[#This Row],[Sub-Sector]],Table2[Rate of Change - Zone],"Positive")/Table3[[#This Row],[Count]]</f>
        <v>0.54545454545454541</v>
      </c>
      <c r="V25" s="1">
        <f>COUNTIFS(Table2[Sub-Sector],Table3[[#This Row],[Sub-Sector]],Table2[Sharpe Ratio],"&gt;=0.10")/Table3[[#This Row],[Count]]</f>
        <v>0.27272727272727271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25">
        <f>_xlfn.RANK.AVG(Table3[[#This Row],[Score]],Table3[Score],1)</f>
        <v>18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5">
        <f>_xlfn.RANK.AVG(Table3[[#This Row],[Score 2 ]],Table3[[Score 2 ]],1)</f>
        <v>24</v>
      </c>
    </row>
    <row r="26" spans="1:26" x14ac:dyDescent="0.3">
      <c r="A26" t="s">
        <v>275</v>
      </c>
      <c r="B26">
        <f>COUNTIFS(Table2[Sub-Sector],Table3[[#This Row],[Sub-Sector]])</f>
        <v>14</v>
      </c>
      <c r="C26" s="1">
        <f>COUNTIFS(Table2[Sub-Sector],Table3[[#This Row],[Sub-Sector]],Table2[Uptrend],"Uptrend")/Table3[[#This Row],[Count]]</f>
        <v>0.8571428571428571</v>
      </c>
      <c r="D26" s="1">
        <f>COUNTIFS(Table2[Sub-Sector],Table3[[#This Row],[Sub-Sector]],Table2[1W Return vs Nifty],"&gt;=5")/Table3[[#This Row],[Count]]</f>
        <v>0.35714285714285715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0.42857142857142855</v>
      </c>
      <c r="G26" s="1">
        <f>COUNTIFS(Table2[Sub-Sector],Table3[[#This Row],[Sub-Sector]],Table2[1Y Return vs Nifty],"&gt;=10")/Table3[[#This Row],[Count]]</f>
        <v>0.5714285714285714</v>
      </c>
      <c r="H26" s="1">
        <f>COUNTIFS(Table2[Sub-Sector],Table3[[#This Row],[Sub-Sector]],Table2[RSI Exponential â€“ 14D],"&gt;=50")/Table3[[#This Row],[Count]]</f>
        <v>0.5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0.8571428571428571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0.6428571428571429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0.42857142857142855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0.5714285714285714</v>
      </c>
      <c r="S26" s="1">
        <f>COUNTIFS(Table2[Sub-Sector],Table3[[#This Row],[Sub-Sector]],Table2[% Price above 50 EMA],"&gt;=0")/Table3[[#This Row],[Count]]</f>
        <v>0.8571428571428571</v>
      </c>
      <c r="T26" s="1">
        <f>COUNTIFS(Table2[Sub-Sector],Table3[[#This Row],[Sub-Sector]],Table2[% Price above 200 EMA],"&gt;=0")/Table3[[#This Row],[Count]]</f>
        <v>0.9285714285714286</v>
      </c>
      <c r="U26" s="1">
        <f>COUNTIFS(Table2[Sub-Sector],Table3[[#This Row],[Sub-Sector]],Table2[Rate of Change - Zone],"Positive")/Table3[[#This Row],[Count]]</f>
        <v>0.5714285714285714</v>
      </c>
      <c r="V26" s="1">
        <f>COUNTIFS(Table2[Sub-Sector],Table3[[#This Row],[Sub-Sector]],Table2[Sharpe Ratio],"&gt;=0.10")/Table3[[#This Row],[Count]]</f>
        <v>0.42857142857142855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</v>
      </c>
      <c r="X26">
        <f>_xlfn.RANK.AVG(Table3[[#This Row],[Score]],Table3[Score],1)</f>
        <v>15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6">
        <f>_xlfn.RANK.AVG(Table3[[#This Row],[Score 2 ]],Table3[[Score 2 ]],1)</f>
        <v>25</v>
      </c>
    </row>
    <row r="27" spans="1:26" x14ac:dyDescent="0.3">
      <c r="A27" t="s">
        <v>133</v>
      </c>
      <c r="B27">
        <f>COUNTIFS(Table2[Sub-Sector],Table3[[#This Row],[Sub-Sector]])</f>
        <v>20</v>
      </c>
      <c r="C27" s="1">
        <f>COUNTIFS(Table2[Sub-Sector],Table3[[#This Row],[Sub-Sector]],Table2[Uptrend],"Uptrend")/Table3[[#This Row],[Count]]</f>
        <v>0.55000000000000004</v>
      </c>
      <c r="D27" s="1">
        <f>COUNTIFS(Table2[Sub-Sector],Table3[[#This Row],[Sub-Sector]],Table2[1W Return vs Nifty],"&gt;=5")/Table3[[#This Row],[Count]]</f>
        <v>0.5</v>
      </c>
      <c r="E27" s="1">
        <f>COUNTIFS(Table2[Sub-Sector],Table3[[#This Row],[Sub-Sector]],Table2[1M Return vs Nifty],"&gt;=5")/Table3[[#This Row],[Count]]</f>
        <v>0.45</v>
      </c>
      <c r="F27" s="1">
        <f>COUNTIFS(Table2[Sub-Sector],Table3[[#This Row],[Sub-Sector]],Table2[6M Return vs Nifty],"&gt;=10")/Table3[[#This Row],[Count]]</f>
        <v>0.35</v>
      </c>
      <c r="G27" s="1">
        <f>COUNTIFS(Table2[Sub-Sector],Table3[[#This Row],[Sub-Sector]],Table2[1Y Return vs Nifty],"&gt;=10")/Table3[[#This Row],[Count]]</f>
        <v>0.8</v>
      </c>
      <c r="H27" s="1">
        <f>COUNTIFS(Table2[Sub-Sector],Table3[[#This Row],[Sub-Sector]],Table2[RSI Exponential â€“ 14D],"&gt;=50")/Table3[[#This Row],[Count]]</f>
        <v>0.4</v>
      </c>
      <c r="I27" s="1">
        <f>COUNTIFS(Table2[Sub-Sector],Table3[[#This Row],[Sub-Sector]],Table2[Relative Volume],"&gt;=1")/Table3[[#This Row],[Count]]</f>
        <v>0.45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0.8</v>
      </c>
      <c r="L27" s="1">
        <f>COUNTIFS(Table2[Sub-Sector],Table3[[#This Row],[Sub-Sector]],Table2[% Away From Current Week Low],"&gt;=0.05")/Table3[[#This Row],[Count]]</f>
        <v>0.2</v>
      </c>
      <c r="M27" s="1">
        <f>COUNTIFS(Table2[Sub-Sector],Table3[[#This Row],[Sub-Sector]],Table2[% Away From Current Week High],"&lt;=0.05")/Table3[[#This Row],[Count]]</f>
        <v>0.6</v>
      </c>
      <c r="N27" s="1">
        <f>COUNTIFS(Table2[Sub-Sector],Table3[[#This Row],[Sub-Sector]],Table2[% Away From Current Month Low],"&gt;=0.05")/Table3[[#This Row],[Count]]</f>
        <v>0.65</v>
      </c>
      <c r="O27" s="1">
        <f>COUNTIFS(Table2[Sub-Sector],Table3[[#This Row],[Sub-Sector]],Table2[% Away From Current Month High],"&lt;=0.05")/Table3[[#This Row],[Count]]</f>
        <v>0.3</v>
      </c>
      <c r="P27" s="1">
        <f>COUNTIFS(Table2[Sub-Sector],Table3[[#This Row],[Sub-Sector]],Table2[% Away From 52W High],"&lt;=10")/Table3[[#This Row],[Count]]</f>
        <v>0.2</v>
      </c>
      <c r="Q27" s="1">
        <f>COUNTIFS(Table2[Sub-Sector],Table3[[#This Row],[Sub-Sector]],Table2[% Away From 52W Low],"&gt;=10")/Table3[[#This Row],[Count]]</f>
        <v>0.95</v>
      </c>
      <c r="R27" s="1">
        <f>COUNTIFS(Table2[Sub-Sector],Table3[[#This Row],[Sub-Sector]],Table2[% Price above 20 EMA],"&gt;=0")/Table3[[#This Row],[Count]]</f>
        <v>0.45</v>
      </c>
      <c r="S27" s="1">
        <f>COUNTIFS(Table2[Sub-Sector],Table3[[#This Row],[Sub-Sector]],Table2[% Price above 50 EMA],"&gt;=0")/Table3[[#This Row],[Count]]</f>
        <v>0.45</v>
      </c>
      <c r="T27" s="1">
        <f>COUNTIFS(Table2[Sub-Sector],Table3[[#This Row],[Sub-Sector]],Table2[% Price above 200 EMA],"&gt;=0")/Table3[[#This Row],[Count]]</f>
        <v>0.75</v>
      </c>
      <c r="U27" s="1">
        <f>COUNTIFS(Table2[Sub-Sector],Table3[[#This Row],[Sub-Sector]],Table2[Rate of Change - Zone],"Positive")/Table3[[#This Row],[Count]]</f>
        <v>0.45</v>
      </c>
      <c r="V27" s="1">
        <f>COUNTIFS(Table2[Sub-Sector],Table3[[#This Row],[Sub-Sector]],Table2[Sharpe Ratio],"&gt;=0.10")/Table3[[#This Row],[Count]]</f>
        <v>0.45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27">
        <f>_xlfn.RANK.AVG(Table3[[#This Row],[Score]],Table3[Score],1)</f>
        <v>19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27">
        <f>_xlfn.RANK.AVG(Table3[[#This Row],[Score 2 ]],Table3[[Score 2 ]],1)</f>
        <v>26</v>
      </c>
    </row>
    <row r="28" spans="1:26" x14ac:dyDescent="0.3">
      <c r="A28" t="s">
        <v>51</v>
      </c>
      <c r="B28">
        <f>COUNTIFS(Table2[Sub-Sector],Table3[[#This Row],[Sub-Sector]])</f>
        <v>45</v>
      </c>
      <c r="C28" s="1">
        <f>COUNTIFS(Table2[Sub-Sector],Table3[[#This Row],[Sub-Sector]],Table2[Uptrend],"Uptrend")/Table3[[#This Row],[Count]]</f>
        <v>0.82222222222222219</v>
      </c>
      <c r="D28" s="1">
        <f>COUNTIFS(Table2[Sub-Sector],Table3[[#This Row],[Sub-Sector]],Table2[1W Return vs Nifty],"&gt;=5")/Table3[[#This Row],[Count]]</f>
        <v>0.24444444444444444</v>
      </c>
      <c r="E28" s="1">
        <f>COUNTIFS(Table2[Sub-Sector],Table3[[#This Row],[Sub-Sector]],Table2[1M Return vs Nifty],"&gt;=5")/Table3[[#This Row],[Count]]</f>
        <v>0.26666666666666666</v>
      </c>
      <c r="F28" s="1">
        <f>COUNTIFS(Table2[Sub-Sector],Table3[[#This Row],[Sub-Sector]],Table2[6M Return vs Nifty],"&gt;=10")/Table3[[#This Row],[Count]]</f>
        <v>0.71111111111111114</v>
      </c>
      <c r="G28" s="1">
        <f>COUNTIFS(Table2[Sub-Sector],Table3[[#This Row],[Sub-Sector]],Table2[1Y Return vs Nifty],"&gt;=10")/Table3[[#This Row],[Count]]</f>
        <v>0.75555555555555554</v>
      </c>
      <c r="H28" s="1">
        <f>COUNTIFS(Table2[Sub-Sector],Table3[[#This Row],[Sub-Sector]],Table2[RSI Exponential â€“ 14D],"&gt;=50")/Table3[[#This Row],[Count]]</f>
        <v>0.37777777777777777</v>
      </c>
      <c r="I28" s="1">
        <f>COUNTIFS(Table2[Sub-Sector],Table3[[#This Row],[Sub-Sector]],Table2[Relative Volume],"&gt;=1")/Table3[[#This Row],[Count]]</f>
        <v>0.17777777777777778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0.91111111111111109</v>
      </c>
      <c r="L28" s="1">
        <f>COUNTIFS(Table2[Sub-Sector],Table3[[#This Row],[Sub-Sector]],Table2[% Away From Current Week Low],"&gt;=0.05")/Table3[[#This Row],[Count]]</f>
        <v>0.13333333333333333</v>
      </c>
      <c r="M28" s="1">
        <f>COUNTIFS(Table2[Sub-Sector],Table3[[#This Row],[Sub-Sector]],Table2[% Away From Current Week High],"&lt;=0.05")/Table3[[#This Row],[Count]]</f>
        <v>0.71111111111111114</v>
      </c>
      <c r="N28" s="1">
        <f>COUNTIFS(Table2[Sub-Sector],Table3[[#This Row],[Sub-Sector]],Table2[% Away From Current Month Low],"&gt;=0.05")/Table3[[#This Row],[Count]]</f>
        <v>0.53333333333333333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0.48888888888888887</v>
      </c>
      <c r="Q28" s="1">
        <f>COUNTIFS(Table2[Sub-Sector],Table3[[#This Row],[Sub-Sector]],Table2[% Away From 52W Low],"&gt;=10")/Table3[[#This Row],[Count]]</f>
        <v>0.97777777777777775</v>
      </c>
      <c r="R28" s="1">
        <f>COUNTIFS(Table2[Sub-Sector],Table3[[#This Row],[Sub-Sector]],Table2[% Price above 20 EMA],"&gt;=0")/Table3[[#This Row],[Count]]</f>
        <v>0.46666666666666667</v>
      </c>
      <c r="S28" s="1">
        <f>COUNTIFS(Table2[Sub-Sector],Table3[[#This Row],[Sub-Sector]],Table2[% Price above 50 EMA],"&gt;=0")/Table3[[#This Row],[Count]]</f>
        <v>0.73333333333333328</v>
      </c>
      <c r="T28" s="1">
        <f>COUNTIFS(Table2[Sub-Sector],Table3[[#This Row],[Sub-Sector]],Table2[% Price above 200 EMA],"&gt;=0")/Table3[[#This Row],[Count]]</f>
        <v>0.93333333333333335</v>
      </c>
      <c r="U28" s="1">
        <f>COUNTIFS(Table2[Sub-Sector],Table3[[#This Row],[Sub-Sector]],Table2[Rate of Change - Zone],"Positive")/Table3[[#This Row],[Count]]</f>
        <v>0.42222222222222222</v>
      </c>
      <c r="V28" s="1">
        <f>COUNTIFS(Table2[Sub-Sector],Table3[[#This Row],[Sub-Sector]],Table2[Sharpe Ratio],"&gt;=0.10")/Table3[[#This Row],[Count]]</f>
        <v>0.22222222222222221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28">
        <f>_xlfn.RANK.AVG(Table3[[#This Row],[Score]],Table3[Score],1)</f>
        <v>22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8">
        <f>_xlfn.RANK.AVG(Table3[[#This Row],[Score 2 ]],Table3[[Score 2 ]],1)</f>
        <v>27</v>
      </c>
    </row>
    <row r="29" spans="1:26" x14ac:dyDescent="0.3">
      <c r="A29" t="s">
        <v>120</v>
      </c>
      <c r="B29">
        <f>COUNTIFS(Table2[Sub-Sector],Table3[[#This Row],[Sub-Sector]])</f>
        <v>8</v>
      </c>
      <c r="C29" s="1">
        <f>COUNTIFS(Table2[Sub-Sector],Table3[[#This Row],[Sub-Sector]],Table2[Uptrend],"Uptrend")/Table3[[#This Row],[Count]]</f>
        <v>0.75</v>
      </c>
      <c r="D29" s="1">
        <f>COUNTIFS(Table2[Sub-Sector],Table3[[#This Row],[Sub-Sector]],Table2[1W Return vs Nifty],"&gt;=5")/Table3[[#This Row],[Count]]</f>
        <v>0.125</v>
      </c>
      <c r="E29" s="1">
        <f>COUNTIFS(Table2[Sub-Sector],Table3[[#This Row],[Sub-Sector]],Table2[1M Return vs Nifty],"&gt;=5")/Table3[[#This Row],[Count]]</f>
        <v>0.25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0.625</v>
      </c>
      <c r="H29" s="1">
        <f>COUNTIFS(Table2[Sub-Sector],Table3[[#This Row],[Sub-Sector]],Table2[RSI Exponential â€“ 14D],"&gt;=50")/Table3[[#This Row],[Count]]</f>
        <v>0.375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0.125</v>
      </c>
      <c r="M29" s="1">
        <f>COUNTIFS(Table2[Sub-Sector],Table3[[#This Row],[Sub-Sector]],Table2[% Away From Current Week High],"&lt;=0.05")/Table3[[#This Row],[Count]]</f>
        <v>0.625</v>
      </c>
      <c r="N29" s="1">
        <f>COUNTIFS(Table2[Sub-Sector],Table3[[#This Row],[Sub-Sector]],Table2[% Away From Current Month Low],"&gt;=0.05")/Table3[[#This Row],[Count]]</f>
        <v>0.625</v>
      </c>
      <c r="O29" s="1">
        <f>COUNTIFS(Table2[Sub-Sector],Table3[[#This Row],[Sub-Sector]],Table2[% Away From Current Month High],"&lt;=0.05")/Table3[[#This Row],[Count]]</f>
        <v>0.375</v>
      </c>
      <c r="P29" s="1">
        <f>COUNTIFS(Table2[Sub-Sector],Table3[[#This Row],[Sub-Sector]],Table2[% Away From 52W High],"&lt;=10")/Table3[[#This Row],[Count]]</f>
        <v>0.375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0.375</v>
      </c>
      <c r="S29" s="1">
        <f>COUNTIFS(Table2[Sub-Sector],Table3[[#This Row],[Sub-Sector]],Table2[% Price above 50 EMA],"&gt;=0")/Table3[[#This Row],[Count]]</f>
        <v>0.75</v>
      </c>
      <c r="T29" s="1">
        <f>COUNTIFS(Table2[Sub-Sector],Table3[[#This Row],[Sub-Sector]],Table2[% Price above 200 EMA],"&gt;=0")/Table3[[#This Row],[Count]]</f>
        <v>0.75</v>
      </c>
      <c r="U29" s="1">
        <f>COUNTIFS(Table2[Sub-Sector],Table3[[#This Row],[Sub-Sector]],Table2[Rate of Change - Zone],"Positive")/Table3[[#This Row],[Count]]</f>
        <v>0.625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9">
        <f>_xlfn.RANK.AVG(Table3[[#This Row],[Score]],Table3[Score],1)</f>
        <v>26.5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9">
        <f>_xlfn.RANK.AVG(Table3[[#This Row],[Score 2 ]],Table3[[Score 2 ]],1)</f>
        <v>28</v>
      </c>
    </row>
    <row r="30" spans="1:26" x14ac:dyDescent="0.3">
      <c r="A30" t="s">
        <v>169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0.25</v>
      </c>
      <c r="E30" s="1">
        <f>COUNTIFS(Table2[Sub-Sector],Table3[[#This Row],[Sub-Sector]],Table2[1M Return vs Nifty],"&gt;=5")/Table3[[#This Row],[Count]]</f>
        <v>0.25</v>
      </c>
      <c r="F30" s="1">
        <f>COUNTIFS(Table2[Sub-Sector],Table3[[#This Row],[Sub-Sector]],Table2[6M Return vs Nifty],"&gt;=10")/Table3[[#This Row],[Count]]</f>
        <v>0.75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0.25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0.75</v>
      </c>
      <c r="O30" s="1">
        <f>COUNTIFS(Table2[Sub-Sector],Table3[[#This Row],[Sub-Sector]],Table2[% Away From Current Month High],"&lt;=0.05")/Table3[[#This Row],[Count]]</f>
        <v>0.75</v>
      </c>
      <c r="P30" s="1">
        <f>COUNTIFS(Table2[Sub-Sector],Table3[[#This Row],[Sub-Sector]],Table2[% Away From 52W High],"&lt;=10")/Table3[[#This Row],[Count]]</f>
        <v>0.5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0.75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0">
        <f>_xlfn.RANK.AVG(Table3[[#This Row],[Score]],Table3[Score],1)</f>
        <v>32.5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30">
        <f>_xlfn.RANK.AVG(Table3[[#This Row],[Score 2 ]],Table3[[Score 2 ]],1)</f>
        <v>29</v>
      </c>
    </row>
    <row r="31" spans="1:26" x14ac:dyDescent="0.3">
      <c r="A31" t="s">
        <v>487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0.5</v>
      </c>
      <c r="E31" s="1">
        <f>COUNTIFS(Table2[Sub-Sector],Table3[[#This Row],[Sub-Sector]],Table2[1M Return vs Nifty],"&gt;=5")/Table3[[#This Row],[Count]]</f>
        <v>0.5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0.25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0.75</v>
      </c>
      <c r="L31" s="1">
        <f>COUNTIFS(Table2[Sub-Sector],Table3[[#This Row],[Sub-Sector]],Table2[% Away From Current Week Low],"&gt;=0.05")/Table3[[#This Row],[Count]]</f>
        <v>0.25</v>
      </c>
      <c r="M31" s="1">
        <f>COUNTIFS(Table2[Sub-Sector],Table3[[#This Row],[Sub-Sector]],Table2[% Away From Current Week High],"&lt;=0.05")/Table3[[#This Row],[Count]]</f>
        <v>0.5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0.25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0.75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0.75</v>
      </c>
      <c r="V31" s="1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31">
        <f>_xlfn.RANK.AVG(Table3[[#This Row],[Score]],Table3[Score],1)</f>
        <v>21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31">
        <f>_xlfn.RANK.AVG(Table3[[#This Row],[Score 2 ]],Table3[[Score 2 ]],1)</f>
        <v>30</v>
      </c>
    </row>
    <row r="32" spans="1:26" x14ac:dyDescent="0.3">
      <c r="A32" t="s">
        <v>80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0.66666666666666663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0.66666666666666663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0.33333333333333331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0.66666666666666663</v>
      </c>
      <c r="N32" s="1">
        <f>COUNTIFS(Table2[Sub-Sector],Table3[[#This Row],[Sub-Sector]],Table2[% Away From Current Month Low],"&gt;=0.05")/Table3[[#This Row],[Count]]</f>
        <v>0.33333333333333331</v>
      </c>
      <c r="O32" s="1">
        <f>COUNTIFS(Table2[Sub-Sector],Table3[[#This Row],[Sub-Sector]],Table2[% Away From Current Month High],"&lt;=0.05")/Table3[[#This Row],[Count]]</f>
        <v>0.33333333333333331</v>
      </c>
      <c r="P32" s="1">
        <f>COUNTIFS(Table2[Sub-Sector],Table3[[#This Row],[Sub-Sector]],Table2[% Away From 52W High],"&lt;=10")/Table3[[#This Row],[Count]]</f>
        <v>0.66666666666666663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0.33333333333333331</v>
      </c>
      <c r="S32" s="1">
        <f>COUNTIFS(Table2[Sub-Sector],Table3[[#This Row],[Sub-Sector]],Table2[% Price above 50 EMA],"&gt;=0")/Table3[[#This Row],[Count]]</f>
        <v>0.66666666666666663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32">
        <f>_xlfn.RANK.AVG(Table3[[#This Row],[Score]],Table3[Score],1)</f>
        <v>28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32">
        <f>_xlfn.RANK.AVG(Table3[[#This Row],[Score 2 ]],Table3[[Score 2 ]],1)</f>
        <v>31</v>
      </c>
    </row>
    <row r="33" spans="1:26" x14ac:dyDescent="0.3">
      <c r="A33" t="s">
        <v>100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0.66666666666666663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33">
        <f>_xlfn.RANK.AVG(Table3[[#This Row],[Score]],Table3[Score],1)</f>
        <v>45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3">
        <f>_xlfn.RANK.AVG(Table3[[#This Row],[Score 2 ]],Table3[[Score 2 ]],1)</f>
        <v>32</v>
      </c>
    </row>
    <row r="34" spans="1:26" x14ac:dyDescent="0.3">
      <c r="A34" t="s">
        <v>83</v>
      </c>
      <c r="B34">
        <f>COUNTIFS(Table2[Sub-Sector],Table3[[#This Row],[Sub-Sector]])</f>
        <v>5</v>
      </c>
      <c r="C34" s="1">
        <f>COUNTIFS(Table2[Sub-Sector],Table3[[#This Row],[Sub-Sector]],Table2[Uptrend],"Uptrend")/Table3[[#This Row],[Count]]</f>
        <v>0</v>
      </c>
      <c r="D34" s="1">
        <f>COUNTIFS(Table2[Sub-Sector],Table3[[#This Row],[Sub-Sector]],Table2[1W Return vs Nifty],"&gt;=5")/Table3[[#This Row],[Count]]</f>
        <v>0.4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0.6</v>
      </c>
      <c r="G34" s="1">
        <f>COUNTIFS(Table2[Sub-Sector],Table3[[#This Row],[Sub-Sector]],Table2[1Y Return vs Nifty],"&gt;=10")/Table3[[#This Row],[Count]]</f>
        <v>0.6</v>
      </c>
      <c r="H34" s="1">
        <f>COUNTIFS(Table2[Sub-Sector],Table3[[#This Row],[Sub-Sector]],Table2[RSI Exponential â€“ 14D],"&gt;=50")/Table3[[#This Row],[Count]]</f>
        <v>0.2</v>
      </c>
      <c r="I34" s="1">
        <f>COUNTIFS(Table2[Sub-Sector],Table3[[#This Row],[Sub-Sector]],Table2[Relative Volume],"&gt;=1")/Table3[[#This Row],[Count]]</f>
        <v>0.2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0.6</v>
      </c>
      <c r="N34" s="1">
        <f>COUNTIFS(Table2[Sub-Sector],Table3[[#This Row],[Sub-Sector]],Table2[% Away From Current Month Low],"&gt;=0.05")/Table3[[#This Row],[Count]]</f>
        <v>0.8</v>
      </c>
      <c r="O34" s="1">
        <f>COUNTIFS(Table2[Sub-Sector],Table3[[#This Row],[Sub-Sector]],Table2[% Away From Current Month High],"&lt;=0.05")/Table3[[#This Row],[Count]]</f>
        <v>0.4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0.8</v>
      </c>
      <c r="R34" s="1">
        <f>COUNTIFS(Table2[Sub-Sector],Table3[[#This Row],[Sub-Sector]],Table2[% Price above 20 EMA],"&gt;=0")/Table3[[#This Row],[Count]]</f>
        <v>0.2</v>
      </c>
      <c r="S34" s="1">
        <f>COUNTIFS(Table2[Sub-Sector],Table3[[#This Row],[Sub-Sector]],Table2[% Price above 50 EMA],"&gt;=0")/Table3[[#This Row],[Count]]</f>
        <v>0</v>
      </c>
      <c r="T34" s="1">
        <f>COUNTIFS(Table2[Sub-Sector],Table3[[#This Row],[Sub-Sector]],Table2[% Price above 200 EMA],"&gt;=0")/Table3[[#This Row],[Count]]</f>
        <v>0.6</v>
      </c>
      <c r="U34" s="1">
        <f>COUNTIFS(Table2[Sub-Sector],Table3[[#This Row],[Sub-Sector]],Table2[Rate of Change - Zone],"Positive")/Table3[[#This Row],[Count]]</f>
        <v>0.4</v>
      </c>
      <c r="V34" s="1">
        <f>COUNTIFS(Table2[Sub-Sector],Table3[[#This Row],[Sub-Sector]],Table2[Sharpe Ratio],"&gt;=0.10")/Table3[[#This Row],[Count]]</f>
        <v>0.6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34">
        <f>_xlfn.RANK.AVG(Table3[[#This Row],[Score]],Table3[Score],1)</f>
        <v>55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4">
        <f>_xlfn.RANK.AVG(Table3[[#This Row],[Score 2 ]],Table3[[Score 2 ]],1)</f>
        <v>33.5</v>
      </c>
    </row>
    <row r="35" spans="1:26" x14ac:dyDescent="0.3">
      <c r="A35" t="s">
        <v>234</v>
      </c>
      <c r="B35">
        <f>COUNTIFS(Table2[Sub-Sector],Table3[[#This Row],[Sub-Sector]])</f>
        <v>5</v>
      </c>
      <c r="C35" s="1">
        <f>COUNTIFS(Table2[Sub-Sector],Table3[[#This Row],[Sub-Sector]],Table2[Uptrend],"Uptrend")/Table3[[#This Row],[Count]]</f>
        <v>0.8</v>
      </c>
      <c r="D35" s="1">
        <f>COUNTIFS(Table2[Sub-Sector],Table3[[#This Row],[Sub-Sector]],Table2[1W Return vs Nifty],"&gt;=5")/Table3[[#This Row],[Count]]</f>
        <v>0.2</v>
      </c>
      <c r="E35" s="1">
        <f>COUNTIFS(Table2[Sub-Sector],Table3[[#This Row],[Sub-Sector]],Table2[1M Return vs Nifty],"&gt;=5")/Table3[[#This Row],[Count]]</f>
        <v>0.2</v>
      </c>
      <c r="F35" s="1">
        <f>COUNTIFS(Table2[Sub-Sector],Table3[[#This Row],[Sub-Sector]],Table2[6M Return vs Nifty],"&gt;=10")/Table3[[#This Row],[Count]]</f>
        <v>0.6</v>
      </c>
      <c r="G35" s="1">
        <f>COUNTIFS(Table2[Sub-Sector],Table3[[#This Row],[Sub-Sector]],Table2[1Y Return vs Nifty],"&gt;=10")/Table3[[#This Row],[Count]]</f>
        <v>0.6</v>
      </c>
      <c r="H35" s="1">
        <f>COUNTIFS(Table2[Sub-Sector],Table3[[#This Row],[Sub-Sector]],Table2[RSI Exponential â€“ 14D],"&gt;=50")/Table3[[#This Row],[Count]]</f>
        <v>0.2</v>
      </c>
      <c r="I35" s="1">
        <f>COUNTIFS(Table2[Sub-Sector],Table3[[#This Row],[Sub-Sector]],Table2[Relative Volume],"&gt;=1")/Table3[[#This Row],[Count]]</f>
        <v>0.2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</v>
      </c>
      <c r="N35" s="1">
        <f>COUNTIFS(Table2[Sub-Sector],Table3[[#This Row],[Sub-Sector]],Table2[% Away From Current Month Low],"&gt;=0.05")/Table3[[#This Row],[Count]]</f>
        <v>0.4</v>
      </c>
      <c r="O35" s="1">
        <f>COUNTIFS(Table2[Sub-Sector],Table3[[#This Row],[Sub-Sector]],Table2[% Away From Current Month High],"&lt;=0.05")/Table3[[#This Row],[Count]]</f>
        <v>0.2</v>
      </c>
      <c r="P35" s="1">
        <f>COUNTIFS(Table2[Sub-Sector],Table3[[#This Row],[Sub-Sector]],Table2[% Away From 52W High],"&lt;=10")/Table3[[#This Row],[Count]]</f>
        <v>0.6</v>
      </c>
      <c r="Q35" s="1">
        <f>COUNTIFS(Table2[Sub-Sector],Table3[[#This Row],[Sub-Sector]],Table2[% Away From 52W Low],"&gt;=10")/Table3[[#This Row],[Count]]</f>
        <v>0.8</v>
      </c>
      <c r="R35" s="1">
        <f>COUNTIFS(Table2[Sub-Sector],Table3[[#This Row],[Sub-Sector]],Table2[% Price above 20 EMA],"&gt;=0")/Table3[[#This Row],[Count]]</f>
        <v>0.4</v>
      </c>
      <c r="S35" s="1">
        <f>COUNTIFS(Table2[Sub-Sector],Table3[[#This Row],[Sub-Sector]],Table2[% Price above 50 EMA],"&gt;=0")/Table3[[#This Row],[Count]]</f>
        <v>0.6</v>
      </c>
      <c r="T35" s="1">
        <f>COUNTIFS(Table2[Sub-Sector],Table3[[#This Row],[Sub-Sector]],Table2[% Price above 200 EMA],"&gt;=0")/Table3[[#This Row],[Count]]</f>
        <v>0.8</v>
      </c>
      <c r="U35" s="1">
        <f>COUNTIFS(Table2[Sub-Sector],Table3[[#This Row],[Sub-Sector]],Table2[Rate of Change - Zone],"Positive")/Table3[[#This Row],[Count]]</f>
        <v>0.4</v>
      </c>
      <c r="V35" s="1">
        <f>COUNTIFS(Table2[Sub-Sector],Table3[[#This Row],[Sub-Sector]],Table2[Sharpe Ratio],"&gt;=0.10")/Table3[[#This Row],[Count]]</f>
        <v>0.2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5">
        <f>_xlfn.RANK.AVG(Table3[[#This Row],[Score]],Table3[Score],1)</f>
        <v>32.5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5">
        <f>_xlfn.RANK.AVG(Table3[[#This Row],[Score 2 ]],Table3[[Score 2 ]],1)</f>
        <v>33.5</v>
      </c>
    </row>
    <row r="36" spans="1:26" x14ac:dyDescent="0.3">
      <c r="A36" t="s">
        <v>48</v>
      </c>
      <c r="B36">
        <f>COUNTIFS(Table2[Sub-Sector],Table3[[#This Row],[Sub-Sector]])</f>
        <v>26</v>
      </c>
      <c r="C36" s="1">
        <f>COUNTIFS(Table2[Sub-Sector],Table3[[#This Row],[Sub-Sector]],Table2[Uptrend],"Uptrend")/Table3[[#This Row],[Count]]</f>
        <v>0.34615384615384615</v>
      </c>
      <c r="D36" s="1">
        <f>COUNTIFS(Table2[Sub-Sector],Table3[[#This Row],[Sub-Sector]],Table2[1W Return vs Nifty],"&gt;=5")/Table3[[#This Row],[Count]]</f>
        <v>0.19230769230769232</v>
      </c>
      <c r="E36" s="1">
        <f>COUNTIFS(Table2[Sub-Sector],Table3[[#This Row],[Sub-Sector]],Table2[1M Return vs Nifty],"&gt;=5")/Table3[[#This Row],[Count]]</f>
        <v>0.26923076923076922</v>
      </c>
      <c r="F36" s="1">
        <f>COUNTIFS(Table2[Sub-Sector],Table3[[#This Row],[Sub-Sector]],Table2[6M Return vs Nifty],"&gt;=10")/Table3[[#This Row],[Count]]</f>
        <v>0.42307692307692307</v>
      </c>
      <c r="G36" s="1">
        <f>COUNTIFS(Table2[Sub-Sector],Table3[[#This Row],[Sub-Sector]],Table2[1Y Return vs Nifty],"&gt;=10")/Table3[[#This Row],[Count]]</f>
        <v>0.73076923076923073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0.30769230769230771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0.96153846153846156</v>
      </c>
      <c r="L36" s="1">
        <f>COUNTIFS(Table2[Sub-Sector],Table3[[#This Row],[Sub-Sector]],Table2[% Away From Current Week Low],"&gt;=0.05")/Table3[[#This Row],[Count]]</f>
        <v>0.23076923076923078</v>
      </c>
      <c r="M36" s="1">
        <f>COUNTIFS(Table2[Sub-Sector],Table3[[#This Row],[Sub-Sector]],Table2[% Away From Current Week High],"&lt;=0.05")/Table3[[#This Row],[Count]]</f>
        <v>0.76923076923076927</v>
      </c>
      <c r="N36" s="1">
        <f>COUNTIFS(Table2[Sub-Sector],Table3[[#This Row],[Sub-Sector]],Table2[% Away From Current Month Low],"&gt;=0.05")/Table3[[#This Row],[Count]]</f>
        <v>0.65384615384615385</v>
      </c>
      <c r="O36" s="1">
        <f>COUNTIFS(Table2[Sub-Sector],Table3[[#This Row],[Sub-Sector]],Table2[% Away From Current Month High],"&lt;=0.05")/Table3[[#This Row],[Count]]</f>
        <v>0.42307692307692307</v>
      </c>
      <c r="P36" s="1">
        <f>COUNTIFS(Table2[Sub-Sector],Table3[[#This Row],[Sub-Sector]],Table2[% Away From 52W High],"&lt;=10")/Table3[[#This Row],[Count]]</f>
        <v>0.19230769230769232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0.46153846153846156</v>
      </c>
      <c r="S36" s="1">
        <f>COUNTIFS(Table2[Sub-Sector],Table3[[#This Row],[Sub-Sector]],Table2[% Price above 50 EMA],"&gt;=0")/Table3[[#This Row],[Count]]</f>
        <v>0.34615384615384615</v>
      </c>
      <c r="T36" s="1">
        <f>COUNTIFS(Table2[Sub-Sector],Table3[[#This Row],[Sub-Sector]],Table2[% Price above 200 EMA],"&gt;=0")/Table3[[#This Row],[Count]]</f>
        <v>0.84615384615384615</v>
      </c>
      <c r="U36" s="1">
        <f>COUNTIFS(Table2[Sub-Sector],Table3[[#This Row],[Sub-Sector]],Table2[Rate of Change - Zone],"Positive")/Table3[[#This Row],[Count]]</f>
        <v>0.38461538461538464</v>
      </c>
      <c r="V36" s="1">
        <f>COUNTIFS(Table2[Sub-Sector],Table3[[#This Row],[Sub-Sector]],Table2[Sharpe Ratio],"&gt;=0.10")/Table3[[#This Row],[Count]]</f>
        <v>0.65384615384615385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36">
        <f>_xlfn.RANK.AVG(Table3[[#This Row],[Score]],Table3[Score],1)</f>
        <v>42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6">
        <f>_xlfn.RANK.AVG(Table3[[#This Row],[Score 2 ]],Table3[[Score 2 ]],1)</f>
        <v>35</v>
      </c>
    </row>
    <row r="37" spans="1:26" x14ac:dyDescent="0.3">
      <c r="A37" t="s">
        <v>258</v>
      </c>
      <c r="B37">
        <f>COUNTIFS(Table2[Sub-Sector],Table3[[#This Row],[Sub-Sector]])</f>
        <v>25</v>
      </c>
      <c r="C37" s="1">
        <f>COUNTIFS(Table2[Sub-Sector],Table3[[#This Row],[Sub-Sector]],Table2[Uptrend],"Uptrend")/Table3[[#This Row],[Count]]</f>
        <v>0.32</v>
      </c>
      <c r="D37" s="1">
        <f>COUNTIFS(Table2[Sub-Sector],Table3[[#This Row],[Sub-Sector]],Table2[1W Return vs Nifty],"&gt;=5")/Table3[[#This Row],[Count]]</f>
        <v>0.24</v>
      </c>
      <c r="E37" s="1">
        <f>COUNTIFS(Table2[Sub-Sector],Table3[[#This Row],[Sub-Sector]],Table2[1M Return vs Nifty],"&gt;=5")/Table3[[#This Row],[Count]]</f>
        <v>0.28000000000000003</v>
      </c>
      <c r="F37" s="1">
        <f>COUNTIFS(Table2[Sub-Sector],Table3[[#This Row],[Sub-Sector]],Table2[6M Return vs Nifty],"&gt;=10")/Table3[[#This Row],[Count]]</f>
        <v>0.44</v>
      </c>
      <c r="G37" s="1">
        <f>COUNTIFS(Table2[Sub-Sector],Table3[[#This Row],[Sub-Sector]],Table2[1Y Return vs Nifty],"&gt;=10")/Table3[[#This Row],[Count]]</f>
        <v>0.52</v>
      </c>
      <c r="H37" s="1">
        <f>COUNTIFS(Table2[Sub-Sector],Table3[[#This Row],[Sub-Sector]],Table2[RSI Exponential â€“ 14D],"&gt;=50")/Table3[[#This Row],[Count]]</f>
        <v>0.4</v>
      </c>
      <c r="I37" s="1">
        <f>COUNTIFS(Table2[Sub-Sector],Table3[[#This Row],[Sub-Sector]],Table2[Relative Volume],"&gt;=1")/Table3[[#This Row],[Count]]</f>
        <v>0.4</v>
      </c>
      <c r="J37" s="1">
        <f>COUNTIFS(Table2[Sub-Sector],Table3[[#This Row],[Sub-Sector]],Table2[% Away From Day Low],"&gt;=0.05")/Table3[[#This Row],[Count]]</f>
        <v>0.04</v>
      </c>
      <c r="K37" s="1">
        <f>COUNTIFS(Table2[Sub-Sector],Table3[[#This Row],[Sub-Sector]],Table2[% Away From Day High],"&lt;=0.05")/Table3[[#This Row],[Count]]</f>
        <v>0.96</v>
      </c>
      <c r="L37" s="1">
        <f>COUNTIFS(Table2[Sub-Sector],Table3[[#This Row],[Sub-Sector]],Table2[% Away From Current Week Low],"&gt;=0.05")/Table3[[#This Row],[Count]]</f>
        <v>0.24</v>
      </c>
      <c r="M37" s="1">
        <f>COUNTIFS(Table2[Sub-Sector],Table3[[#This Row],[Sub-Sector]],Table2[% Away From Current Week High],"&lt;=0.05")/Table3[[#This Row],[Count]]</f>
        <v>0.8</v>
      </c>
      <c r="N37" s="1">
        <f>COUNTIFS(Table2[Sub-Sector],Table3[[#This Row],[Sub-Sector]],Table2[% Away From Current Month Low],"&gt;=0.05")/Table3[[#This Row],[Count]]</f>
        <v>0.6</v>
      </c>
      <c r="O37" s="1">
        <f>COUNTIFS(Table2[Sub-Sector],Table3[[#This Row],[Sub-Sector]],Table2[% Away From Current Month High],"&lt;=0.05")/Table3[[#This Row],[Count]]</f>
        <v>0.48</v>
      </c>
      <c r="P37" s="1">
        <f>COUNTIFS(Table2[Sub-Sector],Table3[[#This Row],[Sub-Sector]],Table2[% Away From 52W High],"&lt;=10")/Table3[[#This Row],[Count]]</f>
        <v>0.16</v>
      </c>
      <c r="Q37" s="1">
        <f>COUNTIFS(Table2[Sub-Sector],Table3[[#This Row],[Sub-Sector]],Table2[% Away From 52W Low],"&gt;=10")/Table3[[#This Row],[Count]]</f>
        <v>0.96</v>
      </c>
      <c r="R37" s="1">
        <f>COUNTIFS(Table2[Sub-Sector],Table3[[#This Row],[Sub-Sector]],Table2[% Price above 20 EMA],"&gt;=0")/Table3[[#This Row],[Count]]</f>
        <v>0.44</v>
      </c>
      <c r="S37" s="1">
        <f>COUNTIFS(Table2[Sub-Sector],Table3[[#This Row],[Sub-Sector]],Table2[% Price above 50 EMA],"&gt;=0")/Table3[[#This Row],[Count]]</f>
        <v>0.44</v>
      </c>
      <c r="T37" s="1">
        <f>COUNTIFS(Table2[Sub-Sector],Table3[[#This Row],[Sub-Sector]],Table2[% Price above 200 EMA],"&gt;=0")/Table3[[#This Row],[Count]]</f>
        <v>0.88</v>
      </c>
      <c r="U37" s="1">
        <f>COUNTIFS(Table2[Sub-Sector],Table3[[#This Row],[Sub-Sector]],Table2[Rate of Change - Zone],"Positive")/Table3[[#This Row],[Count]]</f>
        <v>0.36</v>
      </c>
      <c r="V37" s="1">
        <f>COUNTIFS(Table2[Sub-Sector],Table3[[#This Row],[Sub-Sector]],Table2[Sharpe Ratio],"&gt;=0.10")/Table3[[#This Row],[Count]]</f>
        <v>0.48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37">
        <f>_xlfn.RANK.AVG(Table3[[#This Row],[Score]],Table3[Score],1)</f>
        <v>43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7">
        <f>_xlfn.RANK.AVG(Table3[[#This Row],[Score 2 ]],Table3[[Score 2 ]],1)</f>
        <v>36</v>
      </c>
    </row>
    <row r="38" spans="1:26" x14ac:dyDescent="0.3">
      <c r="A38" t="s">
        <v>105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0.5</v>
      </c>
      <c r="N38" s="1">
        <f>COUNTIFS(Table2[Sub-Sector],Table3[[#This Row],[Sub-Sector]],Table2[% Away From Current Month Low],"&gt;=0.05")/Table3[[#This Row],[Count]]</f>
        <v>1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38">
        <f>_xlfn.RANK.AVG(Table3[[#This Row],[Score]],Table3[Score],1)</f>
        <v>44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8">
        <f>_xlfn.RANK.AVG(Table3[[#This Row],[Score 2 ]],Table3[[Score 2 ]],1)</f>
        <v>37</v>
      </c>
    </row>
    <row r="39" spans="1:26" x14ac:dyDescent="0.3">
      <c r="A39" t="s">
        <v>138</v>
      </c>
      <c r="B39">
        <f>COUNTIFS(Table2[Sub-Sector],Table3[[#This Row],[Sub-Sector]])</f>
        <v>6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0.33333333333333331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0.33333333333333331</v>
      </c>
      <c r="I39" s="1">
        <f>COUNTIFS(Table2[Sub-Sector],Table3[[#This Row],[Sub-Sector]],Table2[Relative Volume],"&gt;=1")/Table3[[#This Row],[Count]]</f>
        <v>0.33333333333333331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0.83333333333333337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0.83333333333333337</v>
      </c>
      <c r="O39" s="1">
        <f>COUNTIFS(Table2[Sub-Sector],Table3[[#This Row],[Sub-Sector]],Table2[% Away From Current Month High],"&lt;=0.05")/Table3[[#This Row],[Count]]</f>
        <v>0.33333333333333331</v>
      </c>
      <c r="P39" s="1">
        <f>COUNTIFS(Table2[Sub-Sector],Table3[[#This Row],[Sub-Sector]],Table2[% Away From 52W High],"&lt;=10")/Table3[[#This Row],[Count]]</f>
        <v>0.16666666666666666</v>
      </c>
      <c r="Q39" s="1">
        <f>COUNTIFS(Table2[Sub-Sector],Table3[[#This Row],[Sub-Sector]],Table2[% Away From 52W Low],"&gt;=10")/Table3[[#This Row],[Count]]</f>
        <v>0.83333333333333337</v>
      </c>
      <c r="R39" s="1">
        <f>COUNTIFS(Table2[Sub-Sector],Table3[[#This Row],[Sub-Sector]],Table2[% Price above 20 EMA],"&gt;=0")/Table3[[#This Row],[Count]]</f>
        <v>0.33333333333333331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0.83333333333333337</v>
      </c>
      <c r="U39" s="1">
        <f>COUNTIFS(Table2[Sub-Sector],Table3[[#This Row],[Sub-Sector]],Table2[Rate of Change - Zone],"Positive")/Table3[[#This Row],[Count]]</f>
        <v>0.33333333333333331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39">
        <f>_xlfn.RANK.AVG(Table3[[#This Row],[Score]],Table3[Score],1)</f>
        <v>36.5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9">
        <f>_xlfn.RANK.AVG(Table3[[#This Row],[Score 2 ]],Table3[[Score 2 ]],1)</f>
        <v>38</v>
      </c>
    </row>
    <row r="40" spans="1:26" x14ac:dyDescent="0.3">
      <c r="A40" t="s">
        <v>21</v>
      </c>
      <c r="B40">
        <f>COUNTIFS(Table2[Sub-Sector],Table3[[#This Row],[Sub-Sector]])</f>
        <v>21</v>
      </c>
      <c r="C40" s="1">
        <f>COUNTIFS(Table2[Sub-Sector],Table3[[#This Row],[Sub-Sector]],Table2[Uptrend],"Uptrend")/Table3[[#This Row],[Count]]</f>
        <v>0.52380952380952384</v>
      </c>
      <c r="D40" s="1">
        <f>COUNTIFS(Table2[Sub-Sector],Table3[[#This Row],[Sub-Sector]],Table2[1W Return vs Nifty],"&gt;=5")/Table3[[#This Row],[Count]]</f>
        <v>0.14285714285714285</v>
      </c>
      <c r="E40" s="1">
        <f>COUNTIFS(Table2[Sub-Sector],Table3[[#This Row],[Sub-Sector]],Table2[1M Return vs Nifty],"&gt;=5")/Table3[[#This Row],[Count]]</f>
        <v>0.23809523809523808</v>
      </c>
      <c r="F40" s="1">
        <f>COUNTIFS(Table2[Sub-Sector],Table3[[#This Row],[Sub-Sector]],Table2[6M Return vs Nifty],"&gt;=10")/Table3[[#This Row],[Count]]</f>
        <v>0.42857142857142855</v>
      </c>
      <c r="G40" s="1">
        <f>COUNTIFS(Table2[Sub-Sector],Table3[[#This Row],[Sub-Sector]],Table2[1Y Return vs Nifty],"&gt;=10")/Table3[[#This Row],[Count]]</f>
        <v>0.38095238095238093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Volume],"&gt;=1")/Table3[[#This Row],[Count]]</f>
        <v>0.33333333333333331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0.14285714285714285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0.5714285714285714</v>
      </c>
      <c r="O40" s="1">
        <f>COUNTIFS(Table2[Sub-Sector],Table3[[#This Row],[Sub-Sector]],Table2[% Away From Current Month High],"&lt;=0.05")/Table3[[#This Row],[Count]]</f>
        <v>0.90476190476190477</v>
      </c>
      <c r="P40" s="1">
        <f>COUNTIFS(Table2[Sub-Sector],Table3[[#This Row],[Sub-Sector]],Table2[% Away From 52W High],"&lt;=10")/Table3[[#This Row],[Count]]</f>
        <v>0.47619047619047616</v>
      </c>
      <c r="Q40" s="1">
        <f>COUNTIFS(Table2[Sub-Sector],Table3[[#This Row],[Sub-Sector]],Table2[% Away From 52W Low],"&gt;=10")/Table3[[#This Row],[Count]]</f>
        <v>0.90476190476190477</v>
      </c>
      <c r="R40" s="1">
        <f>COUNTIFS(Table2[Sub-Sector],Table3[[#This Row],[Sub-Sector]],Table2[% Price above 20 EMA],"&gt;=0")/Table3[[#This Row],[Count]]</f>
        <v>0.61904761904761907</v>
      </c>
      <c r="S40" s="1">
        <f>COUNTIFS(Table2[Sub-Sector],Table3[[#This Row],[Sub-Sector]],Table2[% Price above 50 EMA],"&gt;=0")/Table3[[#This Row],[Count]]</f>
        <v>0.61904761904761907</v>
      </c>
      <c r="T40" s="1">
        <f>COUNTIFS(Table2[Sub-Sector],Table3[[#This Row],[Sub-Sector]],Table2[% Price above 200 EMA],"&gt;=0")/Table3[[#This Row],[Count]]</f>
        <v>0.7142857142857143</v>
      </c>
      <c r="U40" s="1">
        <f>COUNTIFS(Table2[Sub-Sector],Table3[[#This Row],[Sub-Sector]],Table2[Rate of Change - Zone],"Positive")/Table3[[#This Row],[Count]]</f>
        <v>0.61904761904761907</v>
      </c>
      <c r="V40" s="1">
        <f>COUNTIFS(Table2[Sub-Sector],Table3[[#This Row],[Sub-Sector]],Table2[Sharpe Ratio],"&gt;=0.10")/Table3[[#This Row],[Count]]</f>
        <v>9.5238095238095233E-2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40">
        <f>_xlfn.RANK.AVG(Table3[[#This Row],[Score]],Table3[Score],1)</f>
        <v>41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0">
        <f>_xlfn.RANK.AVG(Table3[[#This Row],[Score 2 ]],Table3[[Score 2 ]],1)</f>
        <v>39</v>
      </c>
    </row>
    <row r="41" spans="1:26" x14ac:dyDescent="0.3">
      <c r="A41" t="s">
        <v>370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1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41">
        <f>_xlfn.RANK.AVG(Table3[[#This Row],[Score]],Table3[Score],1)</f>
        <v>26.5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41">
        <f>_xlfn.RANK.AVG(Table3[[#This Row],[Score 2 ]],Table3[[Score 2 ]],1)</f>
        <v>40</v>
      </c>
    </row>
    <row r="42" spans="1:26" x14ac:dyDescent="0.3">
      <c r="A42" t="s">
        <v>89</v>
      </c>
      <c r="B42">
        <f>COUNTIFS(Table2[Sub-Sector],Table3[[#This Row],[Sub-Sector]])</f>
        <v>5</v>
      </c>
      <c r="C42" s="1">
        <f>COUNTIFS(Table2[Sub-Sector],Table3[[#This Row],[Sub-Sector]],Table2[Uptrend],"Uptrend")/Table3[[#This Row],[Count]]</f>
        <v>0.6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0.4</v>
      </c>
      <c r="F42" s="1">
        <f>COUNTIFS(Table2[Sub-Sector],Table3[[#This Row],[Sub-Sector]],Table2[6M Return vs Nifty],"&gt;=10")/Table3[[#This Row],[Count]]</f>
        <v>0.6</v>
      </c>
      <c r="G42" s="1">
        <f>COUNTIFS(Table2[Sub-Sector],Table3[[#This Row],[Sub-Sector]],Table2[1Y Return vs Nifty],"&gt;=10")/Table3[[#This Row],[Count]]</f>
        <v>0.6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0.4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0.6</v>
      </c>
      <c r="N42" s="1">
        <f>COUNTIFS(Table2[Sub-Sector],Table3[[#This Row],[Sub-Sector]],Table2[% Away From Current Month Low],"&gt;=0.05")/Table3[[#This Row],[Count]]</f>
        <v>0.2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0.2</v>
      </c>
      <c r="Q42" s="1">
        <f>COUNTIFS(Table2[Sub-Sector],Table3[[#This Row],[Sub-Sector]],Table2[% Away From 52W Low],"&gt;=10")/Table3[[#This Row],[Count]]</f>
        <v>0.8</v>
      </c>
      <c r="R42" s="1">
        <f>COUNTIFS(Table2[Sub-Sector],Table3[[#This Row],[Sub-Sector]],Table2[% Price above 20 EMA],"&gt;=0")/Table3[[#This Row],[Count]]</f>
        <v>0.2</v>
      </c>
      <c r="S42" s="1">
        <f>COUNTIFS(Table2[Sub-Sector],Table3[[#This Row],[Sub-Sector]],Table2[% Price above 50 EMA],"&gt;=0")/Table3[[#This Row],[Count]]</f>
        <v>0.4</v>
      </c>
      <c r="T42" s="1">
        <f>COUNTIFS(Table2[Sub-Sector],Table3[[#This Row],[Sub-Sector]],Table2[% Price above 200 EMA],"&gt;=0")/Table3[[#This Row],[Count]]</f>
        <v>0.6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0.4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42">
        <f>_xlfn.RANK.AVG(Table3[[#This Row],[Score]],Table3[Score],1)</f>
        <v>46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2">
        <f>_xlfn.RANK.AVG(Table3[[#This Row],[Score 2 ]],Table3[[Score 2 ]],1)</f>
        <v>41</v>
      </c>
    </row>
    <row r="43" spans="1:26" x14ac:dyDescent="0.3">
      <c r="A43" t="s">
        <v>1350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43">
        <f>_xlfn.RANK.AVG(Table3[[#This Row],[Score]],Table3[Score],1)</f>
        <v>49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3">
        <f>_xlfn.RANK.AVG(Table3[[#This Row],[Score 2 ]],Table3[[Score 2 ]],1)</f>
        <v>42</v>
      </c>
    </row>
    <row r="44" spans="1:26" x14ac:dyDescent="0.3">
      <c r="A44" t="s">
        <v>268</v>
      </c>
      <c r="B44">
        <f>COUNTIFS(Table2[Sub-Sector],Table3[[#This Row],[Sub-Sector]])</f>
        <v>19</v>
      </c>
      <c r="C44" s="1">
        <f>COUNTIFS(Table2[Sub-Sector],Table3[[#This Row],[Sub-Sector]],Table2[Uptrend],"Uptrend")/Table3[[#This Row],[Count]]</f>
        <v>0.84210526315789469</v>
      </c>
      <c r="D44" s="1">
        <f>COUNTIFS(Table2[Sub-Sector],Table3[[#This Row],[Sub-Sector]],Table2[1W Return vs Nifty],"&gt;=5")/Table3[[#This Row],[Count]]</f>
        <v>0.42105263157894735</v>
      </c>
      <c r="E44" s="1">
        <f>COUNTIFS(Table2[Sub-Sector],Table3[[#This Row],[Sub-Sector]],Table2[1M Return vs Nifty],"&gt;=5")/Table3[[#This Row],[Count]]</f>
        <v>0.36842105263157893</v>
      </c>
      <c r="F44" s="1">
        <f>COUNTIFS(Table2[Sub-Sector],Table3[[#This Row],[Sub-Sector]],Table2[6M Return vs Nifty],"&gt;=10")/Table3[[#This Row],[Count]]</f>
        <v>0.57894736842105265</v>
      </c>
      <c r="G44" s="1">
        <f>COUNTIFS(Table2[Sub-Sector],Table3[[#This Row],[Sub-Sector]],Table2[1Y Return vs Nifty],"&gt;=10")/Table3[[#This Row],[Count]]</f>
        <v>0.57894736842105265</v>
      </c>
      <c r="H44" s="1">
        <f>COUNTIFS(Table2[Sub-Sector],Table3[[#This Row],[Sub-Sector]],Table2[RSI Exponential â€“ 14D],"&gt;=50")/Table3[[#This Row],[Count]]</f>
        <v>0.26315789473684209</v>
      </c>
      <c r="I44" s="1">
        <f>COUNTIFS(Table2[Sub-Sector],Table3[[#This Row],[Sub-Sector]],Table2[Relative Volume],"&gt;=1")/Table3[[#This Row],[Count]]</f>
        <v>0.10526315789473684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0.84210526315789469</v>
      </c>
      <c r="L44" s="1">
        <f>COUNTIFS(Table2[Sub-Sector],Table3[[#This Row],[Sub-Sector]],Table2[% Away From Current Week Low],"&gt;=0.05")/Table3[[#This Row],[Count]]</f>
        <v>0.15789473684210525</v>
      </c>
      <c r="M44" s="1">
        <f>COUNTIFS(Table2[Sub-Sector],Table3[[#This Row],[Sub-Sector]],Table2[% Away From Current Week High],"&lt;=0.05")/Table3[[#This Row],[Count]]</f>
        <v>0.47368421052631576</v>
      </c>
      <c r="N44" s="1">
        <f>COUNTIFS(Table2[Sub-Sector],Table3[[#This Row],[Sub-Sector]],Table2[% Away From Current Month Low],"&gt;=0.05")/Table3[[#This Row],[Count]]</f>
        <v>0.57894736842105265</v>
      </c>
      <c r="O44" s="1">
        <f>COUNTIFS(Table2[Sub-Sector],Table3[[#This Row],[Sub-Sector]],Table2[% Away From Current Month High],"&lt;=0.05")/Table3[[#This Row],[Count]]</f>
        <v>0.36842105263157893</v>
      </c>
      <c r="P44" s="1">
        <f>COUNTIFS(Table2[Sub-Sector],Table3[[#This Row],[Sub-Sector]],Table2[% Away From 52W High],"&lt;=10")/Table3[[#This Row],[Count]]</f>
        <v>0.15789473684210525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0.36842105263157893</v>
      </c>
      <c r="S44" s="1">
        <f>COUNTIFS(Table2[Sub-Sector],Table3[[#This Row],[Sub-Sector]],Table2[% Price above 50 EMA],"&gt;=0")/Table3[[#This Row],[Count]]</f>
        <v>0.68421052631578949</v>
      </c>
      <c r="T44" s="1">
        <f>COUNTIFS(Table2[Sub-Sector],Table3[[#This Row],[Sub-Sector]],Table2[% Price above 200 EMA],"&gt;=0")/Table3[[#This Row],[Count]]</f>
        <v>0.94736842105263153</v>
      </c>
      <c r="U44" s="1">
        <f>COUNTIFS(Table2[Sub-Sector],Table3[[#This Row],[Sub-Sector]],Table2[Rate of Change - Zone],"Positive")/Table3[[#This Row],[Count]]</f>
        <v>0.26315789473684209</v>
      </c>
      <c r="V44" s="1">
        <f>COUNTIFS(Table2[Sub-Sector],Table3[[#This Row],[Sub-Sector]],Table2[Sharpe Ratio],"&gt;=0.10")/Table3[[#This Row],[Count]]</f>
        <v>0.26315789473684209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44">
        <f>_xlfn.RANK.AVG(Table3[[#This Row],[Score]],Table3[Score],1)</f>
        <v>25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4">
        <f>_xlfn.RANK.AVG(Table3[[#This Row],[Score 2 ]],Table3[[Score 2 ]],1)</f>
        <v>43</v>
      </c>
    </row>
    <row r="45" spans="1:26" x14ac:dyDescent="0.3">
      <c r="A45" t="s">
        <v>1183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0.5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5">
        <f>_xlfn.RANK.AVG(Table3[[#This Row],[Score]],Table3[Score],1)</f>
        <v>30.5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5">
        <f>_xlfn.RANK.AVG(Table3[[#This Row],[Score 2 ]],Table3[[Score 2 ]],1)</f>
        <v>44</v>
      </c>
    </row>
    <row r="46" spans="1:26" x14ac:dyDescent="0.3">
      <c r="A46" t="s">
        <v>127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0.66666666666666663</v>
      </c>
      <c r="D46" s="1">
        <f>COUNTIFS(Table2[Sub-Sector],Table3[[#This Row],[Sub-Sector]],Table2[1W Return vs Nifty],"&gt;=5")/Table3[[#This Row],[Count]]</f>
        <v>0.22222222222222221</v>
      </c>
      <c r="E46" s="1">
        <f>COUNTIFS(Table2[Sub-Sector],Table3[[#This Row],[Sub-Sector]],Table2[1M Return vs Nifty],"&gt;=5")/Table3[[#This Row],[Count]]</f>
        <v>0.55555555555555558</v>
      </c>
      <c r="F46" s="1">
        <f>COUNTIFS(Table2[Sub-Sector],Table3[[#This Row],[Sub-Sector]],Table2[6M Return vs Nifty],"&gt;=10")/Table3[[#This Row],[Count]]</f>
        <v>0.77777777777777779</v>
      </c>
      <c r="G46" s="1">
        <f>COUNTIFS(Table2[Sub-Sector],Table3[[#This Row],[Sub-Sector]],Table2[1Y Return vs Nifty],"&gt;=10")/Table3[[#This Row],[Count]]</f>
        <v>0.44444444444444442</v>
      </c>
      <c r="H46" s="1">
        <f>COUNTIFS(Table2[Sub-Sector],Table3[[#This Row],[Sub-Sector]],Table2[RSI Exponential â€“ 14D],"&gt;=50")/Table3[[#This Row],[Count]]</f>
        <v>0.33333333333333331</v>
      </c>
      <c r="I46" s="1">
        <f>COUNTIFS(Table2[Sub-Sector],Table3[[#This Row],[Sub-Sector]],Table2[Relative Volume],"&gt;=1")/Table3[[#This Row],[Count]]</f>
        <v>0.22222222222222221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0.1111111111111111</v>
      </c>
      <c r="M46" s="1">
        <f>COUNTIFS(Table2[Sub-Sector],Table3[[#This Row],[Sub-Sector]],Table2[% Away From Current Week High],"&lt;=0.05")/Table3[[#This Row],[Count]]</f>
        <v>0.77777777777777779</v>
      </c>
      <c r="N46" s="1">
        <f>COUNTIFS(Table2[Sub-Sector],Table3[[#This Row],[Sub-Sector]],Table2[% Away From Current Month Low],"&gt;=0.05")/Table3[[#This Row],[Count]]</f>
        <v>0.55555555555555558</v>
      </c>
      <c r="O46" s="1">
        <f>COUNTIFS(Table2[Sub-Sector],Table3[[#This Row],[Sub-Sector]],Table2[% Away From Current Month High],"&lt;=0.05")/Table3[[#This Row],[Count]]</f>
        <v>0.33333333333333331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0.88888888888888884</v>
      </c>
      <c r="R46" s="1">
        <f>COUNTIFS(Table2[Sub-Sector],Table3[[#This Row],[Sub-Sector]],Table2[% Price above 20 EMA],"&gt;=0")/Table3[[#This Row],[Count]]</f>
        <v>0.44444444444444442</v>
      </c>
      <c r="S46" s="1">
        <f>COUNTIFS(Table2[Sub-Sector],Table3[[#This Row],[Sub-Sector]],Table2[% Price above 50 EMA],"&gt;=0")/Table3[[#This Row],[Count]]</f>
        <v>0.55555555555555558</v>
      </c>
      <c r="T46" s="1">
        <f>COUNTIFS(Table2[Sub-Sector],Table3[[#This Row],[Sub-Sector]],Table2[% Price above 200 EMA],"&gt;=0")/Table3[[#This Row],[Count]]</f>
        <v>0.77777777777777779</v>
      </c>
      <c r="U46" s="1">
        <f>COUNTIFS(Table2[Sub-Sector],Table3[[#This Row],[Sub-Sector]],Table2[Rate of Change - Zone],"Positive")/Table3[[#This Row],[Count]]</f>
        <v>0.1111111111111111</v>
      </c>
      <c r="V46" s="1">
        <f>COUNTIFS(Table2[Sub-Sector],Table3[[#This Row],[Sub-Sector]],Table2[Sharpe Ratio],"&gt;=0.10")/Table3[[#This Row],[Count]]</f>
        <v>0.1111111111111111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46">
        <f>_xlfn.RANK.AVG(Table3[[#This Row],[Score]],Table3[Score],1)</f>
        <v>29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6">
        <f>_xlfn.RANK.AVG(Table3[[#This Row],[Score 2 ]],Table3[[Score 2 ]],1)</f>
        <v>45</v>
      </c>
    </row>
    <row r="47" spans="1:26" x14ac:dyDescent="0.3">
      <c r="A47" t="s">
        <v>159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47">
        <f>_xlfn.RANK.AVG(Table3[[#This Row],[Score]],Table3[Score],1)</f>
        <v>56.5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7">
        <f>_xlfn.RANK.AVG(Table3[[#This Row],[Score 2 ]],Table3[[Score 2 ]],1)</f>
        <v>47</v>
      </c>
    </row>
    <row r="48" spans="1:26" x14ac:dyDescent="0.3">
      <c r="A48" t="s">
        <v>760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1</v>
      </c>
      <c r="P48" s="1">
        <f>COUNTIFS(Table2[Sub-Sector],Table3[[#This Row],[Sub-Sector]],Table2[% Away From 52W High],"&lt;=10")/Table3[[#This Row],[Count]]</f>
        <v>1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1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48">
        <f>_xlfn.RANK.AVG(Table3[[#This Row],[Score]],Table3[Score],1)</f>
        <v>56.5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8">
        <f>_xlfn.RANK.AVG(Table3[[#This Row],[Score 2 ]],Table3[[Score 2 ]],1)</f>
        <v>47</v>
      </c>
    </row>
    <row r="49" spans="1:26" x14ac:dyDescent="0.3">
      <c r="A49" t="s">
        <v>1771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49">
        <f>_xlfn.RANK.AVG(Table3[[#This Row],[Score]],Table3[Score],1)</f>
        <v>82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9">
        <f>_xlfn.RANK.AVG(Table3[[#This Row],[Score 2 ]],Table3[[Score 2 ]],1)</f>
        <v>47</v>
      </c>
    </row>
    <row r="50" spans="1:26" x14ac:dyDescent="0.3">
      <c r="A50" t="s">
        <v>190</v>
      </c>
      <c r="B50">
        <f>COUNTIFS(Table2[Sub-Sector],Table3[[#This Row],[Sub-Sector]])</f>
        <v>28</v>
      </c>
      <c r="C50" s="1">
        <f>COUNTIFS(Table2[Sub-Sector],Table3[[#This Row],[Sub-Sector]],Table2[Uptrend],"Uptrend")/Table3[[#This Row],[Count]]</f>
        <v>0.39285714285714285</v>
      </c>
      <c r="D50" s="1">
        <f>COUNTIFS(Table2[Sub-Sector],Table3[[#This Row],[Sub-Sector]],Table2[1W Return vs Nifty],"&gt;=5")/Table3[[#This Row],[Count]]</f>
        <v>0.17857142857142858</v>
      </c>
      <c r="E50" s="1">
        <f>COUNTIFS(Table2[Sub-Sector],Table3[[#This Row],[Sub-Sector]],Table2[1M Return vs Nifty],"&gt;=5")/Table3[[#This Row],[Count]]</f>
        <v>0.35714285714285715</v>
      </c>
      <c r="F50" s="1">
        <f>COUNTIFS(Table2[Sub-Sector],Table3[[#This Row],[Sub-Sector]],Table2[6M Return vs Nifty],"&gt;=10")/Table3[[#This Row],[Count]]</f>
        <v>0.5357142857142857</v>
      </c>
      <c r="G50" s="1">
        <f>COUNTIFS(Table2[Sub-Sector],Table3[[#This Row],[Sub-Sector]],Table2[1Y Return vs Nifty],"&gt;=10")/Table3[[#This Row],[Count]]</f>
        <v>0.5357142857142857</v>
      </c>
      <c r="H50" s="1">
        <f>COUNTIFS(Table2[Sub-Sector],Table3[[#This Row],[Sub-Sector]],Table2[RSI Exponential â€“ 14D],"&gt;=50")/Table3[[#This Row],[Count]]</f>
        <v>0.17857142857142858</v>
      </c>
      <c r="I50" s="1">
        <f>COUNTIFS(Table2[Sub-Sector],Table3[[#This Row],[Sub-Sector]],Table2[Relative Volume],"&gt;=1")/Table3[[#This Row],[Count]]</f>
        <v>0.17857142857142858</v>
      </c>
      <c r="J50" s="1">
        <f>COUNTIFS(Table2[Sub-Sector],Table3[[#This Row],[Sub-Sector]],Table2[% Away From Day Low],"&gt;=0.05")/Table3[[#This Row],[Count]]</f>
        <v>3.5714285714285712E-2</v>
      </c>
      <c r="K50" s="1">
        <f>COUNTIFS(Table2[Sub-Sector],Table3[[#This Row],[Sub-Sector]],Table2[% Away From Day High],"&lt;=0.05")/Table3[[#This Row],[Count]]</f>
        <v>0.8928571428571429</v>
      </c>
      <c r="L50" s="1">
        <f>COUNTIFS(Table2[Sub-Sector],Table3[[#This Row],[Sub-Sector]],Table2[% Away From Current Week Low],"&gt;=0.05")/Table3[[#This Row],[Count]]</f>
        <v>7.1428571428571425E-2</v>
      </c>
      <c r="M50" s="1">
        <f>COUNTIFS(Table2[Sub-Sector],Table3[[#This Row],[Sub-Sector]],Table2[% Away From Current Week High],"&lt;=0.05")/Table3[[#This Row],[Count]]</f>
        <v>0.4642857142857143</v>
      </c>
      <c r="N50" s="1">
        <f>COUNTIFS(Table2[Sub-Sector],Table3[[#This Row],[Sub-Sector]],Table2[% Away From Current Month Low],"&gt;=0.05")/Table3[[#This Row],[Count]]</f>
        <v>0.39285714285714285</v>
      </c>
      <c r="O50" s="1">
        <f>COUNTIFS(Table2[Sub-Sector],Table3[[#This Row],[Sub-Sector]],Table2[% Away From Current Month High],"&lt;=0.05")/Table3[[#This Row],[Count]]</f>
        <v>0.25</v>
      </c>
      <c r="P50" s="1">
        <f>COUNTIFS(Table2[Sub-Sector],Table3[[#This Row],[Sub-Sector]],Table2[% Away From 52W High],"&lt;=10")/Table3[[#This Row],[Count]]</f>
        <v>0.21428571428571427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0.17857142857142858</v>
      </c>
      <c r="S50" s="1">
        <f>COUNTIFS(Table2[Sub-Sector],Table3[[#This Row],[Sub-Sector]],Table2[% Price above 50 EMA],"&gt;=0")/Table3[[#This Row],[Count]]</f>
        <v>0.39285714285714285</v>
      </c>
      <c r="T50" s="1">
        <f>COUNTIFS(Table2[Sub-Sector],Table3[[#This Row],[Sub-Sector]],Table2[% Price above 200 EMA],"&gt;=0")/Table3[[#This Row],[Count]]</f>
        <v>0.7857142857142857</v>
      </c>
      <c r="U50" s="1">
        <f>COUNTIFS(Table2[Sub-Sector],Table3[[#This Row],[Sub-Sector]],Table2[Rate of Change - Zone],"Positive")/Table3[[#This Row],[Count]]</f>
        <v>0.17857142857142858</v>
      </c>
      <c r="V50" s="1">
        <f>COUNTIFS(Table2[Sub-Sector],Table3[[#This Row],[Sub-Sector]],Table2[Sharpe Ratio],"&gt;=0.10")/Table3[[#This Row],[Count]]</f>
        <v>0.42857142857142855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50">
        <f>_xlfn.RANK.AVG(Table3[[#This Row],[Score]],Table3[Score],1)</f>
        <v>48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0">
        <f>_xlfn.RANK.AVG(Table3[[#This Row],[Score 2 ]],Table3[[Score 2 ]],1)</f>
        <v>49</v>
      </c>
    </row>
    <row r="51" spans="1:26" x14ac:dyDescent="0.3">
      <c r="A51" t="s">
        <v>144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51">
        <f>_xlfn.RANK.AVG(Table3[[#This Row],[Score]],Table3[Score],1)</f>
        <v>86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1">
        <f>_xlfn.RANK.AVG(Table3[[#This Row],[Score 2 ]],Table3[[Score 2 ]],1)</f>
        <v>50.5</v>
      </c>
    </row>
    <row r="52" spans="1:26" x14ac:dyDescent="0.3">
      <c r="A52" t="s">
        <v>373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2">
        <f>_xlfn.RANK.AVG(Table3[[#This Row],[Score]],Table3[Score],1)</f>
        <v>36.5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2">
        <f>_xlfn.RANK.AVG(Table3[[#This Row],[Score 2 ]],Table3[[Score 2 ]],1)</f>
        <v>50.5</v>
      </c>
    </row>
    <row r="53" spans="1:26" x14ac:dyDescent="0.3">
      <c r="A53" t="s">
        <v>1010</v>
      </c>
      <c r="B53">
        <f>COUNTIFS(Table2[Sub-Sector],Table3[[#This Row],[Sub-Sector]])</f>
        <v>5</v>
      </c>
      <c r="C53" s="1">
        <f>COUNTIFS(Table2[Sub-Sector],Table3[[#This Row],[Sub-Sector]],Table2[Uptrend],"Uptrend")/Table3[[#This Row],[Count]]</f>
        <v>0.6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</v>
      </c>
      <c r="F53" s="1">
        <f>COUNTIFS(Table2[Sub-Sector],Table3[[#This Row],[Sub-Sector]],Table2[6M Return vs Nifty],"&gt;=10")/Table3[[#This Row],[Count]]</f>
        <v>0.8</v>
      </c>
      <c r="G53" s="1">
        <f>COUNTIFS(Table2[Sub-Sector],Table3[[#This Row],[Sub-Sector]],Table2[1Y Return vs Nifty],"&gt;=10")/Table3[[#This Row],[Count]]</f>
        <v>0.6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0.2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0.6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0.4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0.2</v>
      </c>
      <c r="S53" s="1">
        <f>COUNTIFS(Table2[Sub-Sector],Table3[[#This Row],[Sub-Sector]],Table2[% Price above 50 EMA],"&gt;=0")/Table3[[#This Row],[Count]]</f>
        <v>0.2</v>
      </c>
      <c r="T53" s="1">
        <f>COUNTIFS(Table2[Sub-Sector],Table3[[#This Row],[Sub-Sector]],Table2[% Price above 200 EMA],"&gt;=0")/Table3[[#This Row],[Count]]</f>
        <v>0.8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3">
        <f>_xlfn.RANK.AVG(Table3[[#This Row],[Score]],Table3[Score],1)</f>
        <v>59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3">
        <f>_xlfn.RANK.AVG(Table3[[#This Row],[Score 2 ]],Table3[[Score 2 ]],1)</f>
        <v>52</v>
      </c>
    </row>
    <row r="54" spans="1:26" x14ac:dyDescent="0.3">
      <c r="A54" t="s">
        <v>108</v>
      </c>
      <c r="B54">
        <f>COUNTIFS(Table2[Sub-Sector],Table3[[#This Row],[Sub-Sector]])</f>
        <v>4</v>
      </c>
      <c r="C54" s="1">
        <f>COUNTIFS(Table2[Sub-Sector],Table3[[#This Row],[Sub-Sector]],Table2[Uptrend],"Uptrend")/Table3[[#This Row],[Count]]</f>
        <v>0.25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0.25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0.75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0.5</v>
      </c>
      <c r="N54" s="1">
        <f>COUNTIFS(Table2[Sub-Sector],Table3[[#This Row],[Sub-Sector]],Table2[% Away From Current Month Low],"&gt;=0.05")/Table3[[#This Row],[Count]]</f>
        <v>0.25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0.25</v>
      </c>
      <c r="S54" s="1">
        <f>COUNTIFS(Table2[Sub-Sector],Table3[[#This Row],[Sub-Sector]],Table2[% Price above 50 EMA],"&gt;=0")/Table3[[#This Row],[Count]]</f>
        <v>0.25</v>
      </c>
      <c r="T54" s="1">
        <f>COUNTIFS(Table2[Sub-Sector],Table3[[#This Row],[Sub-Sector]],Table2[% Price above 200 EMA],"&gt;=0")/Table3[[#This Row],[Count]]</f>
        <v>0.25</v>
      </c>
      <c r="U54" s="1">
        <f>COUNTIFS(Table2[Sub-Sector],Table3[[#This Row],[Sub-Sector]],Table2[Rate of Change - Zone],"Positive")/Table3[[#This Row],[Count]]</f>
        <v>0.25</v>
      </c>
      <c r="V54" s="1">
        <f>COUNTIFS(Table2[Sub-Sector],Table3[[#This Row],[Sub-Sector]],Table2[Sharpe Ratio],"&gt;=0.10")/Table3[[#This Row],[Count]]</f>
        <v>0.75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54">
        <f>_xlfn.RANK.AVG(Table3[[#This Row],[Score]],Table3[Score],1)</f>
        <v>65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4">
        <f>_xlfn.RANK.AVG(Table3[[#This Row],[Score 2 ]],Table3[[Score 2 ]],1)</f>
        <v>53</v>
      </c>
    </row>
    <row r="55" spans="1:26" x14ac:dyDescent="0.3">
      <c r="A55" t="s">
        <v>117</v>
      </c>
      <c r="B55">
        <f>COUNTIFS(Table2[Sub-Sector],Table3[[#This Row],[Sub-Sector]])</f>
        <v>24</v>
      </c>
      <c r="C55" s="1">
        <f>COUNTIFS(Table2[Sub-Sector],Table3[[#This Row],[Sub-Sector]],Table2[Uptrend],"Uptrend")/Table3[[#This Row],[Count]]</f>
        <v>0.58333333333333337</v>
      </c>
      <c r="D55" s="1">
        <f>COUNTIFS(Table2[Sub-Sector],Table3[[#This Row],[Sub-Sector]],Table2[1W Return vs Nifty],"&gt;=5")/Table3[[#This Row],[Count]]</f>
        <v>4.1666666666666664E-2</v>
      </c>
      <c r="E55" s="1">
        <f>COUNTIFS(Table2[Sub-Sector],Table3[[#This Row],[Sub-Sector]],Table2[1M Return vs Nifty],"&gt;=5")/Table3[[#This Row],[Count]]</f>
        <v>0.29166666666666669</v>
      </c>
      <c r="F55" s="1">
        <f>COUNTIFS(Table2[Sub-Sector],Table3[[#This Row],[Sub-Sector]],Table2[6M Return vs Nifty],"&gt;=10")/Table3[[#This Row],[Count]]</f>
        <v>0.33333333333333331</v>
      </c>
      <c r="G55" s="1">
        <f>COUNTIFS(Table2[Sub-Sector],Table3[[#This Row],[Sub-Sector]],Table2[1Y Return vs Nifty],"&gt;=10")/Table3[[#This Row],[Count]]</f>
        <v>0.54166666666666663</v>
      </c>
      <c r="H55" s="1">
        <f>COUNTIFS(Table2[Sub-Sector],Table3[[#This Row],[Sub-Sector]],Table2[RSI Exponential â€“ 14D],"&gt;=50")/Table3[[#This Row],[Count]]</f>
        <v>0.33333333333333331</v>
      </c>
      <c r="I55" s="1">
        <f>COUNTIFS(Table2[Sub-Sector],Table3[[#This Row],[Sub-Sector]],Table2[Relative Volume],"&gt;=1")/Table3[[#This Row],[Count]]</f>
        <v>0.25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0.91666666666666663</v>
      </c>
      <c r="L55" s="1">
        <f>COUNTIFS(Table2[Sub-Sector],Table3[[#This Row],[Sub-Sector]],Table2[% Away From Current Week Low],"&gt;=0.05")/Table3[[#This Row],[Count]]</f>
        <v>4.1666666666666664E-2</v>
      </c>
      <c r="M55" s="1">
        <f>COUNTIFS(Table2[Sub-Sector],Table3[[#This Row],[Sub-Sector]],Table2[% Away From Current Week High],"&lt;=0.05")/Table3[[#This Row],[Count]]</f>
        <v>0.5</v>
      </c>
      <c r="N55" s="1">
        <f>COUNTIFS(Table2[Sub-Sector],Table3[[#This Row],[Sub-Sector]],Table2[% Away From Current Month Low],"&gt;=0.05")/Table3[[#This Row],[Count]]</f>
        <v>0.375</v>
      </c>
      <c r="O55" s="1">
        <f>COUNTIFS(Table2[Sub-Sector],Table3[[#This Row],[Sub-Sector]],Table2[% Away From Current Month High],"&lt;=0.05")/Table3[[#This Row],[Count]]</f>
        <v>0.16666666666666666</v>
      </c>
      <c r="P55" s="1">
        <f>COUNTIFS(Table2[Sub-Sector],Table3[[#This Row],[Sub-Sector]],Table2[% Away From 52W High],"&lt;=10")/Table3[[#This Row],[Count]]</f>
        <v>0.29166666666666669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0.33333333333333331</v>
      </c>
      <c r="S55" s="1">
        <f>COUNTIFS(Table2[Sub-Sector],Table3[[#This Row],[Sub-Sector]],Table2[% Price above 50 EMA],"&gt;=0")/Table3[[#This Row],[Count]]</f>
        <v>0.45833333333333331</v>
      </c>
      <c r="T55" s="1">
        <f>COUNTIFS(Table2[Sub-Sector],Table3[[#This Row],[Sub-Sector]],Table2[% Price above 200 EMA],"&gt;=0")/Table3[[#This Row],[Count]]</f>
        <v>0.70833333333333337</v>
      </c>
      <c r="U55" s="1">
        <f>COUNTIFS(Table2[Sub-Sector],Table3[[#This Row],[Sub-Sector]],Table2[Rate of Change - Zone],"Positive")/Table3[[#This Row],[Count]]</f>
        <v>0.29166666666666669</v>
      </c>
      <c r="V55" s="1">
        <f>COUNTIFS(Table2[Sub-Sector],Table3[[#This Row],[Sub-Sector]],Table2[Sharpe Ratio],"&gt;=0.10")/Table3[[#This Row],[Count]]</f>
        <v>0.41666666666666669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55">
        <f>_xlfn.RANK.AVG(Table3[[#This Row],[Score]],Table3[Score],1)</f>
        <v>47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5">
        <f>_xlfn.RANK.AVG(Table3[[#This Row],[Score 2 ]],Table3[[Score 2 ]],1)</f>
        <v>54</v>
      </c>
    </row>
    <row r="56" spans="1:26" x14ac:dyDescent="0.3">
      <c r="A56" t="s">
        <v>278</v>
      </c>
      <c r="B56">
        <f>COUNTIFS(Table2[Sub-Sector],Table3[[#This Row],[Sub-Sector]])</f>
        <v>12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0.33333333333333331</v>
      </c>
      <c r="F56" s="1">
        <f>COUNTIFS(Table2[Sub-Sector],Table3[[#This Row],[Sub-Sector]],Table2[6M Return vs Nifty],"&gt;=10")/Table3[[#This Row],[Count]]</f>
        <v>0.33333333333333331</v>
      </c>
      <c r="G56" s="1">
        <f>COUNTIFS(Table2[Sub-Sector],Table3[[#This Row],[Sub-Sector]],Table2[1Y Return vs Nifty],"&gt;=10")/Table3[[#This Row],[Count]]</f>
        <v>0.41666666666666669</v>
      </c>
      <c r="H56" s="1">
        <f>COUNTIFS(Table2[Sub-Sector],Table3[[#This Row],[Sub-Sector]],Table2[RSI Exponential â€“ 14D],"&gt;=50")/Table3[[#This Row],[Count]]</f>
        <v>0.41666666666666669</v>
      </c>
      <c r="I56" s="1">
        <f>COUNTIFS(Table2[Sub-Sector],Table3[[#This Row],[Sub-Sector]],Table2[Relative Volume],"&gt;=1")/Table3[[#This Row],[Count]]</f>
        <v>0.33333333333333331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0.83333333333333337</v>
      </c>
      <c r="N56" s="1">
        <f>COUNTIFS(Table2[Sub-Sector],Table3[[#This Row],[Sub-Sector]],Table2[% Away From Current Month Low],"&gt;=0.05")/Table3[[#This Row],[Count]]</f>
        <v>0.25</v>
      </c>
      <c r="O56" s="1">
        <f>COUNTIFS(Table2[Sub-Sector],Table3[[#This Row],[Sub-Sector]],Table2[% Away From Current Month High],"&lt;=0.05")/Table3[[#This Row],[Count]]</f>
        <v>0.58333333333333337</v>
      </c>
      <c r="P56" s="1">
        <f>COUNTIFS(Table2[Sub-Sector],Table3[[#This Row],[Sub-Sector]],Table2[% Away From 52W High],"&lt;=10")/Table3[[#This Row],[Count]]</f>
        <v>0.33333333333333331</v>
      </c>
      <c r="Q56" s="1">
        <f>COUNTIFS(Table2[Sub-Sector],Table3[[#This Row],[Sub-Sector]],Table2[% Away From 52W Low],"&gt;=10")/Table3[[#This Row],[Count]]</f>
        <v>0.91666666666666663</v>
      </c>
      <c r="R56" s="1">
        <f>COUNTIFS(Table2[Sub-Sector],Table3[[#This Row],[Sub-Sector]],Table2[% Price above 20 EMA],"&gt;=0")/Table3[[#This Row],[Count]]</f>
        <v>0.5</v>
      </c>
      <c r="S56" s="1">
        <f>COUNTIFS(Table2[Sub-Sector],Table3[[#This Row],[Sub-Sector]],Table2[% Price above 50 EMA],"&gt;=0")/Table3[[#This Row],[Count]]</f>
        <v>0.5</v>
      </c>
      <c r="T56" s="1">
        <f>COUNTIFS(Table2[Sub-Sector],Table3[[#This Row],[Sub-Sector]],Table2[% Price above 200 EMA],"&gt;=0")/Table3[[#This Row],[Count]]</f>
        <v>0.66666666666666663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0.41666666666666669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56">
        <f>_xlfn.RANK.AVG(Table3[[#This Row],[Score]],Table3[Score],1)</f>
        <v>58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55.5</v>
      </c>
    </row>
    <row r="57" spans="1:26" x14ac:dyDescent="0.3">
      <c r="A57" t="s">
        <v>552</v>
      </c>
      <c r="B57">
        <f>COUNTIFS(Table2[Sub-Sector],Table3[[#This Row],[Sub-Sector]])</f>
        <v>5</v>
      </c>
      <c r="C57" s="1">
        <f>COUNTIFS(Table2[Sub-Sector],Table3[[#This Row],[Sub-Sector]],Table2[Uptrend],"Uptrend")/Table3[[#This Row],[Count]]</f>
        <v>0.4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0.2</v>
      </c>
      <c r="F57" s="1">
        <f>COUNTIFS(Table2[Sub-Sector],Table3[[#This Row],[Sub-Sector]],Table2[6M Return vs Nifty],"&gt;=10")/Table3[[#This Row],[Count]]</f>
        <v>0.2</v>
      </c>
      <c r="G57" s="1">
        <f>COUNTIFS(Table2[Sub-Sector],Table3[[#This Row],[Sub-Sector]],Table2[1Y Return vs Nifty],"&gt;=10")/Table3[[#This Row],[Count]]</f>
        <v>0.4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0.6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0.8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0.8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0.2</v>
      </c>
      <c r="P57" s="1">
        <f>COUNTIFS(Table2[Sub-Sector],Table3[[#This Row],[Sub-Sector]],Table2[% Away From 52W High],"&lt;=10")/Table3[[#This Row],[Count]]</f>
        <v>0.2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0.2</v>
      </c>
      <c r="S57" s="1">
        <f>COUNTIFS(Table2[Sub-Sector],Table3[[#This Row],[Sub-Sector]],Table2[% Price above 50 EMA],"&gt;=0")/Table3[[#This Row],[Count]]</f>
        <v>0.2</v>
      </c>
      <c r="T57" s="1">
        <f>COUNTIFS(Table2[Sub-Sector],Table3[[#This Row],[Sub-Sector]],Table2[% Price above 200 EMA],"&gt;=0")/Table3[[#This Row],[Count]]</f>
        <v>0.6</v>
      </c>
      <c r="U57" s="1">
        <f>COUNTIFS(Table2[Sub-Sector],Table3[[#This Row],[Sub-Sector]],Table2[Rate of Change - Zone],"Positive")/Table3[[#This Row],[Count]]</f>
        <v>0.2</v>
      </c>
      <c r="V57" s="1">
        <f>COUNTIFS(Table2[Sub-Sector],Table3[[#This Row],[Sub-Sector]],Table2[Sharpe Ratio],"&gt;=0.10")/Table3[[#This Row],[Count]]</f>
        <v>0.4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57">
        <f>_xlfn.RANK.AVG(Table3[[#This Row],[Score]],Table3[Score],1)</f>
        <v>64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7">
        <f>_xlfn.RANK.AVG(Table3[[#This Row],[Score 2 ]],Table3[[Score 2 ]],1)</f>
        <v>55.5</v>
      </c>
    </row>
    <row r="58" spans="1:26" x14ac:dyDescent="0.3">
      <c r="A58" t="s">
        <v>504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0.75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0.25</v>
      </c>
      <c r="F58" s="1">
        <f>COUNTIFS(Table2[Sub-Sector],Table3[[#This Row],[Sub-Sector]],Table2[6M Return vs Nifty],"&gt;=10")/Table3[[#This Row],[Count]]</f>
        <v>0.5</v>
      </c>
      <c r="G58" s="1">
        <f>COUNTIFS(Table2[Sub-Sector],Table3[[#This Row],[Sub-Sector]],Table2[1Y Return vs Nifty],"&gt;=10")/Table3[[#This Row],[Count]]</f>
        <v>0.75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0.25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0.5</v>
      </c>
      <c r="N58" s="1">
        <f>COUNTIFS(Table2[Sub-Sector],Table3[[#This Row],[Sub-Sector]],Table2[% Away From Current Month Low],"&gt;=0.05")/Table3[[#This Row],[Count]]</f>
        <v>0.25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58">
        <f>_xlfn.RANK.AVG(Table3[[#This Row],[Score]],Table3[Score],1)</f>
        <v>54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8">
        <f>_xlfn.RANK.AVG(Table3[[#This Row],[Score 2 ]],Table3[[Score 2 ]],1)</f>
        <v>57</v>
      </c>
    </row>
    <row r="59" spans="1:26" x14ac:dyDescent="0.3">
      <c r="A59" t="s">
        <v>172</v>
      </c>
      <c r="B59">
        <f>COUNTIFS(Table2[Sub-Sector],Table3[[#This Row],[Sub-Sector]])</f>
        <v>9</v>
      </c>
      <c r="C59" s="1">
        <f>COUNTIFS(Table2[Sub-Sector],Table3[[#This Row],[Sub-Sector]],Table2[Uptrend],"Uptrend")/Table3[[#This Row],[Count]]</f>
        <v>0.77777777777777779</v>
      </c>
      <c r="D59" s="1">
        <f>COUNTIFS(Table2[Sub-Sector],Table3[[#This Row],[Sub-Sector]],Table2[1W Return vs Nifty],"&gt;=5")/Table3[[#This Row],[Count]]</f>
        <v>0.22222222222222221</v>
      </c>
      <c r="E59" s="1">
        <f>COUNTIFS(Table2[Sub-Sector],Table3[[#This Row],[Sub-Sector]],Table2[1M Return vs Nifty],"&gt;=5")/Table3[[#This Row],[Count]]</f>
        <v>0.44444444444444442</v>
      </c>
      <c r="F59" s="1">
        <f>COUNTIFS(Table2[Sub-Sector],Table3[[#This Row],[Sub-Sector]],Table2[6M Return vs Nifty],"&gt;=10")/Table3[[#This Row],[Count]]</f>
        <v>0.44444444444444442</v>
      </c>
      <c r="G59" s="1">
        <f>COUNTIFS(Table2[Sub-Sector],Table3[[#This Row],[Sub-Sector]],Table2[1Y Return vs Nifty],"&gt;=10")/Table3[[#This Row],[Count]]</f>
        <v>0.33333333333333331</v>
      </c>
      <c r="H59" s="1">
        <f>COUNTIFS(Table2[Sub-Sector],Table3[[#This Row],[Sub-Sector]],Table2[RSI Exponential â€“ 14D],"&gt;=50")/Table3[[#This Row],[Count]]</f>
        <v>0.22222222222222221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0.88888888888888884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0.44444444444444442</v>
      </c>
      <c r="N59" s="1">
        <f>COUNTIFS(Table2[Sub-Sector],Table3[[#This Row],[Sub-Sector]],Table2[% Away From Current Month Low],"&gt;=0.05")/Table3[[#This Row],[Count]]</f>
        <v>0.22222222222222221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0.55555555555555558</v>
      </c>
      <c r="Q59" s="1">
        <f>COUNTIFS(Table2[Sub-Sector],Table3[[#This Row],[Sub-Sector]],Table2[% Away From 52W Low],"&gt;=10")/Table3[[#This Row],[Count]]</f>
        <v>0.88888888888888884</v>
      </c>
      <c r="R59" s="1">
        <f>COUNTIFS(Table2[Sub-Sector],Table3[[#This Row],[Sub-Sector]],Table2[% Price above 20 EMA],"&gt;=0")/Table3[[#This Row],[Count]]</f>
        <v>0.22222222222222221</v>
      </c>
      <c r="S59" s="1">
        <f>COUNTIFS(Table2[Sub-Sector],Table3[[#This Row],[Sub-Sector]],Table2[% Price above 50 EMA],"&gt;=0")/Table3[[#This Row],[Count]]</f>
        <v>0.44444444444444442</v>
      </c>
      <c r="T59" s="1">
        <f>COUNTIFS(Table2[Sub-Sector],Table3[[#This Row],[Sub-Sector]],Table2[% Price above 200 EMA],"&gt;=0")/Table3[[#This Row],[Count]]</f>
        <v>0.88888888888888884</v>
      </c>
      <c r="U59" s="1">
        <f>COUNTIFS(Table2[Sub-Sector],Table3[[#This Row],[Sub-Sector]],Table2[Rate of Change - Zone],"Positive")/Table3[[#This Row],[Count]]</f>
        <v>0.22222222222222221</v>
      </c>
      <c r="V59" s="1">
        <f>COUNTIFS(Table2[Sub-Sector],Table3[[#This Row],[Sub-Sector]],Table2[Sharpe Ratio],"&gt;=0.10")/Table3[[#This Row],[Count]]</f>
        <v>0.1111111111111111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59">
        <f>_xlfn.RANK.AVG(Table3[[#This Row],[Score]],Table3[Score],1)</f>
        <v>39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9">
        <f>_xlfn.RANK.AVG(Table3[[#This Row],[Score 2 ]],Table3[[Score 2 ]],1)</f>
        <v>58</v>
      </c>
    </row>
    <row r="60" spans="1:26" x14ac:dyDescent="0.3">
      <c r="A60" t="s">
        <v>195</v>
      </c>
      <c r="B60">
        <f>COUNTIFS(Table2[Sub-Sector],Table3[[#This Row],[Sub-Sector]])</f>
        <v>9</v>
      </c>
      <c r="C60" s="1">
        <f>COUNTIFS(Table2[Sub-Sector],Table3[[#This Row],[Sub-Sector]],Table2[Uptrend],"Uptrend")/Table3[[#This Row],[Count]]</f>
        <v>0.33333333333333331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0.1111111111111111</v>
      </c>
      <c r="F60" s="1">
        <f>COUNTIFS(Table2[Sub-Sector],Table3[[#This Row],[Sub-Sector]],Table2[6M Return vs Nifty],"&gt;=10")/Table3[[#This Row],[Count]]</f>
        <v>0.44444444444444442</v>
      </c>
      <c r="G60" s="1">
        <f>COUNTIFS(Table2[Sub-Sector],Table3[[#This Row],[Sub-Sector]],Table2[1Y Return vs Nifty],"&gt;=10")/Table3[[#This Row],[Count]]</f>
        <v>0.44444444444444442</v>
      </c>
      <c r="H60" s="1">
        <f>COUNTIFS(Table2[Sub-Sector],Table3[[#This Row],[Sub-Sector]],Table2[RSI Exponential â€“ 14D],"&gt;=50")/Table3[[#This Row],[Count]]</f>
        <v>0.1111111111111111</v>
      </c>
      <c r="I60" s="1">
        <f>COUNTIFS(Table2[Sub-Sector],Table3[[#This Row],[Sub-Sector]],Table2[Relative Volume],"&gt;=1")/Table3[[#This Row],[Count]]</f>
        <v>0.33333333333333331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0.88888888888888884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0.77777777777777779</v>
      </c>
      <c r="N60" s="1">
        <f>COUNTIFS(Table2[Sub-Sector],Table3[[#This Row],[Sub-Sector]],Table2[% Away From Current Month Low],"&gt;=0.05")/Table3[[#This Row],[Count]]</f>
        <v>0.1111111111111111</v>
      </c>
      <c r="O60" s="1">
        <f>COUNTIFS(Table2[Sub-Sector],Table3[[#This Row],[Sub-Sector]],Table2[% Away From Current Month High],"&lt;=0.05")/Table3[[#This Row],[Count]]</f>
        <v>0.22222222222222221</v>
      </c>
      <c r="P60" s="1">
        <f>COUNTIFS(Table2[Sub-Sector],Table3[[#This Row],[Sub-Sector]],Table2[% Away From 52W High],"&lt;=10")/Table3[[#This Row],[Count]]</f>
        <v>0.22222222222222221</v>
      </c>
      <c r="Q60" s="1">
        <f>COUNTIFS(Table2[Sub-Sector],Table3[[#This Row],[Sub-Sector]],Table2[% Away From 52W Low],"&gt;=10")/Table3[[#This Row],[Count]]</f>
        <v>0.88888888888888884</v>
      </c>
      <c r="R60" s="1">
        <f>COUNTIFS(Table2[Sub-Sector],Table3[[#This Row],[Sub-Sector]],Table2[% Price above 20 EMA],"&gt;=0")/Table3[[#This Row],[Count]]</f>
        <v>0.1111111111111111</v>
      </c>
      <c r="S60" s="1">
        <f>COUNTIFS(Table2[Sub-Sector],Table3[[#This Row],[Sub-Sector]],Table2[% Price above 50 EMA],"&gt;=0")/Table3[[#This Row],[Count]]</f>
        <v>0.1111111111111111</v>
      </c>
      <c r="T60" s="1">
        <f>COUNTIFS(Table2[Sub-Sector],Table3[[#This Row],[Sub-Sector]],Table2[% Price above 200 EMA],"&gt;=0")/Table3[[#This Row],[Count]]</f>
        <v>0.66666666666666663</v>
      </c>
      <c r="U60" s="1">
        <f>COUNTIFS(Table2[Sub-Sector],Table3[[#This Row],[Sub-Sector]],Table2[Rate of Change - Zone],"Positive")/Table3[[#This Row],[Count]]</f>
        <v>0.1111111111111111</v>
      </c>
      <c r="V60" s="1">
        <f>COUNTIFS(Table2[Sub-Sector],Table3[[#This Row],[Sub-Sector]],Table2[Sharpe Ratio],"&gt;=0.10")/Table3[[#This Row],[Count]]</f>
        <v>0.1111111111111111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60">
        <f>_xlfn.RANK.AVG(Table3[[#This Row],[Score]],Table3[Score],1)</f>
        <v>71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0">
        <f>_xlfn.RANK.AVG(Table3[[#This Row],[Score 2 ]],Table3[[Score 2 ]],1)</f>
        <v>59</v>
      </c>
    </row>
    <row r="61" spans="1:26" x14ac:dyDescent="0.3">
      <c r="A61" t="s">
        <v>1025</v>
      </c>
      <c r="B61">
        <f>COUNTIFS(Table2[Sub-Sector],Table3[[#This Row],[Sub-Sector]])</f>
        <v>2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0.5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0.5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0.5</v>
      </c>
      <c r="M61" s="1">
        <f>COUNTIFS(Table2[Sub-Sector],Table3[[#This Row],[Sub-Sector]],Table2[% Away From Current Week High],"&lt;=0.05")/Table3[[#This Row],[Count]]</f>
        <v>0.5</v>
      </c>
      <c r="N61" s="1">
        <f>COUNTIFS(Table2[Sub-Sector],Table3[[#This Row],[Sub-Sector]],Table2[% Away From Current Month Low],"&gt;=0.05")/Table3[[#This Row],[Count]]</f>
        <v>0.5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61">
        <f>_xlfn.RANK.AVG(Table3[[#This Row],[Score]],Table3[Score],1)</f>
        <v>66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>
        <f>_xlfn.RANK.AVG(Table3[[#This Row],[Score 2 ]],Table3[[Score 2 ]],1)</f>
        <v>60</v>
      </c>
    </row>
    <row r="62" spans="1:26" x14ac:dyDescent="0.3">
      <c r="A62" t="s">
        <v>130</v>
      </c>
      <c r="B62">
        <f>COUNTIFS(Table2[Sub-Sector],Table3[[#This Row],[Sub-Sector]])</f>
        <v>3</v>
      </c>
      <c r="C62" s="1">
        <f>COUNTIFS(Table2[Sub-Sector],Table3[[#This Row],[Sub-Sector]],Table2[Uptrend],"Uptrend")/Table3[[#This Row],[Count]]</f>
        <v>0.33333333333333331</v>
      </c>
      <c r="D62" s="1">
        <f>COUNTIFS(Table2[Sub-Sector],Table3[[#This Row],[Sub-Sector]],Table2[1W Return vs Nifty],"&gt;=5")/Table3[[#This Row],[Count]]</f>
        <v>0.33333333333333331</v>
      </c>
      <c r="E62" s="1">
        <f>COUNTIFS(Table2[Sub-Sector],Table3[[#This Row],[Sub-Sector]],Table2[1M Return vs Nifty],"&gt;=5")/Table3[[#This Row],[Count]]</f>
        <v>0.33333333333333331</v>
      </c>
      <c r="F62" s="1">
        <f>COUNTIFS(Table2[Sub-Sector],Table3[[#This Row],[Sub-Sector]],Table2[6M Return vs Nifty],"&gt;=10")/Table3[[#This Row],[Count]]</f>
        <v>0.66666666666666663</v>
      </c>
      <c r="G62" s="1">
        <f>COUNTIFS(Table2[Sub-Sector],Table3[[#This Row],[Sub-Sector]],Table2[1Y Return vs Nifty],"&gt;=10")/Table3[[#This Row],[Count]]</f>
        <v>0.33333333333333331</v>
      </c>
      <c r="H62" s="1">
        <f>COUNTIFS(Table2[Sub-Sector],Table3[[#This Row],[Sub-Sector]],Table2[RSI Exponential â€“ 14D],"&gt;=50")/Table3[[#This Row],[Count]]</f>
        <v>0.33333333333333331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0.33333333333333331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0.33333333333333331</v>
      </c>
      <c r="O62" s="1">
        <f>COUNTIFS(Table2[Sub-Sector],Table3[[#This Row],[Sub-Sector]],Table2[% Away From Current Month High],"&lt;=0.05")/Table3[[#This Row],[Count]]</f>
        <v>0.66666666666666663</v>
      </c>
      <c r="P62" s="1">
        <f>COUNTIFS(Table2[Sub-Sector],Table3[[#This Row],[Sub-Sector]],Table2[% Away From 52W High],"&lt;=10")/Table3[[#This Row],[Count]]</f>
        <v>0.33333333333333331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0.33333333333333331</v>
      </c>
      <c r="T62" s="1">
        <f>COUNTIFS(Table2[Sub-Sector],Table3[[#This Row],[Sub-Sector]],Table2[% Price above 200 EMA],"&gt;=0")/Table3[[#This Row],[Count]]</f>
        <v>0.66666666666666663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0.66666666666666663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62">
        <f>_xlfn.RANK.AVG(Table3[[#This Row],[Score]],Table3[Score],1)</f>
        <v>50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2">
        <f>_xlfn.RANK.AVG(Table3[[#This Row],[Score 2 ]],Table3[[Score 2 ]],1)</f>
        <v>61</v>
      </c>
    </row>
    <row r="63" spans="1:26" x14ac:dyDescent="0.3">
      <c r="A63" t="s">
        <v>384</v>
      </c>
      <c r="B63">
        <f>COUNTIFS(Table2[Sub-Sector],Table3[[#This Row],[Sub-Sector]])</f>
        <v>5</v>
      </c>
      <c r="C63" s="1">
        <f>COUNTIFS(Table2[Sub-Sector],Table3[[#This Row],[Sub-Sector]],Table2[Uptrend],"Uptrend")/Table3[[#This Row],[Count]]</f>
        <v>0.2</v>
      </c>
      <c r="D63" s="1">
        <f>COUNTIFS(Table2[Sub-Sector],Table3[[#This Row],[Sub-Sector]],Table2[1W Return vs Nifty],"&gt;=5")/Table3[[#This Row],[Count]]</f>
        <v>0.4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0.6</v>
      </c>
      <c r="G63" s="1">
        <f>COUNTIFS(Table2[Sub-Sector],Table3[[#This Row],[Sub-Sector]],Table2[1Y Return vs Nifty],"&gt;=10")/Table3[[#This Row],[Count]]</f>
        <v>0.4</v>
      </c>
      <c r="H63" s="1">
        <f>COUNTIFS(Table2[Sub-Sector],Table3[[#This Row],[Sub-Sector]],Table2[RSI Exponential â€“ 14D],"&gt;=50")/Table3[[#This Row],[Count]]</f>
        <v>0.6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0.2</v>
      </c>
      <c r="M63" s="1">
        <f>COUNTIFS(Table2[Sub-Sector],Table3[[#This Row],[Sub-Sector]],Table2[% Away From Current Week High],"&lt;=0.05")/Table3[[#This Row],[Count]]</f>
        <v>0.8</v>
      </c>
      <c r="N63" s="1">
        <f>COUNTIFS(Table2[Sub-Sector],Table3[[#This Row],[Sub-Sector]],Table2[% Away From Current Month Low],"&gt;=0.05")/Table3[[#This Row],[Count]]</f>
        <v>0.8</v>
      </c>
      <c r="O63" s="1">
        <f>COUNTIFS(Table2[Sub-Sector],Table3[[#This Row],[Sub-Sector]],Table2[% Away From Current Month High],"&lt;=0.05")/Table3[[#This Row],[Count]]</f>
        <v>0.8</v>
      </c>
      <c r="P63" s="1">
        <f>COUNTIFS(Table2[Sub-Sector],Table3[[#This Row],[Sub-Sector]],Table2[% Away From 52W High],"&lt;=10")/Table3[[#This Row],[Count]]</f>
        <v>0.2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</v>
      </c>
      <c r="S63" s="1">
        <f>COUNTIFS(Table2[Sub-Sector],Table3[[#This Row],[Sub-Sector]],Table2[% Price above 50 EMA],"&gt;=0")/Table3[[#This Row],[Count]]</f>
        <v>0.2</v>
      </c>
      <c r="T63" s="1">
        <f>COUNTIFS(Table2[Sub-Sector],Table3[[#This Row],[Sub-Sector]],Table2[% Price above 200 EMA],"&gt;=0")/Table3[[#This Row],[Count]]</f>
        <v>0.6</v>
      </c>
      <c r="U63" s="1">
        <f>COUNTIFS(Table2[Sub-Sector],Table3[[#This Row],[Sub-Sector]],Table2[Rate of Change - Zone],"Positive")/Table3[[#This Row],[Count]]</f>
        <v>0.4</v>
      </c>
      <c r="V63" s="1">
        <f>COUNTIFS(Table2[Sub-Sector],Table3[[#This Row],[Sub-Sector]],Table2[Sharpe Ratio],"&gt;=0.10")/Table3[[#This Row],[Count]]</f>
        <v>0.2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63">
        <f>_xlfn.RANK.AVG(Table3[[#This Row],[Score]],Table3[Score],1)</f>
        <v>67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3">
        <f>_xlfn.RANK.AVG(Table3[[#This Row],[Score 2 ]],Table3[[Score 2 ]],1)</f>
        <v>62</v>
      </c>
    </row>
    <row r="64" spans="1:26" x14ac:dyDescent="0.3">
      <c r="A64" t="s">
        <v>18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0.16666666666666666</v>
      </c>
      <c r="E64" s="1">
        <f>COUNTIFS(Table2[Sub-Sector],Table3[[#This Row],[Sub-Sector]],Table2[1M Return vs Nifty],"&gt;=5")/Table3[[#This Row],[Count]]</f>
        <v>0.5</v>
      </c>
      <c r="F64" s="1">
        <f>COUNTIFS(Table2[Sub-Sector],Table3[[#This Row],[Sub-Sector]],Table2[6M Return vs Nifty],"&gt;=10")/Table3[[#This Row],[Count]]</f>
        <v>0.16666666666666666</v>
      </c>
      <c r="G64" s="1">
        <f>COUNTIFS(Table2[Sub-Sector],Table3[[#This Row],[Sub-Sector]],Table2[1Y Return vs Nifty],"&gt;=10")/Table3[[#This Row],[Count]]</f>
        <v>0.83333333333333337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0.16666666666666666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0.83333333333333337</v>
      </c>
      <c r="L64" s="1">
        <f>COUNTIFS(Table2[Sub-Sector],Table3[[#This Row],[Sub-Sector]],Table2[% Away From Current Week Low],"&gt;=0.05")/Table3[[#This Row],[Count]]</f>
        <v>0.33333333333333331</v>
      </c>
      <c r="M64" s="1">
        <f>COUNTIFS(Table2[Sub-Sector],Table3[[#This Row],[Sub-Sector]],Table2[% Away From Current Week High],"&lt;=0.05")/Table3[[#This Row],[Count]]</f>
        <v>0.83333333333333337</v>
      </c>
      <c r="N64" s="1">
        <f>COUNTIFS(Table2[Sub-Sector],Table3[[#This Row],[Sub-Sector]],Table2[% Away From Current Month Low],"&gt;=0.05")/Table3[[#This Row],[Count]]</f>
        <v>0.33333333333333331</v>
      </c>
      <c r="O64" s="1">
        <f>COUNTIFS(Table2[Sub-Sector],Table3[[#This Row],[Sub-Sector]],Table2[% Away From Current Month High],"&lt;=0.05")/Table3[[#This Row],[Count]]</f>
        <v>0.16666666666666666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0.16666666666666666</v>
      </c>
      <c r="V64" s="1">
        <f>COUNTIFS(Table2[Sub-Sector],Table3[[#This Row],[Sub-Sector]],Table2[Sharpe Ratio],"&gt;=0.10")/Table3[[#This Row],[Count]]</f>
        <v>0.33333333333333331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4">
        <f>_xlfn.RANK.AVG(Table3[[#This Row],[Score]],Table3[Score],1)</f>
        <v>52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4">
        <f>_xlfn.RANK.AVG(Table3[[#This Row],[Score 2 ]],Table3[[Score 2 ]],1)</f>
        <v>63</v>
      </c>
    </row>
    <row r="65" spans="1:26" x14ac:dyDescent="0.3">
      <c r="A65" t="s">
        <v>395</v>
      </c>
      <c r="B65">
        <f>COUNTIFS(Table2[Sub-Sector],Table3[[#This Row],[Sub-Sector]])</f>
        <v>14</v>
      </c>
      <c r="C65" s="1">
        <f>COUNTIFS(Table2[Sub-Sector],Table3[[#This Row],[Sub-Sector]],Table2[Uptrend],"Uptrend")/Table3[[#This Row],[Count]]</f>
        <v>0.42857142857142855</v>
      </c>
      <c r="D65" s="1">
        <f>COUNTIFS(Table2[Sub-Sector],Table3[[#This Row],[Sub-Sector]],Table2[1W Return vs Nifty],"&gt;=5")/Table3[[#This Row],[Count]]</f>
        <v>0.21428571428571427</v>
      </c>
      <c r="E65" s="1">
        <f>COUNTIFS(Table2[Sub-Sector],Table3[[#This Row],[Sub-Sector]],Table2[1M Return vs Nifty],"&gt;=5")/Table3[[#This Row],[Count]]</f>
        <v>0.2857142857142857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0.42857142857142855</v>
      </c>
      <c r="H65" s="1">
        <f>COUNTIFS(Table2[Sub-Sector],Table3[[#This Row],[Sub-Sector]],Table2[RSI Exponential â€“ 14D],"&gt;=50")/Table3[[#This Row],[Count]]</f>
        <v>0.2857142857142857</v>
      </c>
      <c r="I65" s="1">
        <f>COUNTIFS(Table2[Sub-Sector],Table3[[#This Row],[Sub-Sector]],Table2[Relative Volume],"&gt;=1")/Table3[[#This Row],[Count]]</f>
        <v>0.14285714285714285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0.9285714285714286</v>
      </c>
      <c r="L65" s="1">
        <f>COUNTIFS(Table2[Sub-Sector],Table3[[#This Row],[Sub-Sector]],Table2[% Away From Current Week Low],"&gt;=0.05")/Table3[[#This Row],[Count]]</f>
        <v>7.1428571428571425E-2</v>
      </c>
      <c r="M65" s="1">
        <f>COUNTIFS(Table2[Sub-Sector],Table3[[#This Row],[Sub-Sector]],Table2[% Away From Current Week High],"&lt;=0.05")/Table3[[#This Row],[Count]]</f>
        <v>0.8571428571428571</v>
      </c>
      <c r="N65" s="1">
        <f>COUNTIFS(Table2[Sub-Sector],Table3[[#This Row],[Sub-Sector]],Table2[% Away From Current Month Low],"&gt;=0.05")/Table3[[#This Row],[Count]]</f>
        <v>0.5714285714285714</v>
      </c>
      <c r="O65" s="1">
        <f>COUNTIFS(Table2[Sub-Sector],Table3[[#This Row],[Sub-Sector]],Table2[% Away From Current Month High],"&lt;=0.05")/Table3[[#This Row],[Count]]</f>
        <v>0.21428571428571427</v>
      </c>
      <c r="P65" s="1">
        <f>COUNTIFS(Table2[Sub-Sector],Table3[[#This Row],[Sub-Sector]],Table2[% Away From 52W High],"&lt;=10")/Table3[[#This Row],[Count]]</f>
        <v>0.21428571428571427</v>
      </c>
      <c r="Q65" s="1">
        <f>COUNTIFS(Table2[Sub-Sector],Table3[[#This Row],[Sub-Sector]],Table2[% Away From 52W Low],"&gt;=10")/Table3[[#This Row],[Count]]</f>
        <v>0.8571428571428571</v>
      </c>
      <c r="R65" s="1">
        <f>COUNTIFS(Table2[Sub-Sector],Table3[[#This Row],[Sub-Sector]],Table2[% Price above 20 EMA],"&gt;=0")/Table3[[#This Row],[Count]]</f>
        <v>0.21428571428571427</v>
      </c>
      <c r="S65" s="1">
        <f>COUNTIFS(Table2[Sub-Sector],Table3[[#This Row],[Sub-Sector]],Table2[% Price above 50 EMA],"&gt;=0")/Table3[[#This Row],[Count]]</f>
        <v>0.2857142857142857</v>
      </c>
      <c r="T65" s="1">
        <f>COUNTIFS(Table2[Sub-Sector],Table3[[#This Row],[Sub-Sector]],Table2[% Price above 200 EMA],"&gt;=0")/Table3[[#This Row],[Count]]</f>
        <v>0.7142857142857143</v>
      </c>
      <c r="U65" s="1">
        <f>COUNTIFS(Table2[Sub-Sector],Table3[[#This Row],[Sub-Sector]],Table2[Rate of Change - Zone],"Positive")/Table3[[#This Row],[Count]]</f>
        <v>0.21428571428571427</v>
      </c>
      <c r="V65" s="1">
        <f>COUNTIFS(Table2[Sub-Sector],Table3[[#This Row],[Sub-Sector]],Table2[Sharpe Ratio],"&gt;=0.10")/Table3[[#This Row],[Count]]</f>
        <v>7.1428571428571425E-2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65">
        <f>_xlfn.RANK.AVG(Table3[[#This Row],[Score]],Table3[Score],1)</f>
        <v>53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5">
        <f>_xlfn.RANK.AVG(Table3[[#This Row],[Score 2 ]],Table3[[Score 2 ]],1)</f>
        <v>64</v>
      </c>
    </row>
    <row r="66" spans="1:26" x14ac:dyDescent="0.3">
      <c r="A66" t="s">
        <v>455</v>
      </c>
      <c r="B66">
        <f>COUNTIFS(Table2[Sub-Sector],Table3[[#This Row],[Sub-Sector]])</f>
        <v>10</v>
      </c>
      <c r="C66" s="1">
        <f>COUNTIFS(Table2[Sub-Sector],Table3[[#This Row],[Sub-Sector]],Table2[Uptrend],"Uptrend")/Table3[[#This Row],[Count]]</f>
        <v>0.4</v>
      </c>
      <c r="D66" s="1">
        <f>COUNTIFS(Table2[Sub-Sector],Table3[[#This Row],[Sub-Sector]],Table2[1W Return vs Nifty],"&gt;=5")/Table3[[#This Row],[Count]]</f>
        <v>0.3</v>
      </c>
      <c r="E66" s="1">
        <f>COUNTIFS(Table2[Sub-Sector],Table3[[#This Row],[Sub-Sector]],Table2[1M Return vs Nifty],"&gt;=5")/Table3[[#This Row],[Count]]</f>
        <v>0.2</v>
      </c>
      <c r="F66" s="1">
        <f>COUNTIFS(Table2[Sub-Sector],Table3[[#This Row],[Sub-Sector]],Table2[6M Return vs Nifty],"&gt;=10")/Table3[[#This Row],[Count]]</f>
        <v>0.4</v>
      </c>
      <c r="G66" s="1">
        <f>COUNTIFS(Table2[Sub-Sector],Table3[[#This Row],[Sub-Sector]],Table2[1Y Return vs Nifty],"&gt;=10")/Table3[[#This Row],[Count]]</f>
        <v>0.3</v>
      </c>
      <c r="H66" s="1">
        <f>COUNTIFS(Table2[Sub-Sector],Table3[[#This Row],[Sub-Sector]],Table2[RSI Exponential â€“ 14D],"&gt;=50")/Table3[[#This Row],[Count]]</f>
        <v>0.2</v>
      </c>
      <c r="I66" s="1">
        <f>COUNTIFS(Table2[Sub-Sector],Table3[[#This Row],[Sub-Sector]],Table2[Relative Volume],"&gt;=1")/Table3[[#This Row],[Count]]</f>
        <v>0.3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0.9</v>
      </c>
      <c r="L66" s="1">
        <f>COUNTIFS(Table2[Sub-Sector],Table3[[#This Row],[Sub-Sector]],Table2[% Away From Current Week Low],"&gt;=0.05")/Table3[[#This Row],[Count]]</f>
        <v>0.1</v>
      </c>
      <c r="M66" s="1">
        <f>COUNTIFS(Table2[Sub-Sector],Table3[[#This Row],[Sub-Sector]],Table2[% Away From Current Week High],"&lt;=0.05")/Table3[[#This Row],[Count]]</f>
        <v>0.5</v>
      </c>
      <c r="N66" s="1">
        <f>COUNTIFS(Table2[Sub-Sector],Table3[[#This Row],[Sub-Sector]],Table2[% Away From Current Month Low],"&gt;=0.05")/Table3[[#This Row],[Count]]</f>
        <v>0.3</v>
      </c>
      <c r="O66" s="1">
        <f>COUNTIFS(Table2[Sub-Sector],Table3[[#This Row],[Sub-Sector]],Table2[% Away From Current Month High],"&lt;=0.05")/Table3[[#This Row],[Count]]</f>
        <v>0.2</v>
      </c>
      <c r="P66" s="1">
        <f>COUNTIFS(Table2[Sub-Sector],Table3[[#This Row],[Sub-Sector]],Table2[% Away From 52W High],"&lt;=10")/Table3[[#This Row],[Count]]</f>
        <v>0.2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0.1</v>
      </c>
      <c r="S66" s="1">
        <f>COUNTIFS(Table2[Sub-Sector],Table3[[#This Row],[Sub-Sector]],Table2[% Price above 50 EMA],"&gt;=0")/Table3[[#This Row],[Count]]</f>
        <v>0.4</v>
      </c>
      <c r="T66" s="1">
        <f>COUNTIFS(Table2[Sub-Sector],Table3[[#This Row],[Sub-Sector]],Table2[% Price above 200 EMA],"&gt;=0")/Table3[[#This Row],[Count]]</f>
        <v>0.8</v>
      </c>
      <c r="U66" s="1">
        <f>COUNTIFS(Table2[Sub-Sector],Table3[[#This Row],[Sub-Sector]],Table2[Rate of Change - Zone],"Positive")/Table3[[#This Row],[Count]]</f>
        <v>0.2</v>
      </c>
      <c r="V66" s="1">
        <f>COUNTIFS(Table2[Sub-Sector],Table3[[#This Row],[Sub-Sector]],Table2[Sharpe Ratio],"&gt;=0.10")/Table3[[#This Row],[Count]]</f>
        <v>0.4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66">
        <f>_xlfn.RANK.AVG(Table3[[#This Row],[Score]],Table3[Score],1)</f>
        <v>60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6">
        <f>_xlfn.RANK.AVG(Table3[[#This Row],[Score 2 ]],Table3[[Score 2 ]],1)</f>
        <v>65</v>
      </c>
    </row>
    <row r="67" spans="1:26" x14ac:dyDescent="0.3">
      <c r="A67" t="s">
        <v>202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0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0.5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67">
        <f>_xlfn.RANK.AVG(Table3[[#This Row],[Score]],Table3[Score],1)</f>
        <v>94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67">
        <f>_xlfn.RANK.AVG(Table3[[#This Row],[Score 2 ]],Table3[[Score 2 ]],1)</f>
        <v>66</v>
      </c>
    </row>
    <row r="68" spans="1:26" x14ac:dyDescent="0.3">
      <c r="A68" t="s">
        <v>209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0.66666666666666663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0.66666666666666663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0.66666666666666663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0.66666666666666663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0.33333333333333331</v>
      </c>
      <c r="V68" s="1">
        <f>COUNTIFS(Table2[Sub-Sector],Table3[[#This Row],[Sub-Sector]],Table2[Sharpe Ratio],"&gt;=0.10")/Table3[[#This Row],[Count]]</f>
        <v>0.66666666666666663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68">
        <f>_xlfn.RANK.AVG(Table3[[#This Row],[Score]],Table3[Score],1)</f>
        <v>40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68">
        <f>_xlfn.RANK.AVG(Table3[[#This Row],[Score 2 ]],Table3[[Score 2 ]],1)</f>
        <v>67</v>
      </c>
    </row>
    <row r="69" spans="1:26" x14ac:dyDescent="0.3">
      <c r="A69" t="s">
        <v>60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0.25</v>
      </c>
      <c r="F69" s="1">
        <f>COUNTIFS(Table2[Sub-Sector],Table3[[#This Row],[Sub-Sector]],Table2[6M Return vs Nifty],"&gt;=10")/Table3[[#This Row],[Count]]</f>
        <v>0.25</v>
      </c>
      <c r="G69" s="1">
        <f>COUNTIFS(Table2[Sub-Sector],Table3[[#This Row],[Sub-Sector]],Table2[1Y Return vs Nifty],"&gt;=10")/Table3[[#This Row],[Count]]</f>
        <v>0.75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0.25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0.25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0.25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69">
        <f>_xlfn.RANK.AVG(Table3[[#This Row],[Score]],Table3[Score],1)</f>
        <v>69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69">
        <f>_xlfn.RANK.AVG(Table3[[#This Row],[Score 2 ]],Table3[[Score 2 ]],1)</f>
        <v>68</v>
      </c>
    </row>
    <row r="70" spans="1:26" x14ac:dyDescent="0.3">
      <c r="A70" t="s">
        <v>594</v>
      </c>
      <c r="B70">
        <f>COUNTIFS(Table2[Sub-Sector],Table3[[#This Row],[Sub-Sector]])</f>
        <v>8</v>
      </c>
      <c r="C70" s="1">
        <f>COUNTIFS(Table2[Sub-Sector],Table3[[#This Row],[Sub-Sector]],Table2[Uptrend],"Uptrend")/Table3[[#This Row],[Count]]</f>
        <v>0.75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0.25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</v>
      </c>
      <c r="H70" s="1">
        <f>COUNTIFS(Table2[Sub-Sector],Table3[[#This Row],[Sub-Sector]],Table2[RSI Exponential â€“ 14D],"&gt;=50")/Table3[[#This Row],[Count]]</f>
        <v>0.125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0.875</v>
      </c>
      <c r="L70" s="1">
        <f>COUNTIFS(Table2[Sub-Sector],Table3[[#This Row],[Sub-Sector]],Table2[% Away From Current Week Low],"&gt;=0.05")/Table3[[#This Row],[Count]]</f>
        <v>0.125</v>
      </c>
      <c r="M70" s="1">
        <f>COUNTIFS(Table2[Sub-Sector],Table3[[#This Row],[Sub-Sector]],Table2[% Away From Current Week High],"&lt;=0.05")/Table3[[#This Row],[Count]]</f>
        <v>0.625</v>
      </c>
      <c r="N70" s="1">
        <f>COUNTIFS(Table2[Sub-Sector],Table3[[#This Row],[Sub-Sector]],Table2[% Away From Current Month Low],"&gt;=0.05")/Table3[[#This Row],[Count]]</f>
        <v>0.125</v>
      </c>
      <c r="O70" s="1">
        <f>COUNTIFS(Table2[Sub-Sector],Table3[[#This Row],[Sub-Sector]],Table2[% Away From Current Month High],"&lt;=0.05")/Table3[[#This Row],[Count]]</f>
        <v>0.25</v>
      </c>
      <c r="P70" s="1">
        <f>COUNTIFS(Table2[Sub-Sector],Table3[[#This Row],[Sub-Sector]],Table2[% Away From 52W High],"&lt;=10")/Table3[[#This Row],[Count]]</f>
        <v>0.125</v>
      </c>
      <c r="Q70" s="1">
        <f>COUNTIFS(Table2[Sub-Sector],Table3[[#This Row],[Sub-Sector]],Table2[% Away From 52W Low],"&gt;=10")/Table3[[#This Row],[Count]]</f>
        <v>0.875</v>
      </c>
      <c r="R70" s="1">
        <f>COUNTIFS(Table2[Sub-Sector],Table3[[#This Row],[Sub-Sector]],Table2[% Price above 20 EMA],"&gt;=0")/Table3[[#This Row],[Count]]</f>
        <v>0.125</v>
      </c>
      <c r="S70" s="1">
        <f>COUNTIFS(Table2[Sub-Sector],Table3[[#This Row],[Sub-Sector]],Table2[% Price above 50 EMA],"&gt;=0")/Table3[[#This Row],[Count]]</f>
        <v>0.25</v>
      </c>
      <c r="T70" s="1">
        <f>COUNTIFS(Table2[Sub-Sector],Table3[[#This Row],[Sub-Sector]],Table2[% Price above 200 EMA],"&gt;=0")/Table3[[#This Row],[Count]]</f>
        <v>0.75</v>
      </c>
      <c r="U70" s="1">
        <f>COUNTIFS(Table2[Sub-Sector],Table3[[#This Row],[Sub-Sector]],Table2[Rate of Change - Zone],"Positive")/Table3[[#This Row],[Count]]</f>
        <v>0.25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70">
        <f>_xlfn.RANK.AVG(Table3[[#This Row],[Score]],Table3[Score],1)</f>
        <v>61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0">
        <f>_xlfn.RANK.AVG(Table3[[#This Row],[Score 2 ]],Table3[[Score 2 ]],1)</f>
        <v>69</v>
      </c>
    </row>
    <row r="71" spans="1:26" x14ac:dyDescent="0.3">
      <c r="A71" t="s">
        <v>1239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0.5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0.5</v>
      </c>
      <c r="I71" s="1">
        <f>COUNTIFS(Table2[Sub-Sector],Table3[[#This Row],[Sub-Sector]],Table2[Relative Volume],"&gt;=1")/Table3[[#This Row],[Count]]</f>
        <v>0.5</v>
      </c>
      <c r="J71" s="1">
        <f>COUNTIFS(Table2[Sub-Sector],Table3[[#This Row],[Sub-Sector]],Table2[% Away From Day Low],"&gt;=0.05")/Table3[[#This Row],[Count]]</f>
        <v>0.5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0.5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</v>
      </c>
      <c r="U71" s="1">
        <f>COUNTIFS(Table2[Sub-Sector],Table3[[#This Row],[Sub-Sector]],Table2[Rate of Change - Zone],"Positive")/Table3[[#This Row],[Count]]</f>
        <v>0.5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71">
        <f>_xlfn.RANK.AVG(Table3[[#This Row],[Score]],Table3[Score],1)</f>
        <v>78.5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1">
        <f>_xlfn.RANK.AVG(Table3[[#This Row],[Score 2 ]],Table3[[Score 2 ]],1)</f>
        <v>70</v>
      </c>
    </row>
    <row r="72" spans="1:26" x14ac:dyDescent="0.3">
      <c r="A72" t="s">
        <v>286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0.66666666666666663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0.16666666666666666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0.33333333333333331</v>
      </c>
      <c r="I72" s="1">
        <f>COUNTIFS(Table2[Sub-Sector],Table3[[#This Row],[Sub-Sector]],Table2[Relative Volume],"&gt;=1")/Table3[[#This Row],[Count]]</f>
        <v>0.16666666666666666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0.5</v>
      </c>
      <c r="N72" s="1">
        <f>COUNTIFS(Table2[Sub-Sector],Table3[[#This Row],[Sub-Sector]],Table2[% Away From Current Month Low],"&gt;=0.05")/Table3[[#This Row],[Count]]</f>
        <v>0.66666666666666663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0.16666666666666666</v>
      </c>
      <c r="Q72" s="1">
        <f>COUNTIFS(Table2[Sub-Sector],Table3[[#This Row],[Sub-Sector]],Table2[% Away From 52W Low],"&gt;=10")/Table3[[#This Row],[Count]]</f>
        <v>0.83333333333333337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0.5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0.66666666666666663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72">
        <f>_xlfn.RANK.AVG(Table3[[#This Row],[Score]],Table3[Score],1)</f>
        <v>68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2">
        <f>_xlfn.RANK.AVG(Table3[[#This Row],[Score 2 ]],Table3[[Score 2 ]],1)</f>
        <v>71</v>
      </c>
    </row>
    <row r="73" spans="1:26" x14ac:dyDescent="0.3">
      <c r="A73" t="s">
        <v>141</v>
      </c>
      <c r="B73">
        <f>COUNTIFS(Table2[Sub-Sector],Table3[[#This Row],[Sub-Sector]])</f>
        <v>8</v>
      </c>
      <c r="C73" s="1">
        <f>COUNTIFS(Table2[Sub-Sector],Table3[[#This Row],[Sub-Sector]],Table2[Uptrend],"Uptrend")/Table3[[#This Row],[Count]]</f>
        <v>0.125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0.125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0.875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0.875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0.625</v>
      </c>
      <c r="N73" s="1">
        <f>COUNTIFS(Table2[Sub-Sector],Table3[[#This Row],[Sub-Sector]],Table2[% Away From Current Month Low],"&gt;=0.05")/Table3[[#This Row],[Count]]</f>
        <v>0.75</v>
      </c>
      <c r="O73" s="1">
        <f>COUNTIFS(Table2[Sub-Sector],Table3[[#This Row],[Sub-Sector]],Table2[% Away From Current Month High],"&lt;=0.05")/Table3[[#This Row],[Count]]</f>
        <v>0.125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0.125</v>
      </c>
      <c r="T73" s="1">
        <f>COUNTIFS(Table2[Sub-Sector],Table3[[#This Row],[Sub-Sector]],Table2[% Price above 200 EMA],"&gt;=0")/Table3[[#This Row],[Count]]</f>
        <v>0.75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0.75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73">
        <f>_xlfn.RANK.AVG(Table3[[#This Row],[Score]],Table3[Score],1)</f>
        <v>87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3">
        <f>_xlfn.RANK.AVG(Table3[[#This Row],[Score 2 ]],Table3[[Score 2 ]],1)</f>
        <v>72</v>
      </c>
    </row>
    <row r="74" spans="1:26" x14ac:dyDescent="0.3">
      <c r="A74" t="s">
        <v>77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0.35294117647058826</v>
      </c>
      <c r="D74" s="1">
        <f>COUNTIFS(Table2[Sub-Sector],Table3[[#This Row],[Sub-Sector]],Table2[1W Return vs Nifty],"&gt;=5")/Table3[[#This Row],[Count]]</f>
        <v>0.11764705882352941</v>
      </c>
      <c r="E74" s="1">
        <f>COUNTIFS(Table2[Sub-Sector],Table3[[#This Row],[Sub-Sector]],Table2[1M Return vs Nifty],"&gt;=5")/Table3[[#This Row],[Count]]</f>
        <v>0.17647058823529413</v>
      </c>
      <c r="F74" s="1">
        <f>COUNTIFS(Table2[Sub-Sector],Table3[[#This Row],[Sub-Sector]],Table2[6M Return vs Nifty],"&gt;=10")/Table3[[#This Row],[Count]]</f>
        <v>0.11764705882352941</v>
      </c>
      <c r="G74" s="1">
        <f>COUNTIFS(Table2[Sub-Sector],Table3[[#This Row],[Sub-Sector]],Table2[1Y Return vs Nifty],"&gt;=10")/Table3[[#This Row],[Count]]</f>
        <v>0.17647058823529413</v>
      </c>
      <c r="H74" s="1">
        <f>COUNTIFS(Table2[Sub-Sector],Table3[[#This Row],[Sub-Sector]],Table2[RSI Exponential â€“ 14D],"&gt;=50")/Table3[[#This Row],[Count]]</f>
        <v>0.29411764705882354</v>
      </c>
      <c r="I74" s="1">
        <f>COUNTIFS(Table2[Sub-Sector],Table3[[#This Row],[Sub-Sector]],Table2[Relative Volume],"&gt;=1")/Table3[[#This Row],[Count]]</f>
        <v>0.29411764705882354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0.94117647058823528</v>
      </c>
      <c r="L74" s="1">
        <f>COUNTIFS(Table2[Sub-Sector],Table3[[#This Row],[Sub-Sector]],Table2[% Away From Current Week Low],"&gt;=0.05")/Table3[[#This Row],[Count]]</f>
        <v>0.11764705882352941</v>
      </c>
      <c r="M74" s="1">
        <f>COUNTIFS(Table2[Sub-Sector],Table3[[#This Row],[Sub-Sector]],Table2[% Away From Current Week High],"&lt;=0.05")/Table3[[#This Row],[Count]]</f>
        <v>0.88235294117647056</v>
      </c>
      <c r="N74" s="1">
        <f>COUNTIFS(Table2[Sub-Sector],Table3[[#This Row],[Sub-Sector]],Table2[% Away From Current Month Low],"&gt;=0.05")/Table3[[#This Row],[Count]]</f>
        <v>0.23529411764705882</v>
      </c>
      <c r="O74" s="1">
        <f>COUNTIFS(Table2[Sub-Sector],Table3[[#This Row],[Sub-Sector]],Table2[% Away From Current Month High],"&lt;=0.05")/Table3[[#This Row],[Count]]</f>
        <v>0.41176470588235292</v>
      </c>
      <c r="P74" s="1">
        <f>COUNTIFS(Table2[Sub-Sector],Table3[[#This Row],[Sub-Sector]],Table2[% Away From 52W High],"&lt;=10")/Table3[[#This Row],[Count]]</f>
        <v>0.29411764705882354</v>
      </c>
      <c r="Q74" s="1">
        <f>COUNTIFS(Table2[Sub-Sector],Table3[[#This Row],[Sub-Sector]],Table2[% Away From 52W Low],"&gt;=10")/Table3[[#This Row],[Count]]</f>
        <v>0.82352941176470584</v>
      </c>
      <c r="R74" s="1">
        <f>COUNTIFS(Table2[Sub-Sector],Table3[[#This Row],[Sub-Sector]],Table2[% Price above 20 EMA],"&gt;=0")/Table3[[#This Row],[Count]]</f>
        <v>0.29411764705882354</v>
      </c>
      <c r="S74" s="1">
        <f>COUNTIFS(Table2[Sub-Sector],Table3[[#This Row],[Sub-Sector]],Table2[% Price above 50 EMA],"&gt;=0")/Table3[[#This Row],[Count]]</f>
        <v>0.41176470588235292</v>
      </c>
      <c r="T74" s="1">
        <f>COUNTIFS(Table2[Sub-Sector],Table3[[#This Row],[Sub-Sector]],Table2[% Price above 200 EMA],"&gt;=0")/Table3[[#This Row],[Count]]</f>
        <v>0.52941176470588236</v>
      </c>
      <c r="U74" s="1">
        <f>COUNTIFS(Table2[Sub-Sector],Table3[[#This Row],[Sub-Sector]],Table2[Rate of Change - Zone],"Positive")/Table3[[#This Row],[Count]]</f>
        <v>0.35294117647058826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74">
        <f>_xlfn.RANK.AVG(Table3[[#This Row],[Score]],Table3[Score],1)</f>
        <v>70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4">
        <f>_xlfn.RANK.AVG(Table3[[#This Row],[Score 2 ]],Table3[[Score 2 ]],1)</f>
        <v>73</v>
      </c>
    </row>
    <row r="75" spans="1:26" x14ac:dyDescent="0.3">
      <c r="A75" t="s">
        <v>72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0.33333333333333331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0.33333333333333331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75">
        <f>_xlfn.RANK.AVG(Table3[[#This Row],[Score]],Table3[Score],1)</f>
        <v>75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5">
        <f>_xlfn.RANK.AVG(Table3[[#This Row],[Score 2 ]],Table3[[Score 2 ]],1)</f>
        <v>74</v>
      </c>
    </row>
    <row r="76" spans="1:26" x14ac:dyDescent="0.3">
      <c r="A76" t="s">
        <v>24</v>
      </c>
      <c r="B76">
        <f>COUNTIFS(Table2[Sub-Sector],Table3[[#This Row],[Sub-Sector]])</f>
        <v>20</v>
      </c>
      <c r="C76" s="1">
        <f>COUNTIFS(Table2[Sub-Sector],Table3[[#This Row],[Sub-Sector]],Table2[Uptrend],"Uptrend")/Table3[[#This Row],[Count]]</f>
        <v>0.25</v>
      </c>
      <c r="D76" s="1">
        <f>COUNTIFS(Table2[Sub-Sector],Table3[[#This Row],[Sub-Sector]],Table2[1W Return vs Nifty],"&gt;=5")/Table3[[#This Row],[Count]]</f>
        <v>0.2</v>
      </c>
      <c r="E76" s="1">
        <f>COUNTIFS(Table2[Sub-Sector],Table3[[#This Row],[Sub-Sector]],Table2[1M Return vs Nifty],"&gt;=5")/Table3[[#This Row],[Count]]</f>
        <v>0.05</v>
      </c>
      <c r="F76" s="1">
        <f>COUNTIFS(Table2[Sub-Sector],Table3[[#This Row],[Sub-Sector]],Table2[6M Return vs Nifty],"&gt;=10")/Table3[[#This Row],[Count]]</f>
        <v>0.05</v>
      </c>
      <c r="G76" s="1">
        <f>COUNTIFS(Table2[Sub-Sector],Table3[[#This Row],[Sub-Sector]],Table2[1Y Return vs Nifty],"&gt;=10")/Table3[[#This Row],[Count]]</f>
        <v>0.05</v>
      </c>
      <c r="H76" s="1">
        <f>COUNTIFS(Table2[Sub-Sector],Table3[[#This Row],[Sub-Sector]],Table2[RSI Exponential â€“ 14D],"&gt;=50")/Table3[[#This Row],[Count]]</f>
        <v>0.25</v>
      </c>
      <c r="I76" s="1">
        <f>COUNTIFS(Table2[Sub-Sector],Table3[[#This Row],[Sub-Sector]],Table2[Relative Volume],"&gt;=1")/Table3[[#This Row],[Count]]</f>
        <v>0.4</v>
      </c>
      <c r="J76" s="1">
        <f>COUNTIFS(Table2[Sub-Sector],Table3[[#This Row],[Sub-Sector]],Table2[% Away From Day Low],"&gt;=0.05")/Table3[[#This Row],[Count]]</f>
        <v>0.05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</v>
      </c>
      <c r="M76" s="1">
        <f>COUNTIFS(Table2[Sub-Sector],Table3[[#This Row],[Sub-Sector]],Table2[% Away From Current Week High],"&lt;=0.05")/Table3[[#This Row],[Count]]</f>
        <v>0.9</v>
      </c>
      <c r="N76" s="1">
        <f>COUNTIFS(Table2[Sub-Sector],Table3[[#This Row],[Sub-Sector]],Table2[% Away From Current Month Low],"&gt;=0.05")/Table3[[#This Row],[Count]]</f>
        <v>0.3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0.2</v>
      </c>
      <c r="Q76" s="1">
        <f>COUNTIFS(Table2[Sub-Sector],Table3[[#This Row],[Sub-Sector]],Table2[% Away From 52W Low],"&gt;=10")/Table3[[#This Row],[Count]]</f>
        <v>0.55000000000000004</v>
      </c>
      <c r="R76" s="1">
        <f>COUNTIFS(Table2[Sub-Sector],Table3[[#This Row],[Sub-Sector]],Table2[% Price above 20 EMA],"&gt;=0")/Table3[[#This Row],[Count]]</f>
        <v>0.2</v>
      </c>
      <c r="S76" s="1">
        <f>COUNTIFS(Table2[Sub-Sector],Table3[[#This Row],[Sub-Sector]],Table2[% Price above 50 EMA],"&gt;=0")/Table3[[#This Row],[Count]]</f>
        <v>0.25</v>
      </c>
      <c r="T76" s="1">
        <f>COUNTIFS(Table2[Sub-Sector],Table3[[#This Row],[Sub-Sector]],Table2[% Price above 200 EMA],"&gt;=0")/Table3[[#This Row],[Count]]</f>
        <v>0.3</v>
      </c>
      <c r="U76" s="1">
        <f>COUNTIFS(Table2[Sub-Sector],Table3[[#This Row],[Sub-Sector]],Table2[Rate of Change - Zone],"Positive")/Table3[[#This Row],[Count]]</f>
        <v>0.2</v>
      </c>
      <c r="V76" s="1">
        <f>COUNTIFS(Table2[Sub-Sector],Table3[[#This Row],[Sub-Sector]],Table2[Sharpe Ratio],"&gt;=0.10")/Table3[[#This Row],[Count]]</f>
        <v>0.15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76">
        <f>_xlfn.RANK.AVG(Table3[[#This Row],[Score]],Table3[Score],1)</f>
        <v>74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76">
        <f>_xlfn.RANK.AVG(Table3[[#This Row],[Score 2 ]],Table3[[Score 2 ]],1)</f>
        <v>75</v>
      </c>
    </row>
    <row r="77" spans="1:26" x14ac:dyDescent="0.3">
      <c r="A77" t="s">
        <v>1503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0.25</v>
      </c>
      <c r="F77" s="1">
        <f>COUNTIFS(Table2[Sub-Sector],Table3[[#This Row],[Sub-Sector]],Table2[6M Return vs Nifty],"&gt;=10")/Table3[[#This Row],[Count]]</f>
        <v>0.25</v>
      </c>
      <c r="G77" s="1">
        <f>COUNTIFS(Table2[Sub-Sector],Table3[[#This Row],[Sub-Sector]],Table2[1Y Return vs Nifty],"&gt;=10")/Table3[[#This Row],[Count]]</f>
        <v>0.25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0.25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0.5</v>
      </c>
      <c r="N77" s="1">
        <f>COUNTIFS(Table2[Sub-Sector],Table3[[#This Row],[Sub-Sector]],Table2[% Away From Current Month Low],"&gt;=0.05")/Table3[[#This Row],[Count]]</f>
        <v>0.5</v>
      </c>
      <c r="O77" s="1">
        <f>COUNTIFS(Table2[Sub-Sector],Table3[[#This Row],[Sub-Sector]],Table2[% Away From Current Month High],"&lt;=0.05")/Table3[[#This Row],[Count]]</f>
        <v>0.25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0.25</v>
      </c>
      <c r="S77" s="1">
        <f>COUNTIFS(Table2[Sub-Sector],Table3[[#This Row],[Sub-Sector]],Table2[% Price above 50 EMA],"&gt;=0")/Table3[[#This Row],[Count]]</f>
        <v>0.25</v>
      </c>
      <c r="T77" s="1">
        <f>COUNTIFS(Table2[Sub-Sector],Table3[[#This Row],[Sub-Sector]],Table2[% Price above 200 EMA],"&gt;=0")/Table3[[#This Row],[Count]]</f>
        <v>0.75</v>
      </c>
      <c r="U77" s="1">
        <f>COUNTIFS(Table2[Sub-Sector],Table3[[#This Row],[Sub-Sector]],Table2[Rate of Change - Zone],"Positive")/Table3[[#This Row],[Count]]</f>
        <v>0.25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77">
        <f>_xlfn.RANK.AVG(Table3[[#This Row],[Score]],Table3[Score],1)</f>
        <v>72.5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77">
        <f>_xlfn.RANK.AVG(Table3[[#This Row],[Score 2 ]],Table3[[Score 2 ]],1)</f>
        <v>76</v>
      </c>
    </row>
    <row r="78" spans="1:26" x14ac:dyDescent="0.3">
      <c r="A78" t="s">
        <v>458</v>
      </c>
      <c r="B78">
        <f>COUNTIFS(Table2[Sub-Sector],Table3[[#This Row],[Sub-Sector]])</f>
        <v>9</v>
      </c>
      <c r="C78" s="1">
        <f>COUNTIFS(Table2[Sub-Sector],Table3[[#This Row],[Sub-Sector]],Table2[Uptrend],"Uptrend")/Table3[[#This Row],[Count]]</f>
        <v>0.22222222222222221</v>
      </c>
      <c r="D78" s="1">
        <f>COUNTIFS(Table2[Sub-Sector],Table3[[#This Row],[Sub-Sector]],Table2[1W Return vs Nifty],"&gt;=5")/Table3[[#This Row],[Count]]</f>
        <v>0.1111111111111111</v>
      </c>
      <c r="E78" s="1">
        <f>COUNTIFS(Table2[Sub-Sector],Table3[[#This Row],[Sub-Sector]],Table2[1M Return vs Nifty],"&gt;=5")/Table3[[#This Row],[Count]]</f>
        <v>0.22222222222222221</v>
      </c>
      <c r="F78" s="1">
        <f>COUNTIFS(Table2[Sub-Sector],Table3[[#This Row],[Sub-Sector]],Table2[6M Return vs Nifty],"&gt;=10")/Table3[[#This Row],[Count]]</f>
        <v>0.22222222222222221</v>
      </c>
      <c r="G78" s="1">
        <f>COUNTIFS(Table2[Sub-Sector],Table3[[#This Row],[Sub-Sector]],Table2[1Y Return vs Nifty],"&gt;=10")/Table3[[#This Row],[Count]]</f>
        <v>0.44444444444444442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0.22222222222222221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0.1111111111111111</v>
      </c>
      <c r="M78" s="1">
        <f>COUNTIFS(Table2[Sub-Sector],Table3[[#This Row],[Sub-Sector]],Table2[% Away From Current Week High],"&lt;=0.05")/Table3[[#This Row],[Count]]</f>
        <v>0.88888888888888884</v>
      </c>
      <c r="N78" s="1">
        <f>COUNTIFS(Table2[Sub-Sector],Table3[[#This Row],[Sub-Sector]],Table2[% Away From Current Month Low],"&gt;=0.05")/Table3[[#This Row],[Count]]</f>
        <v>0.22222222222222221</v>
      </c>
      <c r="O78" s="1">
        <f>COUNTIFS(Table2[Sub-Sector],Table3[[#This Row],[Sub-Sector]],Table2[% Away From Current Month High],"&lt;=0.05")/Table3[[#This Row],[Count]]</f>
        <v>0.33333333333333331</v>
      </c>
      <c r="P78" s="1">
        <f>COUNTIFS(Table2[Sub-Sector],Table3[[#This Row],[Sub-Sector]],Table2[% Away From 52W High],"&lt;=10")/Table3[[#This Row],[Count]]</f>
        <v>0.1111111111111111</v>
      </c>
      <c r="Q78" s="1">
        <f>COUNTIFS(Table2[Sub-Sector],Table3[[#This Row],[Sub-Sector]],Table2[% Away From 52W Low],"&gt;=10")/Table3[[#This Row],[Count]]</f>
        <v>0.66666666666666663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0.55555555555555558</v>
      </c>
      <c r="U78" s="1">
        <f>COUNTIFS(Table2[Sub-Sector],Table3[[#This Row],[Sub-Sector]],Table2[Rate of Change - Zone],"Positive")/Table3[[#This Row],[Count]]</f>
        <v>0.1111111111111111</v>
      </c>
      <c r="V78" s="1">
        <f>COUNTIFS(Table2[Sub-Sector],Table3[[#This Row],[Sub-Sector]],Table2[Sharpe Ratio],"&gt;=0.10")/Table3[[#This Row],[Count]]</f>
        <v>0.44444444444444442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78">
        <f>_xlfn.RANK.AVG(Table3[[#This Row],[Score]],Table3[Score],1)</f>
        <v>76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8">
        <f>_xlfn.RANK.AVG(Table3[[#This Row],[Score 2 ]],Table3[[Score 2 ]],1)</f>
        <v>77.5</v>
      </c>
    </row>
    <row r="79" spans="1:26" x14ac:dyDescent="0.3">
      <c r="A79" t="s">
        <v>92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0.33333333333333331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</v>
      </c>
      <c r="X79">
        <f>_xlfn.RANK.AVG(Table3[[#This Row],[Score]],Table3[Score],1)</f>
        <v>93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9">
        <f>_xlfn.RANK.AVG(Table3[[#This Row],[Score 2 ]],Table3[[Score 2 ]],1)</f>
        <v>77.5</v>
      </c>
    </row>
    <row r="80" spans="1:26" x14ac:dyDescent="0.3">
      <c r="A80" t="s">
        <v>609</v>
      </c>
      <c r="B80">
        <f>COUNTIFS(Table2[Sub-Sector],Table3[[#This Row],[Sub-Sector]])</f>
        <v>13</v>
      </c>
      <c r="C80" s="1">
        <f>COUNTIFS(Table2[Sub-Sector],Table3[[#This Row],[Sub-Sector]],Table2[Uptrend],"Uptrend")/Table3[[#This Row],[Count]]</f>
        <v>0.30769230769230771</v>
      </c>
      <c r="D80" s="1">
        <f>COUNTIFS(Table2[Sub-Sector],Table3[[#This Row],[Sub-Sector]],Table2[1W Return vs Nifty],"&gt;=5")/Table3[[#This Row],[Count]]</f>
        <v>0.15384615384615385</v>
      </c>
      <c r="E80" s="1">
        <f>COUNTIFS(Table2[Sub-Sector],Table3[[#This Row],[Sub-Sector]],Table2[1M Return vs Nifty],"&gt;=5")/Table3[[#This Row],[Count]]</f>
        <v>0.38461538461538464</v>
      </c>
      <c r="F80" s="1">
        <f>COUNTIFS(Table2[Sub-Sector],Table3[[#This Row],[Sub-Sector]],Table2[6M Return vs Nifty],"&gt;=10")/Table3[[#This Row],[Count]]</f>
        <v>0.30769230769230771</v>
      </c>
      <c r="G80" s="1">
        <f>COUNTIFS(Table2[Sub-Sector],Table3[[#This Row],[Sub-Sector]],Table2[1Y Return vs Nifty],"&gt;=10")/Table3[[#This Row],[Count]]</f>
        <v>0.30769230769230771</v>
      </c>
      <c r="H80" s="1">
        <f>COUNTIFS(Table2[Sub-Sector],Table3[[#This Row],[Sub-Sector]],Table2[RSI Exponential â€“ 14D],"&gt;=50")/Table3[[#This Row],[Count]]</f>
        <v>0.38461538461538464</v>
      </c>
      <c r="I80" s="1">
        <f>COUNTIFS(Table2[Sub-Sector],Table3[[#This Row],[Sub-Sector]],Table2[Relative Volume],"&gt;=1")/Table3[[#This Row],[Count]]</f>
        <v>0.15384615384615385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0.92307692307692313</v>
      </c>
      <c r="L80" s="1">
        <f>COUNTIFS(Table2[Sub-Sector],Table3[[#This Row],[Sub-Sector]],Table2[% Away From Current Week Low],"&gt;=0.05")/Table3[[#This Row],[Count]]</f>
        <v>0.15384615384615385</v>
      </c>
      <c r="M80" s="1">
        <f>COUNTIFS(Table2[Sub-Sector],Table3[[#This Row],[Sub-Sector]],Table2[% Away From Current Week High],"&lt;=0.05")/Table3[[#This Row],[Count]]</f>
        <v>0.61538461538461542</v>
      </c>
      <c r="N80" s="1">
        <f>COUNTIFS(Table2[Sub-Sector],Table3[[#This Row],[Sub-Sector]],Table2[% Away From Current Month Low],"&gt;=0.05")/Table3[[#This Row],[Count]]</f>
        <v>0.61538461538461542</v>
      </c>
      <c r="O80" s="1">
        <f>COUNTIFS(Table2[Sub-Sector],Table3[[#This Row],[Sub-Sector]],Table2[% Away From Current Month High],"&lt;=0.05")/Table3[[#This Row],[Count]]</f>
        <v>0.38461538461538464</v>
      </c>
      <c r="P80" s="1">
        <f>COUNTIFS(Table2[Sub-Sector],Table3[[#This Row],[Sub-Sector]],Table2[% Away From 52W High],"&lt;=10")/Table3[[#This Row],[Count]]</f>
        <v>0.15384615384615385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0.46153846153846156</v>
      </c>
      <c r="S80" s="1">
        <f>COUNTIFS(Table2[Sub-Sector],Table3[[#This Row],[Sub-Sector]],Table2[% Price above 50 EMA],"&gt;=0")/Table3[[#This Row],[Count]]</f>
        <v>0.46153846153846156</v>
      </c>
      <c r="T80" s="1">
        <f>COUNTIFS(Table2[Sub-Sector],Table3[[#This Row],[Sub-Sector]],Table2[% Price above 200 EMA],"&gt;=0")/Table3[[#This Row],[Count]]</f>
        <v>0.61538461538461542</v>
      </c>
      <c r="U80" s="1">
        <f>COUNTIFS(Table2[Sub-Sector],Table3[[#This Row],[Sub-Sector]],Table2[Rate of Change - Zone],"Positive")/Table3[[#This Row],[Count]]</f>
        <v>0.23076923076923078</v>
      </c>
      <c r="V80" s="1">
        <f>COUNTIFS(Table2[Sub-Sector],Table3[[#This Row],[Sub-Sector]],Table2[Sharpe Ratio],"&gt;=0.10")/Table3[[#This Row],[Count]]</f>
        <v>0.15384615384615385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80">
        <f>_xlfn.RANK.AVG(Table3[[#This Row],[Score]],Table3[Score],1)</f>
        <v>63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80">
        <f>_xlfn.RANK.AVG(Table3[[#This Row],[Score 2 ]],Table3[[Score 2 ]],1)</f>
        <v>79.5</v>
      </c>
    </row>
    <row r="81" spans="1:26" x14ac:dyDescent="0.3">
      <c r="A81" t="s">
        <v>748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0.25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0.25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0.25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</v>
      </c>
      <c r="N81" s="1">
        <f>COUNTIFS(Table2[Sub-Sector],Table3[[#This Row],[Sub-Sector]],Table2[% Away From Current Month Low],"&gt;=0.05")/Table3[[#This Row],[Count]]</f>
        <v>0.25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0.75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570.5</v>
      </c>
      <c r="X81">
        <f>_xlfn.RANK.AVG(Table3[[#This Row],[Score]],Table3[Score],1)</f>
        <v>95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81">
        <f>_xlfn.RANK.AVG(Table3[[#This Row],[Score 2 ]],Table3[[Score 2 ]],1)</f>
        <v>79.5</v>
      </c>
    </row>
    <row r="82" spans="1:26" x14ac:dyDescent="0.3">
      <c r="A82" t="s">
        <v>57</v>
      </c>
      <c r="B82">
        <f>COUNTIFS(Table2[Sub-Sector],Table3[[#This Row],[Sub-Sector]])</f>
        <v>4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0.25</v>
      </c>
      <c r="F82" s="1">
        <f>COUNTIFS(Table2[Sub-Sector],Table3[[#This Row],[Sub-Sector]],Table2[6M Return vs Nifty],"&gt;=10")/Table3[[#This Row],[Count]]</f>
        <v>0.25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0.25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0.25</v>
      </c>
      <c r="M82" s="1">
        <f>COUNTIFS(Table2[Sub-Sector],Table3[[#This Row],[Sub-Sector]],Table2[% Away From Current Week High],"&lt;=0.05")/Table3[[#This Row],[Count]]</f>
        <v>0.5</v>
      </c>
      <c r="N82" s="1">
        <f>COUNTIFS(Table2[Sub-Sector],Table3[[#This Row],[Sub-Sector]],Table2[% Away From Current Month Low],"&gt;=0.05")/Table3[[#This Row],[Count]]</f>
        <v>0.25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0.25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0.25</v>
      </c>
      <c r="S82" s="1">
        <f>COUNTIFS(Table2[Sub-Sector],Table3[[#This Row],[Sub-Sector]],Table2[% Price above 50 EMA],"&gt;=0")/Table3[[#This Row],[Count]]</f>
        <v>0.5</v>
      </c>
      <c r="T82" s="1">
        <f>COUNTIFS(Table2[Sub-Sector],Table3[[#This Row],[Sub-Sector]],Table2[% Price above 200 EMA],"&gt;=0")/Table3[[#This Row],[Count]]</f>
        <v>0.75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82">
        <f>_xlfn.RANK.AVG(Table3[[#This Row],[Score]],Table3[Score],1)</f>
        <v>78.5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2">
        <f>_xlfn.RANK.AVG(Table3[[#This Row],[Score 2 ]],Table3[[Score 2 ]],1)</f>
        <v>81</v>
      </c>
    </row>
    <row r="83" spans="1:26" x14ac:dyDescent="0.3">
      <c r="A83" t="s">
        <v>448</v>
      </c>
      <c r="B83">
        <f>COUNTIFS(Table2[Sub-Sector],Table3[[#This Row],[Sub-Sector]])</f>
        <v>17</v>
      </c>
      <c r="C83" s="1">
        <f>COUNTIFS(Table2[Sub-Sector],Table3[[#This Row],[Sub-Sector]],Table2[Uptrend],"Uptrend")/Table3[[#This Row],[Count]]</f>
        <v>0.6470588235294118</v>
      </c>
      <c r="D83" s="1">
        <f>COUNTIFS(Table2[Sub-Sector],Table3[[#This Row],[Sub-Sector]],Table2[1W Return vs Nifty],"&gt;=5")/Table3[[#This Row],[Count]]</f>
        <v>0.11764705882352941</v>
      </c>
      <c r="E83" s="1">
        <f>COUNTIFS(Table2[Sub-Sector],Table3[[#This Row],[Sub-Sector]],Table2[1M Return vs Nifty],"&gt;=5")/Table3[[#This Row],[Count]]</f>
        <v>0.23529411764705882</v>
      </c>
      <c r="F83" s="1">
        <f>COUNTIFS(Table2[Sub-Sector],Table3[[#This Row],[Sub-Sector]],Table2[6M Return vs Nifty],"&gt;=10")/Table3[[#This Row],[Count]]</f>
        <v>0.35294117647058826</v>
      </c>
      <c r="G83" s="1">
        <f>COUNTIFS(Table2[Sub-Sector],Table3[[#This Row],[Sub-Sector]],Table2[1Y Return vs Nifty],"&gt;=10")/Table3[[#This Row],[Count]]</f>
        <v>0.23529411764705882</v>
      </c>
      <c r="H83" s="1">
        <f>COUNTIFS(Table2[Sub-Sector],Table3[[#This Row],[Sub-Sector]],Table2[RSI Exponential â€“ 14D],"&gt;=50")/Table3[[#This Row],[Count]]</f>
        <v>0.29411764705882354</v>
      </c>
      <c r="I83" s="1">
        <f>COUNTIFS(Table2[Sub-Sector],Table3[[#This Row],[Sub-Sector]],Table2[Relative Volume],"&gt;=1")/Table3[[#This Row],[Count]]</f>
        <v>0.17647058823529413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0.88235294117647056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0.70588235294117652</v>
      </c>
      <c r="N83" s="1">
        <f>COUNTIFS(Table2[Sub-Sector],Table3[[#This Row],[Sub-Sector]],Table2[% Away From Current Month Low],"&gt;=0.05")/Table3[[#This Row],[Count]]</f>
        <v>0.41176470588235292</v>
      </c>
      <c r="O83" s="1">
        <f>COUNTIFS(Table2[Sub-Sector],Table3[[#This Row],[Sub-Sector]],Table2[% Away From Current Month High],"&lt;=0.05")/Table3[[#This Row],[Count]]</f>
        <v>0.29411764705882354</v>
      </c>
      <c r="P83" s="1">
        <f>COUNTIFS(Table2[Sub-Sector],Table3[[#This Row],[Sub-Sector]],Table2[% Away From 52W High],"&lt;=10")/Table3[[#This Row],[Count]]</f>
        <v>0.11764705882352941</v>
      </c>
      <c r="Q83" s="1">
        <f>COUNTIFS(Table2[Sub-Sector],Table3[[#This Row],[Sub-Sector]],Table2[% Away From 52W Low],"&gt;=10")/Table3[[#This Row],[Count]]</f>
        <v>0.94117647058823528</v>
      </c>
      <c r="R83" s="1">
        <f>COUNTIFS(Table2[Sub-Sector],Table3[[#This Row],[Sub-Sector]],Table2[% Price above 20 EMA],"&gt;=0")/Table3[[#This Row],[Count]]</f>
        <v>0.23529411764705882</v>
      </c>
      <c r="S83" s="1">
        <f>COUNTIFS(Table2[Sub-Sector],Table3[[#This Row],[Sub-Sector]],Table2[% Price above 50 EMA],"&gt;=0")/Table3[[#This Row],[Count]]</f>
        <v>0.41176470588235292</v>
      </c>
      <c r="T83" s="1">
        <f>COUNTIFS(Table2[Sub-Sector],Table3[[#This Row],[Sub-Sector]],Table2[% Price above 200 EMA],"&gt;=0")/Table3[[#This Row],[Count]]</f>
        <v>0.76470588235294112</v>
      </c>
      <c r="U83" s="1">
        <f>COUNTIFS(Table2[Sub-Sector],Table3[[#This Row],[Sub-Sector]],Table2[Rate of Change - Zone],"Positive")/Table3[[#This Row],[Count]]</f>
        <v>0.17647058823529413</v>
      </c>
      <c r="V83" s="1">
        <f>COUNTIFS(Table2[Sub-Sector],Table3[[#This Row],[Sub-Sector]],Table2[Sharpe Ratio],"&gt;=0.10")/Table3[[#This Row],[Count]]</f>
        <v>0.17647058823529413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83">
        <f>_xlfn.RANK.AVG(Table3[[#This Row],[Score]],Table3[Score],1)</f>
        <v>62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3">
        <f>_xlfn.RANK.AVG(Table3[[#This Row],[Score 2 ]],Table3[[Score 2 ]],1)</f>
        <v>82</v>
      </c>
    </row>
    <row r="84" spans="1:26" x14ac:dyDescent="0.3">
      <c r="A84" t="s">
        <v>54</v>
      </c>
      <c r="B84">
        <f>COUNTIFS(Table2[Sub-Sector],Table3[[#This Row],[Sub-Sector]])</f>
        <v>17</v>
      </c>
      <c r="C84" s="1">
        <f>COUNTIFS(Table2[Sub-Sector],Table3[[#This Row],[Sub-Sector]],Table2[Uptrend],"Uptrend")/Table3[[#This Row],[Count]]</f>
        <v>0.41176470588235292</v>
      </c>
      <c r="D84" s="1">
        <f>COUNTIFS(Table2[Sub-Sector],Table3[[#This Row],[Sub-Sector]],Table2[1W Return vs Nifty],"&gt;=5")/Table3[[#This Row],[Count]]</f>
        <v>5.8823529411764705E-2</v>
      </c>
      <c r="E84" s="1">
        <f>COUNTIFS(Table2[Sub-Sector],Table3[[#This Row],[Sub-Sector]],Table2[1M Return vs Nifty],"&gt;=5")/Table3[[#This Row],[Count]]</f>
        <v>5.8823529411764705E-2</v>
      </c>
      <c r="F84" s="1">
        <f>COUNTIFS(Table2[Sub-Sector],Table3[[#This Row],[Sub-Sector]],Table2[6M Return vs Nifty],"&gt;=10")/Table3[[#This Row],[Count]]</f>
        <v>0.17647058823529413</v>
      </c>
      <c r="G84" s="1">
        <f>COUNTIFS(Table2[Sub-Sector],Table3[[#This Row],[Sub-Sector]],Table2[1Y Return vs Nifty],"&gt;=10")/Table3[[#This Row],[Count]]</f>
        <v>0.29411764705882354</v>
      </c>
      <c r="H84" s="1">
        <f>COUNTIFS(Table2[Sub-Sector],Table3[[#This Row],[Sub-Sector]],Table2[RSI Exponential â€“ 14D],"&gt;=50")/Table3[[#This Row],[Count]]</f>
        <v>5.8823529411764705E-2</v>
      </c>
      <c r="I84" s="1">
        <f>COUNTIFS(Table2[Sub-Sector],Table3[[#This Row],[Sub-Sector]],Table2[Relative Volume],"&gt;=1")/Table3[[#This Row],[Count]]</f>
        <v>0.29411764705882354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5.8823529411764705E-2</v>
      </c>
      <c r="M84" s="1">
        <f>COUNTIFS(Table2[Sub-Sector],Table3[[#This Row],[Sub-Sector]],Table2[% Away From Current Week High],"&lt;=0.05")/Table3[[#This Row],[Count]]</f>
        <v>0.58823529411764708</v>
      </c>
      <c r="N84" s="1">
        <f>COUNTIFS(Table2[Sub-Sector],Table3[[#This Row],[Sub-Sector]],Table2[% Away From Current Month Low],"&gt;=0.05")/Table3[[#This Row],[Count]]</f>
        <v>5.8823529411764705E-2</v>
      </c>
      <c r="O84" s="1">
        <f>COUNTIFS(Table2[Sub-Sector],Table3[[#This Row],[Sub-Sector]],Table2[% Away From Current Month High],"&lt;=0.05")/Table3[[#This Row],[Count]]</f>
        <v>0.11764705882352941</v>
      </c>
      <c r="P84" s="1">
        <f>COUNTIFS(Table2[Sub-Sector],Table3[[#This Row],[Sub-Sector]],Table2[% Away From 52W High],"&lt;=10")/Table3[[#This Row],[Count]]</f>
        <v>0.11764705882352941</v>
      </c>
      <c r="Q84" s="1">
        <f>COUNTIFS(Table2[Sub-Sector],Table3[[#This Row],[Sub-Sector]],Table2[% Away From 52W Low],"&gt;=10")/Table3[[#This Row],[Count]]</f>
        <v>0.76470588235294112</v>
      </c>
      <c r="R84" s="1">
        <f>COUNTIFS(Table2[Sub-Sector],Table3[[#This Row],[Sub-Sector]],Table2[% Price above 20 EMA],"&gt;=0")/Table3[[#This Row],[Count]]</f>
        <v>5.8823529411764705E-2</v>
      </c>
      <c r="S84" s="1">
        <f>COUNTIFS(Table2[Sub-Sector],Table3[[#This Row],[Sub-Sector]],Table2[% Price above 50 EMA],"&gt;=0")/Table3[[#This Row],[Count]]</f>
        <v>0.11764705882352941</v>
      </c>
      <c r="T84" s="1">
        <f>COUNTIFS(Table2[Sub-Sector],Table3[[#This Row],[Sub-Sector]],Table2[% Price above 200 EMA],"&gt;=0")/Table3[[#This Row],[Count]]</f>
        <v>0.47058823529411764</v>
      </c>
      <c r="U84" s="1">
        <f>COUNTIFS(Table2[Sub-Sector],Table3[[#This Row],[Sub-Sector]],Table2[Rate of Change - Zone],"Positive")/Table3[[#This Row],[Count]]</f>
        <v>5.8823529411764705E-2</v>
      </c>
      <c r="V84" s="1">
        <f>COUNTIFS(Table2[Sub-Sector],Table3[[#This Row],[Sub-Sector]],Table2[Sharpe Ratio],"&gt;=0.10")/Table3[[#This Row],[Count]]</f>
        <v>0.17647058823529413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4">
        <f>_xlfn.RANK.AVG(Table3[[#This Row],[Score]],Table3[Score],1)</f>
        <v>77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4">
        <f>_xlfn.RANK.AVG(Table3[[#This Row],[Score 2 ]],Table3[[Score 2 ]],1)</f>
        <v>83</v>
      </c>
    </row>
    <row r="85" spans="1:26" x14ac:dyDescent="0.3">
      <c r="A85" t="s">
        <v>1615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0.5</v>
      </c>
      <c r="E85" s="1">
        <f>COUNTIFS(Table2[Sub-Sector],Table3[[#This Row],[Sub-Sector]],Table2[1M Return vs Nifty],"&gt;=5")/Table3[[#This Row],[Count]]</f>
        <v>0.5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0.5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0.5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85">
        <f>_xlfn.RANK.AVG(Table3[[#This Row],[Score]],Table3[Score],1)</f>
        <v>51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5">
        <f>_xlfn.RANK.AVG(Table3[[#This Row],[Score 2 ]],Table3[[Score 2 ]],1)</f>
        <v>84</v>
      </c>
    </row>
    <row r="86" spans="1:26" x14ac:dyDescent="0.3">
      <c r="A86" t="s">
        <v>432</v>
      </c>
      <c r="B86">
        <f>COUNTIFS(Table2[Sub-Sector],Table3[[#This Row],[Sub-Sector]])</f>
        <v>11</v>
      </c>
      <c r="C86" s="1">
        <f>COUNTIFS(Table2[Sub-Sector],Table3[[#This Row],[Sub-Sector]],Table2[Uptrend],"Uptrend")/Table3[[#This Row],[Count]]</f>
        <v>0.18181818181818182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0.27272727272727271</v>
      </c>
      <c r="F86" s="1">
        <f>COUNTIFS(Table2[Sub-Sector],Table3[[#This Row],[Sub-Sector]],Table2[6M Return vs Nifty],"&gt;=10")/Table3[[#This Row],[Count]]</f>
        <v>9.0909090909090912E-2</v>
      </c>
      <c r="G86" s="1">
        <f>COUNTIFS(Table2[Sub-Sector],Table3[[#This Row],[Sub-Sector]],Table2[1Y Return vs Nifty],"&gt;=10")/Table3[[#This Row],[Count]]</f>
        <v>9.0909090909090912E-2</v>
      </c>
      <c r="H86" s="1">
        <f>COUNTIFS(Table2[Sub-Sector],Table3[[#This Row],[Sub-Sector]],Table2[RSI Exponential â€“ 14D],"&gt;=50")/Table3[[#This Row],[Count]]</f>
        <v>0.18181818181818182</v>
      </c>
      <c r="I86" s="1">
        <f>COUNTIFS(Table2[Sub-Sector],Table3[[#This Row],[Sub-Sector]],Table2[Relative Volume],"&gt;=1")/Table3[[#This Row],[Count]]</f>
        <v>9.0909090909090912E-2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0.90909090909090906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0.72727272727272729</v>
      </c>
      <c r="N86" s="1">
        <f>COUNTIFS(Table2[Sub-Sector],Table3[[#This Row],[Sub-Sector]],Table2[% Away From Current Month Low],"&gt;=0.05")/Table3[[#This Row],[Count]]</f>
        <v>0.18181818181818182</v>
      </c>
      <c r="O86" s="1">
        <f>COUNTIFS(Table2[Sub-Sector],Table3[[#This Row],[Sub-Sector]],Table2[% Away From Current Month High],"&lt;=0.05")/Table3[[#This Row],[Count]]</f>
        <v>0.18181818181818182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0.63636363636363635</v>
      </c>
      <c r="R86" s="1">
        <f>COUNTIFS(Table2[Sub-Sector],Table3[[#This Row],[Sub-Sector]],Table2[% Price above 20 EMA],"&gt;=0")/Table3[[#This Row],[Count]]</f>
        <v>0.18181818181818182</v>
      </c>
      <c r="S86" s="1">
        <f>COUNTIFS(Table2[Sub-Sector],Table3[[#This Row],[Sub-Sector]],Table2[% Price above 50 EMA],"&gt;=0")/Table3[[#This Row],[Count]]</f>
        <v>0.27272727272727271</v>
      </c>
      <c r="T86" s="1">
        <f>COUNTIFS(Table2[Sub-Sector],Table3[[#This Row],[Sub-Sector]],Table2[% Price above 200 EMA],"&gt;=0")/Table3[[#This Row],[Count]]</f>
        <v>0.36363636363636365</v>
      </c>
      <c r="U86" s="1">
        <f>COUNTIFS(Table2[Sub-Sector],Table3[[#This Row],[Sub-Sector]],Table2[Rate of Change - Zone],"Positive")/Table3[[#This Row],[Count]]</f>
        <v>0.36363636363636365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86">
        <f>_xlfn.RANK.AVG(Table3[[#This Row],[Score]],Table3[Score],1)</f>
        <v>89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6">
        <f>_xlfn.RANK.AVG(Table3[[#This Row],[Score 2 ]],Table3[[Score 2 ]],1)</f>
        <v>85</v>
      </c>
    </row>
    <row r="87" spans="1:26" x14ac:dyDescent="0.3">
      <c r="A87" t="s">
        <v>37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0.66666666666666663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0.66666666666666663</v>
      </c>
      <c r="G87" s="1">
        <f>COUNTIFS(Table2[Sub-Sector],Table3[[#This Row],[Sub-Sector]],Table2[1Y Return vs Nifty],"&gt;=10")/Table3[[#This Row],[Count]]</f>
        <v>0.33333333333333331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0.33333333333333331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87">
        <f>_xlfn.RANK.AVG(Table3[[#This Row],[Score]],Table3[Score],1)</f>
        <v>88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87">
        <f>_xlfn.RANK.AVG(Table3[[#This Row],[Score 2 ]],Table3[[Score 2 ]],1)</f>
        <v>86</v>
      </c>
    </row>
    <row r="88" spans="1:26" x14ac:dyDescent="0.3">
      <c r="A88" t="s">
        <v>1040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0.5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</v>
      </c>
      <c r="N88" s="1">
        <f>COUNTIFS(Table2[Sub-Sector],Table3[[#This Row],[Sub-Sector]],Table2[% Away From Current Month Low],"&gt;=0.05")/Table3[[#This Row],[Count]]</f>
        <v>0.5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0.5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88">
        <f>_xlfn.RANK.AVG(Table3[[#This Row],[Score]],Table3[Score],1)</f>
        <v>72.5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88">
        <f>_xlfn.RANK.AVG(Table3[[#This Row],[Score 2 ]],Table3[[Score 2 ]],1)</f>
        <v>87</v>
      </c>
    </row>
    <row r="89" spans="1:26" x14ac:dyDescent="0.3">
      <c r="A89" t="s">
        <v>34</v>
      </c>
      <c r="B89">
        <f>COUNTIFS(Table2[Sub-Sector],Table3[[#This Row],[Sub-Sector]])</f>
        <v>11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9.0909090909090912E-2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0.27272727272727271</v>
      </c>
      <c r="H89" s="1">
        <f>COUNTIFS(Table2[Sub-Sector],Table3[[#This Row],[Sub-Sector]],Table2[RSI Exponential â€“ 14D],"&gt;=50")/Table3[[#This Row],[Count]]</f>
        <v>0.27272727272727271</v>
      </c>
      <c r="I89" s="1">
        <f>COUNTIFS(Table2[Sub-Sector],Table3[[#This Row],[Sub-Sector]],Table2[Relative Volume],"&gt;=1")/Table3[[#This Row],[Count]]</f>
        <v>0.27272727272727271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0.27272727272727271</v>
      </c>
      <c r="O89" s="1">
        <f>COUNTIFS(Table2[Sub-Sector],Table3[[#This Row],[Sub-Sector]],Table2[% Away From Current Month High],"&lt;=0.05")/Table3[[#This Row],[Count]]</f>
        <v>0.45454545454545453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0.18181818181818182</v>
      </c>
      <c r="S89" s="1">
        <f>COUNTIFS(Table2[Sub-Sector],Table3[[#This Row],[Sub-Sector]],Table2[% Price above 50 EMA],"&gt;=0")/Table3[[#This Row],[Count]]</f>
        <v>9.0909090909090912E-2</v>
      </c>
      <c r="T89" s="1">
        <f>COUNTIFS(Table2[Sub-Sector],Table3[[#This Row],[Sub-Sector]],Table2[% Price above 200 EMA],"&gt;=0")/Table3[[#This Row],[Count]]</f>
        <v>0.27272727272727271</v>
      </c>
      <c r="U89" s="1">
        <f>COUNTIFS(Table2[Sub-Sector],Table3[[#This Row],[Sub-Sector]],Table2[Rate of Change - Zone],"Positive")/Table3[[#This Row],[Count]]</f>
        <v>0.18181818181818182</v>
      </c>
      <c r="V89" s="1">
        <f>COUNTIFS(Table2[Sub-Sector],Table3[[#This Row],[Sub-Sector]],Table2[Sharpe Ratio],"&gt;=0.10")/Table3[[#This Row],[Count]]</f>
        <v>0.63636363636363635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89">
        <f>_xlfn.RANK.AVG(Table3[[#This Row],[Score]],Table3[Score],1)</f>
        <v>99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89">
        <f>_xlfn.RANK.AVG(Table3[[#This Row],[Score 2 ]],Table3[[Score 2 ]],1)</f>
        <v>88</v>
      </c>
    </row>
    <row r="90" spans="1:26" x14ac:dyDescent="0.3">
      <c r="A90" t="s">
        <v>67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0.33333333333333331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90">
        <f>_xlfn.RANK.AVG(Table3[[#This Row],[Score]],Table3[Score],1)</f>
        <v>100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0">
        <f>_xlfn.RANK.AVG(Table3[[#This Row],[Score 2 ]],Table3[[Score 2 ]],1)</f>
        <v>89.5</v>
      </c>
    </row>
    <row r="91" spans="1:26" x14ac:dyDescent="0.3">
      <c r="A91" t="s">
        <v>909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0.33333333333333331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91">
        <f>_xlfn.RANK.AVG(Table3[[#This Row],[Score]],Table3[Score],1)</f>
        <v>98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1">
        <f>_xlfn.RANK.AVG(Table3[[#This Row],[Score 2 ]],Table3[[Score 2 ]],1)</f>
        <v>89.5</v>
      </c>
    </row>
    <row r="92" spans="1:26" x14ac:dyDescent="0.3">
      <c r="A92" t="s">
        <v>509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1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92">
        <f>_xlfn.RANK.AVG(Table3[[#This Row],[Score]],Table3[Score],1)</f>
        <v>80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2">
        <f>_xlfn.RANK.AVG(Table3[[#This Row],[Score 2 ]],Table3[[Score 2 ]],1)</f>
        <v>91.5</v>
      </c>
    </row>
    <row r="93" spans="1:26" x14ac:dyDescent="0.3">
      <c r="A93" t="s">
        <v>526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1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93">
        <f>_xlfn.RANK.AVG(Table3[[#This Row],[Score]],Table3[Score],1)</f>
        <v>102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3">
        <f>_xlfn.RANK.AVG(Table3[[#This Row],[Score 2 ]],Table3[[Score 2 ]],1)</f>
        <v>91.5</v>
      </c>
    </row>
    <row r="94" spans="1:26" x14ac:dyDescent="0.3">
      <c r="A94" t="s">
        <v>86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94">
        <f>_xlfn.RANK.AVG(Table3[[#This Row],[Score]],Table3[Score],1)</f>
        <v>106.5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4">
        <f>_xlfn.RANK.AVG(Table3[[#This Row],[Score 2 ]],Table3[[Score 2 ]],1)</f>
        <v>94</v>
      </c>
    </row>
    <row r="95" spans="1:26" x14ac:dyDescent="0.3">
      <c r="A95" t="s">
        <v>628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95">
        <f>_xlfn.RANK.AVG(Table3[[#This Row],[Score]],Table3[Score],1)</f>
        <v>106.5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5">
        <f>_xlfn.RANK.AVG(Table3[[#This Row],[Score 2 ]],Table3[[Score 2 ]],1)</f>
        <v>94</v>
      </c>
    </row>
    <row r="96" spans="1:26" x14ac:dyDescent="0.3">
      <c r="A96" t="s">
        <v>263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96">
        <f>_xlfn.RANK.AVG(Table3[[#This Row],[Score]],Table3[Score],1)</f>
        <v>106.5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6">
        <f>_xlfn.RANK.AVG(Table3[[#This Row],[Score 2 ]],Table3[[Score 2 ]],1)</f>
        <v>94</v>
      </c>
    </row>
    <row r="97" spans="1:26" x14ac:dyDescent="0.3">
      <c r="A97" t="s">
        <v>948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97">
        <f>_xlfn.RANK.AVG(Table3[[#This Row],[Score]],Table3[Score],1)</f>
        <v>83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7">
        <f>_xlfn.RANK.AVG(Table3[[#This Row],[Score 2 ]],Table3[[Score 2 ]],1)</f>
        <v>96</v>
      </c>
    </row>
    <row r="98" spans="1:26" x14ac:dyDescent="0.3">
      <c r="A98" t="s">
        <v>43</v>
      </c>
      <c r="B98">
        <f>COUNTIFS(Table2[Sub-Sector],Table3[[#This Row],[Sub-Sector]])</f>
        <v>10</v>
      </c>
      <c r="C98" s="1">
        <f>COUNTIFS(Table2[Sub-Sector],Table3[[#This Row],[Sub-Sector]],Table2[Uptrend],"Uptrend")/Table3[[#This Row],[Count]]</f>
        <v>0.6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0.2</v>
      </c>
      <c r="F98" s="1">
        <f>COUNTIFS(Table2[Sub-Sector],Table3[[#This Row],[Sub-Sector]],Table2[6M Return vs Nifty],"&gt;=10")/Table3[[#This Row],[Count]]</f>
        <v>0.1</v>
      </c>
      <c r="G98" s="1">
        <f>COUNTIFS(Table2[Sub-Sector],Table3[[#This Row],[Sub-Sector]],Table2[1Y Return vs Nifty],"&gt;=10")/Table3[[#This Row],[Count]]</f>
        <v>0.5</v>
      </c>
      <c r="H98" s="1">
        <f>COUNTIFS(Table2[Sub-Sector],Table3[[#This Row],[Sub-Sector]],Table2[RSI Exponential â€“ 14D],"&gt;=50")/Table3[[#This Row],[Count]]</f>
        <v>0.2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0.8</v>
      </c>
      <c r="N98" s="1">
        <f>COUNTIFS(Table2[Sub-Sector],Table3[[#This Row],[Sub-Sector]],Table2[% Away From Current Month Low],"&gt;=0.05")/Table3[[#This Row],[Count]]</f>
        <v>0.1</v>
      </c>
      <c r="O98" s="1">
        <f>COUNTIFS(Table2[Sub-Sector],Table3[[#This Row],[Sub-Sector]],Table2[% Away From Current Month High],"&lt;=0.05")/Table3[[#This Row],[Count]]</f>
        <v>0.3</v>
      </c>
      <c r="P98" s="1">
        <f>COUNTIFS(Table2[Sub-Sector],Table3[[#This Row],[Sub-Sector]],Table2[% Away From 52W High],"&lt;=10")/Table3[[#This Row],[Count]]</f>
        <v>0.3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0.3</v>
      </c>
      <c r="S98" s="1">
        <f>COUNTIFS(Table2[Sub-Sector],Table3[[#This Row],[Sub-Sector]],Table2[% Price above 50 EMA],"&gt;=0")/Table3[[#This Row],[Count]]</f>
        <v>0.4</v>
      </c>
      <c r="T98" s="1">
        <f>COUNTIFS(Table2[Sub-Sector],Table3[[#This Row],[Sub-Sector]],Table2[% Price above 200 EMA],"&gt;=0")/Table3[[#This Row],[Count]]</f>
        <v>0.7</v>
      </c>
      <c r="U98" s="1">
        <f>COUNTIFS(Table2[Sub-Sector],Table3[[#This Row],[Sub-Sector]],Table2[Rate of Change - Zone],"Positive")/Table3[[#This Row],[Count]]</f>
        <v>0.1</v>
      </c>
      <c r="V98" s="1">
        <f>COUNTIFS(Table2[Sub-Sector],Table3[[#This Row],[Sub-Sector]],Table2[Sharpe Ratio],"&gt;=0.10")/Table3[[#This Row],[Count]]</f>
        <v>0.1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98">
        <f>_xlfn.RANK.AVG(Table3[[#This Row],[Score]],Table3[Score],1)</f>
        <v>84.5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8">
        <f>_xlfn.RANK.AVG(Table3[[#This Row],[Score 2 ]],Table3[[Score 2 ]],1)</f>
        <v>97</v>
      </c>
    </row>
    <row r="99" spans="1:26" x14ac:dyDescent="0.3">
      <c r="A99" t="s">
        <v>1386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1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</v>
      </c>
      <c r="X99">
        <f>_xlfn.RANK.AVG(Table3[[#This Row],[Score]],Table3[Score],1)</f>
        <v>90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99">
        <f>_xlfn.RANK.AVG(Table3[[#This Row],[Score 2 ]],Table3[[Score 2 ]],1)</f>
        <v>98.5</v>
      </c>
    </row>
    <row r="100" spans="1:26" x14ac:dyDescent="0.3">
      <c r="A100" t="s">
        <v>1442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0">
        <f>_xlfn.RANK.AVG(Table3[[#This Row],[Score]],Table3[Score],1)</f>
        <v>111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0">
        <f>_xlfn.RANK.AVG(Table3[[#This Row],[Score 2 ]],Table3[[Score 2 ]],1)</f>
        <v>98.5</v>
      </c>
    </row>
    <row r="101" spans="1:26" x14ac:dyDescent="0.3">
      <c r="A101" t="s">
        <v>181</v>
      </c>
      <c r="B101">
        <f>COUNTIFS(Table2[Sub-Sector],Table3[[#This Row],[Sub-Sector]])</f>
        <v>6</v>
      </c>
      <c r="C101" s="1">
        <f>COUNTIFS(Table2[Sub-Sector],Table3[[#This Row],[Sub-Sector]],Table2[Uptrend],"Uptrend")/Table3[[#This Row],[Count]]</f>
        <v>0.5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0.16666666666666666</v>
      </c>
      <c r="F101" s="1">
        <f>COUNTIFS(Table2[Sub-Sector],Table3[[#This Row],[Sub-Sector]],Table2[6M Return vs Nifty],"&gt;=10")/Table3[[#This Row],[Count]]</f>
        <v>0.16666666666666666</v>
      </c>
      <c r="G101" s="1">
        <f>COUNTIFS(Table2[Sub-Sector],Table3[[#This Row],[Sub-Sector]],Table2[1Y Return vs Nifty],"&gt;=10")/Table3[[#This Row],[Count]]</f>
        <v>0.66666666666666663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0.33333333333333331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0.16666666666666666</v>
      </c>
      <c r="T101" s="1">
        <f>COUNTIFS(Table2[Sub-Sector],Table3[[#This Row],[Sub-Sector]],Table2[% Price above 200 EMA],"&gt;=0")/Table3[[#This Row],[Count]]</f>
        <v>0.66666666666666663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0.16666666666666666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101">
        <f>_xlfn.RANK.AVG(Table3[[#This Row],[Score]],Table3[Score],1)</f>
        <v>92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1">
        <f>_xlfn.RANK.AVG(Table3[[#This Row],[Score 2 ]],Table3[[Score 2 ]],1)</f>
        <v>100</v>
      </c>
    </row>
    <row r="102" spans="1:26" x14ac:dyDescent="0.3">
      <c r="A102" t="s">
        <v>151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0.66666666666666663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0.33333333333333331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0.66666666666666663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0.66666666666666663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0.66666666666666663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0.33333333333333331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102">
        <f>_xlfn.RANK.AVG(Table3[[#This Row],[Score]],Table3[Score],1)</f>
        <v>81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02">
        <f>_xlfn.RANK.AVG(Table3[[#This Row],[Score 2 ]],Table3[[Score 2 ]],1)</f>
        <v>101</v>
      </c>
    </row>
    <row r="103" spans="1:26" x14ac:dyDescent="0.3">
      <c r="A103" t="s">
        <v>40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0.66666666666666663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0.33333333333333331</v>
      </c>
      <c r="G103" s="1">
        <f>COUNTIFS(Table2[Sub-Sector],Table3[[#This Row],[Sub-Sector]],Table2[1Y Return vs Nifty],"&gt;=10")/Table3[[#This Row],[Count]]</f>
        <v>0.33333333333333331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0.66666666666666663</v>
      </c>
      <c r="O103" s="1">
        <f>COUNTIFS(Table2[Sub-Sector],Table3[[#This Row],[Sub-Sector]],Table2[% Away From Current Month High],"&lt;=0.05")/Table3[[#This Row],[Count]]</f>
        <v>0.66666666666666663</v>
      </c>
      <c r="P103" s="1">
        <f>COUNTIFS(Table2[Sub-Sector],Table3[[#This Row],[Sub-Sector]],Table2[% Away From 52W High],"&lt;=10")/Table3[[#This Row],[Count]]</f>
        <v>0.33333333333333331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0.33333333333333331</v>
      </c>
      <c r="S103" s="1">
        <f>COUNTIFS(Table2[Sub-Sector],Table3[[#This Row],[Sub-Sector]],Table2[% Price above 50 EMA],"&gt;=0")/Table3[[#This Row],[Count]]</f>
        <v>0.33333333333333331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0.66666666666666663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3">
        <f>_xlfn.RANK.AVG(Table3[[#This Row],[Score]],Table3[Score],1)</f>
        <v>97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03">
        <f>_xlfn.RANK.AVG(Table3[[#This Row],[Score 2 ]],Table3[[Score 2 ]],1)</f>
        <v>102.5</v>
      </c>
    </row>
    <row r="104" spans="1:26" x14ac:dyDescent="0.3">
      <c r="A104" t="s">
        <v>237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0.66666666666666663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0.66666666666666663</v>
      </c>
      <c r="N104" s="1">
        <f>COUNTIFS(Table2[Sub-Sector],Table3[[#This Row],[Sub-Sector]],Table2[% Away From Current Month Low],"&gt;=0.05")/Table3[[#This Row],[Count]]</f>
        <v>0.33333333333333331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0.33333333333333331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04">
        <f>_xlfn.RANK.AVG(Table3[[#This Row],[Score]],Table3[Score],1)</f>
        <v>110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04">
        <f>_xlfn.RANK.AVG(Table3[[#This Row],[Score 2 ]],Table3[[Score 2 ]],1)</f>
        <v>102.5</v>
      </c>
    </row>
    <row r="105" spans="1:26" x14ac:dyDescent="0.3">
      <c r="A105" t="s">
        <v>1981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0.33333333333333331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0.33333333333333331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0.66666666666666663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</v>
      </c>
      <c r="X105">
        <f>_xlfn.RANK.AVG(Table3[[#This Row],[Score]],Table3[Score],1)</f>
        <v>112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05">
        <f>_xlfn.RANK.AVG(Table3[[#This Row],[Score 2 ]],Table3[[Score 2 ]],1)</f>
        <v>104</v>
      </c>
    </row>
    <row r="106" spans="1:26" x14ac:dyDescent="0.3">
      <c r="A106" t="s">
        <v>633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0.5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06">
        <f>_xlfn.RANK.AVG(Table3[[#This Row],[Score]],Table3[Score],1)</f>
        <v>113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06">
        <f>_xlfn.RANK.AVG(Table3[[#This Row],[Score 2 ]],Table3[[Score 2 ]],1)</f>
        <v>105</v>
      </c>
    </row>
    <row r="107" spans="1:26" x14ac:dyDescent="0.3">
      <c r="A107" t="s">
        <v>409</v>
      </c>
      <c r="B107">
        <f>COUNTIFS(Table2[Sub-Sector],Table3[[#This Row],[Sub-Sector]])</f>
        <v>6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0.16666666666666666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0.83333333333333337</v>
      </c>
      <c r="N107" s="1">
        <f>COUNTIFS(Table2[Sub-Sector],Table3[[#This Row],[Sub-Sector]],Table2[% Away From Current Month Low],"&gt;=0.05")/Table3[[#This Row],[Count]]</f>
        <v>0.16666666666666666</v>
      </c>
      <c r="O107" s="1">
        <f>COUNTIFS(Table2[Sub-Sector],Table3[[#This Row],[Sub-Sector]],Table2[% Away From Current Month High],"&lt;=0.05")/Table3[[#This Row],[Count]]</f>
        <v>0.16666666666666666</v>
      </c>
      <c r="P107" s="1">
        <f>COUNTIFS(Table2[Sub-Sector],Table3[[#This Row],[Sub-Sector]],Table2[% Away From 52W High],"&lt;=10")/Table3[[#This Row],[Count]]</f>
        <v>0.16666666666666666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0.66666666666666663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07">
        <f>_xlfn.RANK.AVG(Table3[[#This Row],[Score]],Table3[Score],1)</f>
        <v>101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07">
        <f>_xlfn.RANK.AVG(Table3[[#This Row],[Score 2 ]],Table3[[Score 2 ]],1)</f>
        <v>106</v>
      </c>
    </row>
    <row r="108" spans="1:26" x14ac:dyDescent="0.3">
      <c r="A108" t="s">
        <v>27</v>
      </c>
      <c r="B108">
        <f>COUNTIFS(Table2[Sub-Sector],Table3[[#This Row],[Sub-Sector]])</f>
        <v>4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0.25</v>
      </c>
      <c r="F108" s="1">
        <f>COUNTIFS(Table2[Sub-Sector],Table3[[#This Row],[Sub-Sector]],Table2[6M Return vs Nifty],"&gt;=10")/Table3[[#This Row],[Count]]</f>
        <v>0.25</v>
      </c>
      <c r="G108" s="1">
        <f>COUNTIFS(Table2[Sub-Sector],Table3[[#This Row],[Sub-Sector]],Table2[1Y Return vs Nifty],"&gt;=10")/Table3[[#This Row],[Count]]</f>
        <v>0.25</v>
      </c>
      <c r="H108" s="1">
        <f>COUNTIFS(Table2[Sub-Sector],Table3[[#This Row],[Sub-Sector]],Table2[RSI Exponential â€“ 14D],"&gt;=50")/Table3[[#This Row],[Count]]</f>
        <v>0.25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0.75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0.25</v>
      </c>
      <c r="P108" s="1">
        <f>COUNTIFS(Table2[Sub-Sector],Table3[[#This Row],[Sub-Sector]],Table2[% Away From 52W High],"&lt;=10")/Table3[[#This Row],[Count]]</f>
        <v>0.25</v>
      </c>
      <c r="Q108" s="1">
        <f>COUNTIFS(Table2[Sub-Sector],Table3[[#This Row],[Sub-Sector]],Table2[% Away From 52W Low],"&gt;=10")/Table3[[#This Row],[Count]]</f>
        <v>0.75</v>
      </c>
      <c r="R108" s="1">
        <f>COUNTIFS(Table2[Sub-Sector],Table3[[#This Row],[Sub-Sector]],Table2[% Price above 20 EMA],"&gt;=0")/Table3[[#This Row],[Count]]</f>
        <v>0.25</v>
      </c>
      <c r="S108" s="1">
        <f>COUNTIFS(Table2[Sub-Sector],Table3[[#This Row],[Sub-Sector]],Table2[% Price above 50 EMA],"&gt;=0")/Table3[[#This Row],[Count]]</f>
        <v>0.25</v>
      </c>
      <c r="T108" s="1">
        <f>COUNTIFS(Table2[Sub-Sector],Table3[[#This Row],[Sub-Sector]],Table2[% Price above 200 EMA],"&gt;=0")/Table3[[#This Row],[Count]]</f>
        <v>0.25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0.25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108">
        <f>_xlfn.RANK.AVG(Table3[[#This Row],[Score]],Table3[Score],1)</f>
        <v>96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</v>
      </c>
      <c r="Z108">
        <f>_xlfn.RANK.AVG(Table3[[#This Row],[Score 2 ]],Table3[[Score 2 ]],1)</f>
        <v>107</v>
      </c>
    </row>
    <row r="109" spans="1:26" x14ac:dyDescent="0.3">
      <c r="A109" t="s">
        <v>859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0.5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0.5</v>
      </c>
      <c r="M109" s="1">
        <f>COUNTIFS(Table2[Sub-Sector],Table3[[#This Row],[Sub-Sector]],Table2[% Away From Current Week High],"&lt;=0.05")/Table3[[#This Row],[Count]]</f>
        <v>0.5</v>
      </c>
      <c r="N109" s="1">
        <f>COUNTIFS(Table2[Sub-Sector],Table3[[#This Row],[Sub-Sector]],Table2[% Away From Current Month Low],"&gt;=0.05")/Table3[[#This Row],[Count]]</f>
        <v>0.5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</v>
      </c>
      <c r="R109" s="1">
        <f>COUNTIFS(Table2[Sub-Sector],Table3[[#This Row],[Sub-Sector]],Table2[% Price above 20 EMA],"&gt;=0")/Table3[[#This Row],[Count]]</f>
        <v>0.5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671.5</v>
      </c>
      <c r="X109">
        <f>_xlfn.RANK.AVG(Table3[[#This Row],[Score]],Table3[Score],1)</f>
        <v>115.5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09">
        <f>_xlfn.RANK.AVG(Table3[[#This Row],[Score 2 ]],Table3[[Score 2 ]],1)</f>
        <v>109</v>
      </c>
    </row>
    <row r="110" spans="1:26" x14ac:dyDescent="0.3">
      <c r="A110" t="s">
        <v>1439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0.5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671.5</v>
      </c>
      <c r="X110">
        <f>_xlfn.RANK.AVG(Table3[[#This Row],[Score]],Table3[Score],1)</f>
        <v>115.5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10">
        <f>_xlfn.RANK.AVG(Table3[[#This Row],[Score 2 ]],Table3[[Score 2 ]],1)</f>
        <v>109</v>
      </c>
    </row>
    <row r="111" spans="1:26" x14ac:dyDescent="0.3">
      <c r="A111" t="s">
        <v>1149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0.5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11">
        <f>_xlfn.RANK.AVG(Table3[[#This Row],[Score]],Table3[Score],1)</f>
        <v>106.5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11">
        <f>_xlfn.RANK.AVG(Table3[[#This Row],[Score 2 ]],Table3[[Score 2 ]],1)</f>
        <v>109</v>
      </c>
    </row>
    <row r="112" spans="1:26" x14ac:dyDescent="0.3">
      <c r="A112" t="s">
        <v>95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0.5</v>
      </c>
      <c r="D112" s="1">
        <f>COUNTIFS(Table2[Sub-Sector],Table3[[#This Row],[Sub-Sector]],Table2[1W Return vs Nifty],"&gt;=5")/Table3[[#This Row],[Count]]</f>
        <v>0.25</v>
      </c>
      <c r="E112" s="1">
        <f>COUNTIFS(Table2[Sub-Sector],Table3[[#This Row],[Sub-Sector]],Table2[1M Return vs Nifty],"&gt;=5")/Table3[[#This Row],[Count]]</f>
        <v>0.25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0.25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0.25</v>
      </c>
      <c r="M112" s="1">
        <f>COUNTIFS(Table2[Sub-Sector],Table3[[#This Row],[Sub-Sector]],Table2[% Away From Current Week High],"&lt;=0.05")/Table3[[#This Row],[Count]]</f>
        <v>0.75</v>
      </c>
      <c r="N112" s="1">
        <f>COUNTIFS(Table2[Sub-Sector],Table3[[#This Row],[Sub-Sector]],Table2[% Away From Current Month Low],"&gt;=0.05")/Table3[[#This Row],[Count]]</f>
        <v>0.25</v>
      </c>
      <c r="O112" s="1">
        <f>COUNTIFS(Table2[Sub-Sector],Table3[[#This Row],[Sub-Sector]],Table2[% Away From Current Month High],"&lt;=0.05")/Table3[[#This Row],[Count]]</f>
        <v>0.25</v>
      </c>
      <c r="P112" s="1">
        <f>COUNTIFS(Table2[Sub-Sector],Table3[[#This Row],[Sub-Sector]],Table2[% Away From 52W High],"&lt;=10")/Table3[[#This Row],[Count]]</f>
        <v>0.25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0.25</v>
      </c>
      <c r="S112" s="1">
        <f>COUNTIFS(Table2[Sub-Sector],Table3[[#This Row],[Sub-Sector]],Table2[% Price above 50 EMA],"&gt;=0")/Table3[[#This Row],[Count]]</f>
        <v>0.25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0.25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112">
        <f>_xlfn.RANK.AVG(Table3[[#This Row],[Score]],Table3[Score],1)</f>
        <v>84.5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</v>
      </c>
      <c r="Z112">
        <f>_xlfn.RANK.AVG(Table3[[#This Row],[Score 2 ]],Table3[[Score 2 ]],1)</f>
        <v>111</v>
      </c>
    </row>
    <row r="113" spans="1:26" x14ac:dyDescent="0.3">
      <c r="A113" t="s">
        <v>538</v>
      </c>
      <c r="B113">
        <f>COUNTIFS(Table2[Sub-Sector],Table3[[#This Row],[Sub-Sector]])</f>
        <v>5</v>
      </c>
      <c r="C113" s="1">
        <f>COUNTIFS(Table2[Sub-Sector],Table3[[#This Row],[Sub-Sector]],Table2[Uptrend],"Uptrend")/Table3[[#This Row],[Count]]</f>
        <v>0.8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0.4</v>
      </c>
      <c r="F113" s="1">
        <f>COUNTIFS(Table2[Sub-Sector],Table3[[#This Row],[Sub-Sector]],Table2[6M Return vs Nifty],"&gt;=10")/Table3[[#This Row],[Count]]</f>
        <v>0.2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0.8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0.2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0.4</v>
      </c>
      <c r="T113" s="1">
        <f>COUNTIFS(Table2[Sub-Sector],Table3[[#This Row],[Sub-Sector]],Table2[% Price above 200 EMA],"&gt;=0")/Table3[[#This Row],[Count]]</f>
        <v>0.8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113">
        <f>_xlfn.RANK.AVG(Table3[[#This Row],[Score]],Table3[Score],1)</f>
        <v>91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392.5</v>
      </c>
      <c r="Z113">
        <f>_xlfn.RANK.AVG(Table3[[#This Row],[Score 2 ]],Table3[[Score 2 ]],1)</f>
        <v>112</v>
      </c>
    </row>
    <row r="114" spans="1:26" x14ac:dyDescent="0.3">
      <c r="A114" t="s">
        <v>585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0.5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1</v>
      </c>
      <c r="S114" s="1">
        <f>COUNTIFS(Table2[Sub-Sector],Table3[[#This Row],[Sub-Sector]],Table2[% Price above 50 EMA],"&gt;=0")/Table3[[#This Row],[Count]]</f>
        <v>1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4">
        <f>_xlfn.RANK.AVG(Table3[[#This Row],[Score]],Table3[Score],1)</f>
        <v>120.5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4">
        <f>_xlfn.RANK.AVG(Table3[[#This Row],[Score 2 ]],Table3[[Score 2 ]],1)</f>
        <v>118.5</v>
      </c>
    </row>
    <row r="115" spans="1:26" x14ac:dyDescent="0.3">
      <c r="A115" t="s">
        <v>549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5">
        <f>_xlfn.RANK.AVG(Table3[[#This Row],[Score]],Table3[Score],1)</f>
        <v>120.5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5">
        <f>_xlfn.RANK.AVG(Table3[[#This Row],[Score 2 ]],Table3[[Score 2 ]],1)</f>
        <v>118.5</v>
      </c>
    </row>
    <row r="116" spans="1:26" x14ac:dyDescent="0.3">
      <c r="A116" t="s">
        <v>1186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6">
        <f>_xlfn.RANK.AVG(Table3[[#This Row],[Score]],Table3[Score],1)</f>
        <v>120.5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6">
        <f>_xlfn.RANK.AVG(Table3[[#This Row],[Score 2 ]],Table3[[Score 2 ]],1)</f>
        <v>118.5</v>
      </c>
    </row>
    <row r="117" spans="1:26" x14ac:dyDescent="0.3">
      <c r="A117" t="s">
        <v>1848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7">
        <f>_xlfn.RANK.AVG(Table3[[#This Row],[Score]],Table3[Score],1)</f>
        <v>120.5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7">
        <f>_xlfn.RANK.AVG(Table3[[#This Row],[Score 2 ]],Table3[[Score 2 ]],1)</f>
        <v>118.5</v>
      </c>
    </row>
    <row r="118" spans="1:26" x14ac:dyDescent="0.3">
      <c r="A118" t="s">
        <v>310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8">
        <f>_xlfn.RANK.AVG(Table3[[#This Row],[Score]],Table3[Score],1)</f>
        <v>120.5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8">
        <f>_xlfn.RANK.AVG(Table3[[#This Row],[Score 2 ]],Table3[[Score 2 ]],1)</f>
        <v>118.5</v>
      </c>
    </row>
    <row r="119" spans="1:26" x14ac:dyDescent="0.3">
      <c r="A119" t="s">
        <v>429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19">
        <f>_xlfn.RANK.AVG(Table3[[#This Row],[Score]],Table3[Score],1)</f>
        <v>120.5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19">
        <f>_xlfn.RANK.AVG(Table3[[#This Row],[Score 2 ]],Table3[[Score 2 ]],1)</f>
        <v>118.5</v>
      </c>
    </row>
    <row r="120" spans="1:26" x14ac:dyDescent="0.3">
      <c r="A120" t="s">
        <v>763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0.5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0.5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0">
        <f>_xlfn.RANK.AVG(Table3[[#This Row],[Score]],Table3[Score],1)</f>
        <v>114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0">
        <f>_xlfn.RANK.AVG(Table3[[#This Row],[Score 2 ]],Table3[[Score 2 ]],1)</f>
        <v>118.5</v>
      </c>
    </row>
    <row r="121" spans="1:26" x14ac:dyDescent="0.3">
      <c r="A121" t="s">
        <v>1506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1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121">
        <f>_xlfn.RANK.AVG(Table3[[#This Row],[Score]],Table3[Score],1)</f>
        <v>103.5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1">
        <f>_xlfn.RANK.AVG(Table3[[#This Row],[Score 2 ]],Table3[[Score 2 ]],1)</f>
        <v>118.5</v>
      </c>
    </row>
    <row r="122" spans="1:26" x14ac:dyDescent="0.3">
      <c r="A122" t="s">
        <v>1180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1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2">
        <f>_xlfn.RANK.AVG(Table3[[#This Row],[Score 2 ]],Table3[[Score 2 ]],1)</f>
        <v>118.5</v>
      </c>
    </row>
    <row r="123" spans="1:26" x14ac:dyDescent="0.3">
      <c r="A123" t="s">
        <v>1956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718</v>
      </c>
      <c r="X123">
        <f>_xlfn.RANK.AVG(Table3[[#This Row],[Score]],Table3[Score],1)</f>
        <v>120.5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3">
        <f>_xlfn.RANK.AVG(Table3[[#This Row],[Score 2 ]],Table3[[Score 2 ]],1)</f>
        <v>118.5</v>
      </c>
    </row>
    <row r="124" spans="1:26" x14ac:dyDescent="0.3">
      <c r="A124" t="s">
        <v>349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1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124">
        <f>_xlfn.RANK.AVG(Table3[[#This Row],[Score]],Table3[Score],1)</f>
        <v>103.5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4">
        <f>_xlfn.RANK.AVG(Table3[[#This Row],[Score 2 ]],Table3[[Score 2 ]],1)</f>
        <v>118.5</v>
      </c>
    </row>
    <row r="125" spans="1:26" x14ac:dyDescent="0.3">
      <c r="A125" t="s">
        <v>1581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1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1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1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1</v>
      </c>
      <c r="S125" s="1">
        <f>COUNTIFS(Table2[Sub-Sector],Table3[[#This Row],[Sub-Sector]],Table2[% Price above 50 EMA],"&gt;=0")/Table3[[#This Row],[Count]]</f>
        <v>1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621.5</v>
      </c>
      <c r="X125">
        <f>_xlfn.RANK.AVG(Table3[[#This Row],[Score]],Table3[Score],1)</f>
        <v>109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417</v>
      </c>
      <c r="Z125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DBAC-F634-47A2-959D-2384E63EB402}">
  <dimension ref="A1:AV733"/>
  <sheetViews>
    <sheetView tabSelected="1" topLeftCell="AI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4" width="9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3139</v>
      </c>
      <c r="D1" t="s">
        <v>2</v>
      </c>
      <c r="E1" t="s">
        <v>3</v>
      </c>
      <c r="F1" t="s">
        <v>4</v>
      </c>
      <c r="G1" t="s">
        <v>5</v>
      </c>
      <c r="H1" t="s">
        <v>3162</v>
      </c>
      <c r="I1" t="s">
        <v>6</v>
      </c>
      <c r="J1" t="s">
        <v>3163</v>
      </c>
      <c r="K1" t="s">
        <v>7</v>
      </c>
      <c r="L1" t="s">
        <v>3164</v>
      </c>
      <c r="M1" t="s">
        <v>8</v>
      </c>
      <c r="N1" t="s">
        <v>3165</v>
      </c>
      <c r="O1" t="s">
        <v>3166</v>
      </c>
      <c r="P1" t="s">
        <v>9</v>
      </c>
      <c r="Q1" t="s">
        <v>10</v>
      </c>
      <c r="R1" t="s">
        <v>11</v>
      </c>
      <c r="S1" s="1" t="s">
        <v>3167</v>
      </c>
      <c r="T1" s="1" t="s">
        <v>3168</v>
      </c>
      <c r="U1" s="1" t="s">
        <v>3169</v>
      </c>
      <c r="V1" t="s">
        <v>12</v>
      </c>
      <c r="W1" t="s">
        <v>3170</v>
      </c>
      <c r="X1" t="s">
        <v>3171</v>
      </c>
      <c r="Y1" t="s">
        <v>3172</v>
      </c>
      <c r="Z1" t="s">
        <v>3173</v>
      </c>
      <c r="AA1" t="s">
        <v>3174</v>
      </c>
      <c r="AB1" t="s">
        <v>3175</v>
      </c>
      <c r="AC1" s="1" t="s">
        <v>3176</v>
      </c>
      <c r="AD1" s="1" t="s">
        <v>3177</v>
      </c>
      <c r="AE1" s="1" t="s">
        <v>3178</v>
      </c>
      <c r="AF1" s="1" t="s">
        <v>3179</v>
      </c>
      <c r="AG1" s="1" t="s">
        <v>3180</v>
      </c>
      <c r="AH1" s="1" t="s">
        <v>3181</v>
      </c>
      <c r="AI1" t="s">
        <v>13</v>
      </c>
      <c r="AJ1" t="s">
        <v>14</v>
      </c>
      <c r="AK1" t="s">
        <v>3182</v>
      </c>
      <c r="AL1" t="s">
        <v>3183</v>
      </c>
      <c r="AM1" t="s">
        <v>3184</v>
      </c>
      <c r="AN1" t="s">
        <v>3185</v>
      </c>
      <c r="AO1" t="s">
        <v>3186</v>
      </c>
      <c r="AP1" t="s">
        <v>15</v>
      </c>
      <c r="AQ1" s="2" t="s">
        <v>3190</v>
      </c>
      <c r="AR1" s="2" t="s">
        <v>3191</v>
      </c>
      <c r="AS1" s="2" t="s">
        <v>3192</v>
      </c>
      <c r="AT1" s="2" t="s">
        <v>3193</v>
      </c>
      <c r="AU1" s="2" t="s">
        <v>3194</v>
      </c>
      <c r="AV1" s="2" t="s">
        <v>3195</v>
      </c>
    </row>
    <row r="2" spans="1:48" x14ac:dyDescent="0.3">
      <c r="A2" t="s">
        <v>961</v>
      </c>
      <c r="B2" t="s">
        <v>962</v>
      </c>
      <c r="C2" t="s">
        <v>3152</v>
      </c>
      <c r="D2" t="s">
        <v>138</v>
      </c>
      <c r="E2">
        <v>15529.07417265</v>
      </c>
      <c r="F2">
        <v>593.54999999999995</v>
      </c>
      <c r="G2">
        <v>178.84260385614201</v>
      </c>
      <c r="H2">
        <f>(Table2[[#This Row],[1Y Return vs Nifty]]-AVERAGE(Table2[1Y Return vs Nifty]))/_xlfn.STDEV.P(Table2[1Y Return vs Nifty])</f>
        <v>2.6280685794055083</v>
      </c>
      <c r="I2">
        <v>-0.43481788551803802</v>
      </c>
      <c r="J2">
        <f>(Table2[[#This Row],[1M Return vs Nifty]]-AVERAGE(Table2[1M Return vs Nifty]))/_xlfn.STDEV.P(Table2[1M Return vs Nifty])</f>
        <v>-0.23917567498471684</v>
      </c>
      <c r="K2">
        <v>202.19988662268099</v>
      </c>
      <c r="L2">
        <f>(Table2[[#This Row],[6M Return vs Nifty]]-AVERAGE(Table2[6M Return vs Nifty]))/_xlfn.STDEV.P(Table2[6M Return vs Nifty])</f>
        <v>6.1461388865071429</v>
      </c>
      <c r="M2">
        <v>-4.5562132096020198</v>
      </c>
      <c r="N2">
        <f>(Table2[[#This Row],[1W Return vs Nifty]]-AVERAGE(Table2[1W Return vs Nifty]))/_xlfn.STDEV.P(Table2[1W Return vs Nifty])</f>
        <v>-1.3572290005440493</v>
      </c>
      <c r="O2">
        <v>606.9</v>
      </c>
      <c r="P2">
        <v>562.76052419195798</v>
      </c>
      <c r="Q2">
        <v>382.25990775108801</v>
      </c>
      <c r="R2">
        <v>42.226043673276202</v>
      </c>
      <c r="S2" s="1">
        <f>(Table2[[#This Row],[Close Price]]-Table2[[#This Row],[20D EMA]])/Table2[[#This Row],[20D EMA]]</f>
        <v>-2.1997034107760789E-2</v>
      </c>
      <c r="T2" s="1">
        <f>(Table2[[#This Row],[Close Price]]-Table2[[#This Row],[50D EMA]])/Table2[[#This Row],[50D EMA]]</f>
        <v>5.4711506021590917E-2</v>
      </c>
      <c r="U2" s="1">
        <f>(Table2[[#This Row],[Close Price]]-Table2[[#This Row],[200D EMA]])/Table2[[#This Row],[200D EMA]]</f>
        <v>0.55273934818844617</v>
      </c>
      <c r="V2">
        <v>0.79136310756622297</v>
      </c>
      <c r="W2">
        <v>591</v>
      </c>
      <c r="X2">
        <v>619</v>
      </c>
      <c r="Y2">
        <v>590</v>
      </c>
      <c r="Z2">
        <v>627</v>
      </c>
      <c r="AA2">
        <v>532.20000000000005</v>
      </c>
      <c r="AB2">
        <v>648.4</v>
      </c>
      <c r="AC2" s="1">
        <f>(Table2[[#This Row],[Close Price]]/Table2[[#This Row],[Day Low]])-1</f>
        <v>4.3147208121827596E-3</v>
      </c>
      <c r="AD2" s="1">
        <f>(Table2[[#This Row],[Day High]]/Table2[[#This Row],[Close Price]])-1</f>
        <v>4.287760087608472E-2</v>
      </c>
      <c r="AE2" s="1">
        <f>(Table2[[#This Row],[Close Price]]/Table2[[#This Row],[Current Week Low]])-1</f>
        <v>6.0169491525423613E-3</v>
      </c>
      <c r="AF2" s="1">
        <f>(Table2[[#This Row],[Current Week High]]/Table2[[#This Row],[Close Price]])-1</f>
        <v>5.6355825120040448E-2</v>
      </c>
      <c r="AG2" s="1">
        <f>(Table2[[#This Row],[Close Price]]/Table2[[#This Row],[Current Month Low]])-1</f>
        <v>0.1152762119503945</v>
      </c>
      <c r="AH2" s="1">
        <f>(Table2[[#This Row],[Current Month High]]/Table2[[#This Row],[Close Price]])-1</f>
        <v>9.2410074972622436E-2</v>
      </c>
      <c r="AI2">
        <v>16.923595316317002</v>
      </c>
      <c r="AJ2">
        <v>304.58743737432201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0.25</v>
      </c>
      <c r="AM2" t="s">
        <v>3188</v>
      </c>
      <c r="AN2">
        <v>-7.7</v>
      </c>
      <c r="AO2" t="s">
        <v>3187</v>
      </c>
      <c r="AP2">
        <v>0.26837077973081003</v>
      </c>
      <c r="AQ2">
        <f>(Table2[[#This Row],[Sharpe Ratio]]-AVERAGE(Table2[Sharpe Ratio]))/_xlfn.STDEV.P(Table2[Sharpe Ratio])</f>
        <v>2.3738629773572026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9.5516657677410883</v>
      </c>
      <c r="AS2">
        <f>_xlfn.RANK.AVG(Table2[[#This Row],[1Y Return vs Nifty Z-Score]],Table2[1Y Return vs Nifty Z-Score])</f>
        <v>18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8</v>
      </c>
    </row>
    <row r="3" spans="1:48" x14ac:dyDescent="0.3">
      <c r="A3" t="s">
        <v>696</v>
      </c>
      <c r="B3" t="s">
        <v>697</v>
      </c>
      <c r="C3" t="s">
        <v>3155</v>
      </c>
      <c r="D3" t="s">
        <v>133</v>
      </c>
      <c r="E3">
        <v>26159.770965795</v>
      </c>
      <c r="F3">
        <v>765.15</v>
      </c>
      <c r="G3">
        <v>195.62212203600799</v>
      </c>
      <c r="H3">
        <f>(Table2[[#This Row],[1Y Return vs Nifty]]-AVERAGE(Table2[1Y Return vs Nifty]))/_xlfn.STDEV.P(Table2[1Y Return vs Nifty])</f>
        <v>2.9141772327160549</v>
      </c>
      <c r="I3">
        <v>23.071250475391</v>
      </c>
      <c r="J3">
        <f>(Table2[[#This Row],[1M Return vs Nifty]]-AVERAGE(Table2[1M Return vs Nifty]))/_xlfn.STDEV.P(Table2[1M Return vs Nifty])</f>
        <v>2.3536788706665068</v>
      </c>
      <c r="K3">
        <v>117.23592281829301</v>
      </c>
      <c r="L3">
        <f>(Table2[[#This Row],[6M Return vs Nifty]]-AVERAGE(Table2[6M Return vs Nifty]))/_xlfn.STDEV.P(Table2[6M Return vs Nifty])</f>
        <v>3.4336333357685089</v>
      </c>
      <c r="M3">
        <v>5.6268886455451703</v>
      </c>
      <c r="N3">
        <f>(Table2[[#This Row],[1W Return vs Nifty]]-AVERAGE(Table2[1W Return vs Nifty]))/_xlfn.STDEV.P(Table2[1W Return vs Nifty])</f>
        <v>0.75937724074926971</v>
      </c>
      <c r="O3">
        <v>725.28</v>
      </c>
      <c r="P3">
        <v>658.88160352864895</v>
      </c>
      <c r="Q3">
        <v>478.55009610507602</v>
      </c>
      <c r="R3">
        <v>61.422006923066597</v>
      </c>
      <c r="S3" s="1">
        <f>(Table2[[#This Row],[Close Price]]-Table2[[#This Row],[20D EMA]])/Table2[[#This Row],[20D EMA]]</f>
        <v>5.4971872931833234E-2</v>
      </c>
      <c r="T3" s="1">
        <f>(Table2[[#This Row],[Close Price]]-Table2[[#This Row],[50D EMA]])/Table2[[#This Row],[50D EMA]]</f>
        <v>0.16128602756888225</v>
      </c>
      <c r="U3" s="1">
        <f>(Table2[[#This Row],[Close Price]]-Table2[[#This Row],[200D EMA]])/Table2[[#This Row],[200D EMA]]</f>
        <v>0.59889216662490175</v>
      </c>
      <c r="V3">
        <v>0.72026948098951205</v>
      </c>
      <c r="W3">
        <v>762.45</v>
      </c>
      <c r="X3">
        <v>783.1</v>
      </c>
      <c r="Y3">
        <v>741.9</v>
      </c>
      <c r="Z3">
        <v>796.25</v>
      </c>
      <c r="AA3">
        <v>653.5</v>
      </c>
      <c r="AB3">
        <v>796.25</v>
      </c>
      <c r="AC3" s="1">
        <f>(Table2[[#This Row],[Close Price]]/Table2[[#This Row],[Day Low]])-1</f>
        <v>3.5412158174306096E-3</v>
      </c>
      <c r="AD3" s="1">
        <f>(Table2[[#This Row],[Day High]]/Table2[[#This Row],[Close Price]])-1</f>
        <v>2.3459452394955393E-2</v>
      </c>
      <c r="AE3" s="1">
        <f>(Table2[[#This Row],[Close Price]]/Table2[[#This Row],[Current Week Low]])-1</f>
        <v>3.1338455317428293E-2</v>
      </c>
      <c r="AF3" s="1">
        <f>(Table2[[#This Row],[Current Week High]]/Table2[[#This Row],[Close Price]])-1</f>
        <v>4.0645625040841793E-2</v>
      </c>
      <c r="AG3" s="1">
        <f>(Table2[[#This Row],[Close Price]]/Table2[[#This Row],[Current Month Low]])-1</f>
        <v>0.17084927314460585</v>
      </c>
      <c r="AH3" s="1">
        <f>(Table2[[#This Row],[Current Month High]]/Table2[[#This Row],[Close Price]])-1</f>
        <v>4.0645625040841793E-2</v>
      </c>
      <c r="AI3">
        <v>4.0645625040841704</v>
      </c>
      <c r="AJ3">
        <v>247.79545454545399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0.44</v>
      </c>
      <c r="AM3" t="s">
        <v>3188</v>
      </c>
      <c r="AN3">
        <v>8.6199999999999992</v>
      </c>
      <c r="AO3" t="s">
        <v>3188</v>
      </c>
      <c r="AP3">
        <v>0.26691168921179298</v>
      </c>
      <c r="AQ3">
        <f>(Table2[[#This Row],[Sharpe Ratio]]-AVERAGE(Table2[Sharpe Ratio]))/_xlfn.STDEV.P(Table2[Sharpe Ratio])</f>
        <v>2.3567657927260437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11.817632472626384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8.3333333333333339</v>
      </c>
    </row>
    <row r="4" spans="1:48" x14ac:dyDescent="0.3">
      <c r="A4" t="s">
        <v>465</v>
      </c>
      <c r="B4" t="s">
        <v>466</v>
      </c>
      <c r="C4" t="s">
        <v>3151</v>
      </c>
      <c r="D4" t="s">
        <v>154</v>
      </c>
      <c r="E4">
        <v>48595.07187765</v>
      </c>
      <c r="F4">
        <v>1897.9</v>
      </c>
      <c r="G4">
        <v>355.007568121171</v>
      </c>
      <c r="H4">
        <f>(Table2[[#This Row],[1Y Return vs Nifty]]-AVERAGE(Table2[1Y Return vs Nifty]))/_xlfn.STDEV.P(Table2[1Y Return vs Nifty])</f>
        <v>5.6318688164615729</v>
      </c>
      <c r="I4">
        <v>19.3666162941193</v>
      </c>
      <c r="J4">
        <f>(Table2[[#This Row],[1M Return vs Nifty]]-AVERAGE(Table2[1M Return vs Nifty]))/_xlfn.STDEV.P(Table2[1M Return vs Nifty])</f>
        <v>1.9450364116468841</v>
      </c>
      <c r="K4">
        <v>92.877270519121794</v>
      </c>
      <c r="L4">
        <f>(Table2[[#This Row],[6M Return vs Nifty]]-AVERAGE(Table2[6M Return vs Nifty]))/_xlfn.STDEV.P(Table2[6M Return vs Nifty])</f>
        <v>2.6559744718043259</v>
      </c>
      <c r="M4">
        <v>11.292926693575501</v>
      </c>
      <c r="N4">
        <f>(Table2[[#This Row],[1W Return vs Nifty]]-AVERAGE(Table2[1W Return vs Nifty]))/_xlfn.STDEV.P(Table2[1W Return vs Nifty])</f>
        <v>1.9370902467136066</v>
      </c>
      <c r="O4">
        <v>1748.41</v>
      </c>
      <c r="P4">
        <v>1684.4004689221799</v>
      </c>
      <c r="Q4">
        <v>1297.64844440916</v>
      </c>
      <c r="R4">
        <v>73.2511141446804</v>
      </c>
      <c r="S4" s="1">
        <f>(Table2[[#This Row],[Close Price]]-Table2[[#This Row],[20D EMA]])/Table2[[#This Row],[20D EMA]]</f>
        <v>8.550054049107475E-2</v>
      </c>
      <c r="T4" s="1">
        <f>(Table2[[#This Row],[Close Price]]-Table2[[#This Row],[50D EMA]])/Table2[[#This Row],[50D EMA]]</f>
        <v>0.12675105179377857</v>
      </c>
      <c r="U4" s="1">
        <f>(Table2[[#This Row],[Close Price]]-Table2[[#This Row],[200D EMA]])/Table2[[#This Row],[200D EMA]]</f>
        <v>0.46256870123567573</v>
      </c>
      <c r="V4">
        <v>1.0944664322116999</v>
      </c>
      <c r="W4">
        <v>1843.15</v>
      </c>
      <c r="X4">
        <v>1969</v>
      </c>
      <c r="Y4">
        <v>1751.1</v>
      </c>
      <c r="Z4">
        <v>1969</v>
      </c>
      <c r="AA4">
        <v>1577.9</v>
      </c>
      <c r="AB4">
        <v>1969</v>
      </c>
      <c r="AC4" s="1">
        <f>(Table2[[#This Row],[Close Price]]/Table2[[#This Row],[Day Low]])-1</f>
        <v>2.9704581830019228E-2</v>
      </c>
      <c r="AD4" s="1">
        <f>(Table2[[#This Row],[Day High]]/Table2[[#This Row],[Close Price]])-1</f>
        <v>3.7462458506770657E-2</v>
      </c>
      <c r="AE4" s="1">
        <f>(Table2[[#This Row],[Close Price]]/Table2[[#This Row],[Current Week Low]])-1</f>
        <v>8.3833019245046048E-2</v>
      </c>
      <c r="AF4" s="1">
        <f>(Table2[[#This Row],[Current Week High]]/Table2[[#This Row],[Close Price]])-1</f>
        <v>3.7462458506770657E-2</v>
      </c>
      <c r="AG4" s="1">
        <f>(Table2[[#This Row],[Close Price]]/Table2[[#This Row],[Current Month Low]])-1</f>
        <v>0.20280119145699982</v>
      </c>
      <c r="AH4" s="1">
        <f>(Table2[[#This Row],[Current Month High]]/Table2[[#This Row],[Close Price]])-1</f>
        <v>3.7462458506770657E-2</v>
      </c>
      <c r="AI4">
        <v>3.74624585067706</v>
      </c>
      <c r="AJ4">
        <v>443.81088825214903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0.21</v>
      </c>
      <c r="AM4" t="s">
        <v>3188</v>
      </c>
      <c r="AN4">
        <v>12.9</v>
      </c>
      <c r="AO4" t="s">
        <v>3188</v>
      </c>
      <c r="AP4">
        <v>0.24772643524945701</v>
      </c>
      <c r="AQ4">
        <f>(Table2[[#This Row],[Sharpe Ratio]]-AVERAGE(Table2[Sharpe Ratio]))/_xlfn.STDEV.P(Table2[Sharpe Ratio])</f>
        <v>2.1319587468885439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14.301928693514935</v>
      </c>
      <c r="AS4">
        <f>_xlfn.RANK.AVG(Table2[[#This Row],[1Y Return vs Nifty Z-Score]],Table2[1Y Return vs Nifty Z-Score])</f>
        <v>1</v>
      </c>
      <c r="AT4">
        <f>_xlfn.RANK.AVG(Table2[[#This Row],[6M Return vs Nifty Z-Score]],Table2[6M Return vs Nifty Z-Score])</f>
        <v>14</v>
      </c>
      <c r="AU4">
        <f>_xlfn.RANK.AVG(Table2[[#This Row],[Sharpe Ratio Z-Score]],Table2[Sharpe Ratio Z-Score])</f>
        <v>13</v>
      </c>
      <c r="AV4">
        <f>(Table2[[#This Row],[Rank 1Y]]+Table2[[#This Row],[Rank 6M]]+Table2[[#This Row],[Rank Sharpe]])/3</f>
        <v>9.3333333333333339</v>
      </c>
    </row>
    <row r="5" spans="1:48" x14ac:dyDescent="0.3">
      <c r="A5" t="s">
        <v>109</v>
      </c>
      <c r="B5" t="s">
        <v>110</v>
      </c>
      <c r="C5" t="s">
        <v>3154</v>
      </c>
      <c r="D5" t="s">
        <v>111</v>
      </c>
      <c r="E5">
        <v>274423.87783086498</v>
      </c>
      <c r="F5">
        <v>7719.65</v>
      </c>
      <c r="G5">
        <v>246.38885231886701</v>
      </c>
      <c r="H5">
        <f>(Table2[[#This Row],[1Y Return vs Nifty]]-AVERAGE(Table2[1Y Return vs Nifty]))/_xlfn.STDEV.P(Table2[1Y Return vs Nifty])</f>
        <v>3.7798040450304322</v>
      </c>
      <c r="I5">
        <v>8.30947406106886</v>
      </c>
      <c r="J5">
        <f>(Table2[[#This Row],[1M Return vs Nifty]]-AVERAGE(Table2[1M Return vs Nifty]))/_xlfn.STDEV.P(Table2[1M Return vs Nifty])</f>
        <v>0.72537002334713363</v>
      </c>
      <c r="K5">
        <v>77.130355945155898</v>
      </c>
      <c r="L5">
        <f>(Table2[[#This Row],[6M Return vs Nifty]]-AVERAGE(Table2[6M Return vs Nifty]))/_xlfn.STDEV.P(Table2[6M Return vs Nifty])</f>
        <v>2.1532484774377165</v>
      </c>
      <c r="M5">
        <v>-3.87028462458558</v>
      </c>
      <c r="N5">
        <f>(Table2[[#This Row],[1W Return vs Nifty]]-AVERAGE(Table2[1W Return vs Nifty]))/_xlfn.STDEV.P(Table2[1W Return vs Nifty])</f>
        <v>-1.2146554758185317</v>
      </c>
      <c r="O5">
        <v>7742.62</v>
      </c>
      <c r="P5">
        <v>7200.0841100285797</v>
      </c>
      <c r="Q5">
        <v>5337.9410776050399</v>
      </c>
      <c r="R5">
        <v>44.214542346899698</v>
      </c>
      <c r="S5" s="1">
        <f>(Table2[[#This Row],[Close Price]]-Table2[[#This Row],[20D EMA]])/Table2[[#This Row],[20D EMA]]</f>
        <v>-2.9666960279595609E-3</v>
      </c>
      <c r="T5" s="1">
        <f>(Table2[[#This Row],[Close Price]]-Table2[[#This Row],[50D EMA]])/Table2[[#This Row],[50D EMA]]</f>
        <v>7.2161086180610956E-2</v>
      </c>
      <c r="U5" s="1">
        <f>(Table2[[#This Row],[Close Price]]-Table2[[#This Row],[200D EMA]])/Table2[[#This Row],[200D EMA]]</f>
        <v>0.44618494055456204</v>
      </c>
      <c r="V5">
        <v>0.86092726127203001</v>
      </c>
      <c r="W5">
        <v>7620.2</v>
      </c>
      <c r="X5">
        <v>7880.05</v>
      </c>
      <c r="Y5">
        <v>7620.2</v>
      </c>
      <c r="Z5">
        <v>8345</v>
      </c>
      <c r="AA5">
        <v>7272</v>
      </c>
      <c r="AB5">
        <v>8345</v>
      </c>
      <c r="AC5" s="1">
        <f>(Table2[[#This Row],[Close Price]]/Table2[[#This Row],[Day Low]])-1</f>
        <v>1.3050838560667577E-2</v>
      </c>
      <c r="AD5" s="1">
        <f>(Table2[[#This Row],[Day High]]/Table2[[#This Row],[Close Price]])-1</f>
        <v>2.0778144086843309E-2</v>
      </c>
      <c r="AE5" s="1">
        <f>(Table2[[#This Row],[Close Price]]/Table2[[#This Row],[Current Week Low]])-1</f>
        <v>1.3050838560667577E-2</v>
      </c>
      <c r="AF5" s="1">
        <f>(Table2[[#This Row],[Current Week High]]/Table2[[#This Row],[Close Price]])-1</f>
        <v>8.1007558632839594E-2</v>
      </c>
      <c r="AG5" s="1">
        <f>(Table2[[#This Row],[Close Price]]/Table2[[#This Row],[Current Month Low]])-1</f>
        <v>6.155803080308031E-2</v>
      </c>
      <c r="AH5" s="1">
        <f>(Table2[[#This Row],[Current Month High]]/Table2[[#This Row],[Close Price]])-1</f>
        <v>8.1007558632839594E-2</v>
      </c>
      <c r="AI5">
        <v>8.1007558632839594</v>
      </c>
      <c r="AJ5">
        <v>296.89717223650302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0.33</v>
      </c>
      <c r="AM5" t="s">
        <v>3188</v>
      </c>
      <c r="AN5">
        <v>1.91</v>
      </c>
      <c r="AO5" t="s">
        <v>3188</v>
      </c>
      <c r="AP5">
        <v>0.28825407817099802</v>
      </c>
      <c r="AQ5">
        <f>(Table2[[#This Row],[Sharpe Ratio]]-AVERAGE(Table2[Sharpe Ratio]))/_xlfn.STDEV.P(Table2[Sharpe Ratio])</f>
        <v>2.606849498808482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8.050616568805232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31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13</v>
      </c>
    </row>
    <row r="6" spans="1:48" x14ac:dyDescent="0.3">
      <c r="A6" t="s">
        <v>904</v>
      </c>
      <c r="B6" t="s">
        <v>905</v>
      </c>
      <c r="C6" t="s">
        <v>3149</v>
      </c>
      <c r="D6" t="s">
        <v>906</v>
      </c>
      <c r="E6">
        <v>17001.654139890001</v>
      </c>
      <c r="F6">
        <v>2498.85</v>
      </c>
      <c r="G6">
        <v>127.699308016676</v>
      </c>
      <c r="H6">
        <f>(Table2[[#This Row],[1Y Return vs Nifty]]-AVERAGE(Table2[1Y Return vs Nifty]))/_xlfn.STDEV.P(Table2[1Y Return vs Nifty])</f>
        <v>1.7560209233500252</v>
      </c>
      <c r="I6">
        <v>-3.1635149483595502</v>
      </c>
      <c r="J6">
        <f>(Table2[[#This Row],[1M Return vs Nifty]]-AVERAGE(Table2[1M Return vs Nifty]))/_xlfn.STDEV.P(Table2[1M Return vs Nifty])</f>
        <v>-0.54016665631189553</v>
      </c>
      <c r="K6">
        <v>141.684996472222</v>
      </c>
      <c r="L6">
        <f>(Table2[[#This Row],[6M Return vs Nifty]]-AVERAGE(Table2[6M Return vs Nifty]))/_xlfn.STDEV.P(Table2[6M Return vs Nifty])</f>
        <v>4.2141789344812075</v>
      </c>
      <c r="M6">
        <v>2.3083002068698399</v>
      </c>
      <c r="N6">
        <f>(Table2[[#This Row],[1W Return vs Nifty]]-AVERAGE(Table2[1W Return vs Nifty]))/_xlfn.STDEV.P(Table2[1W Return vs Nifty])</f>
        <v>6.959282127657207E-2</v>
      </c>
      <c r="O6">
        <v>2434.31</v>
      </c>
      <c r="P6">
        <v>2251.0482994891599</v>
      </c>
      <c r="Q6">
        <v>1582.1636419993199</v>
      </c>
      <c r="R6">
        <v>56.202900833759799</v>
      </c>
      <c r="S6" s="1">
        <f>(Table2[[#This Row],[Close Price]]-Table2[[#This Row],[20D EMA]])/Table2[[#This Row],[20D EMA]]</f>
        <v>2.65126462940217E-2</v>
      </c>
      <c r="T6" s="1">
        <f>(Table2[[#This Row],[Close Price]]-Table2[[#This Row],[50D EMA]])/Table2[[#This Row],[50D EMA]]</f>
        <v>0.11008280034110093</v>
      </c>
      <c r="U6" s="1">
        <f>(Table2[[#This Row],[Close Price]]-Table2[[#This Row],[200D EMA]])/Table2[[#This Row],[200D EMA]]</f>
        <v>0.57938782921487086</v>
      </c>
      <c r="V6">
        <v>0.461499157224326</v>
      </c>
      <c r="W6">
        <v>2485</v>
      </c>
      <c r="X6">
        <v>2609.85</v>
      </c>
      <c r="Y6">
        <v>2450.1</v>
      </c>
      <c r="Z6">
        <v>2609.85</v>
      </c>
      <c r="AA6">
        <v>2210</v>
      </c>
      <c r="AB6">
        <v>2609.85</v>
      </c>
      <c r="AC6" s="1">
        <f>(Table2[[#This Row],[Close Price]]/Table2[[#This Row],[Day Low]])-1</f>
        <v>5.5734406438632256E-3</v>
      </c>
      <c r="AD6" s="1">
        <f>(Table2[[#This Row],[Day High]]/Table2[[#This Row],[Close Price]])-1</f>
        <v>4.4420433399363635E-2</v>
      </c>
      <c r="AE6" s="1">
        <f>(Table2[[#This Row],[Close Price]]/Table2[[#This Row],[Current Week Low]])-1</f>
        <v>1.9897147055222275E-2</v>
      </c>
      <c r="AF6" s="1">
        <f>(Table2[[#This Row],[Current Week High]]/Table2[[#This Row],[Close Price]])-1</f>
        <v>4.4420433399363635E-2</v>
      </c>
      <c r="AG6" s="1">
        <f>(Table2[[#This Row],[Close Price]]/Table2[[#This Row],[Current Month Low]])-1</f>
        <v>0.13070135746606337</v>
      </c>
      <c r="AH6" s="1">
        <f>(Table2[[#This Row],[Current Month High]]/Table2[[#This Row],[Close Price]])-1</f>
        <v>4.4420433399363635E-2</v>
      </c>
      <c r="AI6">
        <v>8.0497028633171208</v>
      </c>
      <c r="AJ6">
        <v>242.308219178082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</v>
      </c>
      <c r="AM6" t="s">
        <v>3188</v>
      </c>
      <c r="AN6">
        <v>1.87</v>
      </c>
      <c r="AO6" t="s">
        <v>3188</v>
      </c>
      <c r="AP6">
        <v>0.25782497866656701</v>
      </c>
      <c r="AQ6">
        <f>(Table2[[#This Row],[Sharpe Ratio]]-AVERAGE(Table2[Sharpe Ratio]))/_xlfn.STDEV.P(Table2[Sharpe Ratio])</f>
        <v>2.2502904467096188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7.7499164695055276</v>
      </c>
      <c r="AS6">
        <f>_xlfn.RANK.AVG(Table2[[#This Row],[1Y Return vs Nifty Z-Score]],Table2[1Y Return vs Nifty Z-Score])</f>
        <v>40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17</v>
      </c>
    </row>
    <row r="7" spans="1:48" x14ac:dyDescent="0.3">
      <c r="A7" t="s">
        <v>812</v>
      </c>
      <c r="B7" t="s">
        <v>813</v>
      </c>
      <c r="C7" t="s">
        <v>3146</v>
      </c>
      <c r="D7" t="s">
        <v>51</v>
      </c>
      <c r="E7">
        <v>19810.824053234999</v>
      </c>
      <c r="F7">
        <v>15441.15</v>
      </c>
      <c r="G7">
        <v>259.57367706809799</v>
      </c>
      <c r="H7">
        <f>(Table2[[#This Row],[1Y Return vs Nifty]]-AVERAGE(Table2[1Y Return vs Nifty]))/_xlfn.STDEV.P(Table2[1Y Return vs Nifty])</f>
        <v>4.004619347394982</v>
      </c>
      <c r="I7">
        <v>30.037263137031701</v>
      </c>
      <c r="J7">
        <f>(Table2[[#This Row],[1M Return vs Nifty]]-AVERAGE(Table2[1M Return vs Nifty]))/_xlfn.STDEV.P(Table2[1M Return vs Nifty])</f>
        <v>3.1220701353169673</v>
      </c>
      <c r="K7">
        <v>89.929625964895607</v>
      </c>
      <c r="L7">
        <f>(Table2[[#This Row],[6M Return vs Nifty]]-AVERAGE(Table2[6M Return vs Nifty]))/_xlfn.STDEV.P(Table2[6M Return vs Nifty])</f>
        <v>2.5618698437133975</v>
      </c>
      <c r="M7">
        <v>37.383047472820699</v>
      </c>
      <c r="N7">
        <f>(Table2[[#This Row],[1W Return vs Nifty]]-AVERAGE(Table2[1W Return vs Nifty]))/_xlfn.STDEV.P(Table2[1W Return vs Nifty])</f>
        <v>7.3600461655463256</v>
      </c>
      <c r="O7">
        <v>13422.04</v>
      </c>
      <c r="P7">
        <v>12250.476750920299</v>
      </c>
      <c r="Q7">
        <v>8829.3190500602796</v>
      </c>
      <c r="R7">
        <v>70.462793620823106</v>
      </c>
      <c r="S7" s="1">
        <f>(Table2[[#This Row],[Close Price]]-Table2[[#This Row],[20D EMA]])/Table2[[#This Row],[20D EMA]]</f>
        <v>0.15043242308918753</v>
      </c>
      <c r="T7" s="1">
        <f>(Table2[[#This Row],[Close Price]]-Table2[[#This Row],[50D EMA]])/Table2[[#This Row],[50D EMA]]</f>
        <v>0.26045298594930238</v>
      </c>
      <c r="U7" s="1">
        <f>(Table2[[#This Row],[Close Price]]-Table2[[#This Row],[200D EMA]])/Table2[[#This Row],[200D EMA]]</f>
        <v>0.7488494766642938</v>
      </c>
      <c r="V7">
        <v>1.1462375105843401</v>
      </c>
      <c r="W7">
        <v>15350</v>
      </c>
      <c r="X7">
        <v>16249.95</v>
      </c>
      <c r="Y7">
        <v>14005.25</v>
      </c>
      <c r="Z7">
        <v>16524.95</v>
      </c>
      <c r="AA7">
        <v>11100</v>
      </c>
      <c r="AB7">
        <v>16524.95</v>
      </c>
      <c r="AC7" s="1">
        <f>(Table2[[#This Row],[Close Price]]/Table2[[#This Row],[Day Low]])-1</f>
        <v>5.9381107491855989E-3</v>
      </c>
      <c r="AD7" s="1">
        <f>(Table2[[#This Row],[Day High]]/Table2[[#This Row],[Close Price]])-1</f>
        <v>5.2379518364888744E-2</v>
      </c>
      <c r="AE7" s="1">
        <f>(Table2[[#This Row],[Close Price]]/Table2[[#This Row],[Current Week Low]])-1</f>
        <v>0.10252583852483887</v>
      </c>
      <c r="AF7" s="1">
        <f>(Table2[[#This Row],[Current Week High]]/Table2[[#This Row],[Close Price]])-1</f>
        <v>7.0189072705077127E-2</v>
      </c>
      <c r="AG7" s="1">
        <f>(Table2[[#This Row],[Close Price]]/Table2[[#This Row],[Current Month Low]])-1</f>
        <v>0.3910945945945945</v>
      </c>
      <c r="AH7" s="1">
        <f>(Table2[[#This Row],[Current Month High]]/Table2[[#This Row],[Close Price]])-1</f>
        <v>7.0189072705077127E-2</v>
      </c>
      <c r="AI7">
        <v>7.01890727050771</v>
      </c>
      <c r="AJ7">
        <v>327.60239262274598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0.57999999999999996</v>
      </c>
      <c r="AM7" t="s">
        <v>3188</v>
      </c>
      <c r="AN7">
        <v>24.66</v>
      </c>
      <c r="AO7" t="s">
        <v>3188</v>
      </c>
      <c r="AP7">
        <v>0.19969091501940001</v>
      </c>
      <c r="AQ7">
        <f>(Table2[[#This Row],[Sharpe Ratio]]-AVERAGE(Table2[Sharpe Ratio]))/_xlfn.STDEV.P(Table2[Sharpe Ratio])</f>
        <v>1.5690929427982567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18.617698434769927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19</v>
      </c>
      <c r="AU7">
        <f>_xlfn.RANK.AVG(Table2[[#This Row],[Sharpe Ratio Z-Score]],Table2[Sharpe Ratio Z-Score])</f>
        <v>40</v>
      </c>
      <c r="AV7">
        <f>(Table2[[#This Row],[Rank 1Y]]+Table2[[#This Row],[Rank 6M]]+Table2[[#This Row],[Rank Sharpe]])/3</f>
        <v>21.333333333333332</v>
      </c>
    </row>
    <row r="8" spans="1:48" x14ac:dyDescent="0.3">
      <c r="A8" t="s">
        <v>786</v>
      </c>
      <c r="B8" t="s">
        <v>787</v>
      </c>
      <c r="C8" t="s">
        <v>3145</v>
      </c>
      <c r="D8" t="s">
        <v>48</v>
      </c>
      <c r="E8">
        <v>20538.504768399998</v>
      </c>
      <c r="F8">
        <v>1766</v>
      </c>
      <c r="G8">
        <v>211.74284226393499</v>
      </c>
      <c r="H8">
        <f>(Table2[[#This Row],[1Y Return vs Nifty]]-AVERAGE(Table2[1Y Return vs Nifty]))/_xlfn.STDEV.P(Table2[1Y Return vs Nifty])</f>
        <v>3.1890526793985838</v>
      </c>
      <c r="I8">
        <v>14.1046069150847</v>
      </c>
      <c r="J8">
        <f>(Table2[[#This Row],[1M Return vs Nifty]]-AVERAGE(Table2[1M Return vs Nifty]))/_xlfn.STDEV.P(Table2[1M Return vs Nifty])</f>
        <v>1.3646065103887559</v>
      </c>
      <c r="K8">
        <v>80.920491305186303</v>
      </c>
      <c r="L8">
        <f>(Table2[[#This Row],[6M Return vs Nifty]]-AVERAGE(Table2[6M Return vs Nifty]))/_xlfn.STDEV.P(Table2[6M Return vs Nifty])</f>
        <v>2.2742499319579244</v>
      </c>
      <c r="M8">
        <v>5.7325420044591597</v>
      </c>
      <c r="N8">
        <f>(Table2[[#This Row],[1W Return vs Nifty]]-AVERAGE(Table2[1W Return vs Nifty]))/_xlfn.STDEV.P(Table2[1W Return vs Nifty])</f>
        <v>0.78133779481933607</v>
      </c>
      <c r="O8">
        <v>1666.53</v>
      </c>
      <c r="P8">
        <v>1617.0089187854701</v>
      </c>
      <c r="Q8">
        <v>1271.05954524345</v>
      </c>
      <c r="R8">
        <v>72.607623656836495</v>
      </c>
      <c r="S8" s="1">
        <f>(Table2[[#This Row],[Close Price]]-Table2[[#This Row],[20D EMA]])/Table2[[#This Row],[20D EMA]]</f>
        <v>5.9686894325334694E-2</v>
      </c>
      <c r="T8" s="1">
        <f>(Table2[[#This Row],[Close Price]]-Table2[[#This Row],[50D EMA]])/Table2[[#This Row],[50D EMA]]</f>
        <v>9.2139925441126577E-2</v>
      </c>
      <c r="U8" s="1">
        <f>(Table2[[#This Row],[Close Price]]-Table2[[#This Row],[200D EMA]])/Table2[[#This Row],[200D EMA]]</f>
        <v>0.38939202857074062</v>
      </c>
      <c r="V8">
        <v>1.1827298392922601</v>
      </c>
      <c r="W8">
        <v>1716.5</v>
      </c>
      <c r="X8">
        <v>1800</v>
      </c>
      <c r="Y8">
        <v>1716.5</v>
      </c>
      <c r="Z8">
        <v>1822</v>
      </c>
      <c r="AA8">
        <v>1511</v>
      </c>
      <c r="AB8">
        <v>1822</v>
      </c>
      <c r="AC8" s="1">
        <f>(Table2[[#This Row],[Close Price]]/Table2[[#This Row],[Day Low]])-1</f>
        <v>2.8837751237984266E-2</v>
      </c>
      <c r="AD8" s="1">
        <f>(Table2[[#This Row],[Day High]]/Table2[[#This Row],[Close Price]])-1</f>
        <v>1.9252548131370339E-2</v>
      </c>
      <c r="AE8" s="1">
        <f>(Table2[[#This Row],[Close Price]]/Table2[[#This Row],[Current Week Low]])-1</f>
        <v>2.8837751237984266E-2</v>
      </c>
      <c r="AF8" s="1">
        <f>(Table2[[#This Row],[Current Week High]]/Table2[[#This Row],[Close Price]])-1</f>
        <v>3.1710079275198089E-2</v>
      </c>
      <c r="AG8" s="1">
        <f>(Table2[[#This Row],[Close Price]]/Table2[[#This Row],[Current Month Low]])-1</f>
        <v>0.16876240900066186</v>
      </c>
      <c r="AH8" s="1">
        <f>(Table2[[#This Row],[Current Month High]]/Table2[[#This Row],[Close Price]])-1</f>
        <v>3.1710079275198089E-2</v>
      </c>
      <c r="AI8">
        <v>3.1710079275198</v>
      </c>
      <c r="AJ8">
        <v>267.916666666666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0.11</v>
      </c>
      <c r="AM8" t="s">
        <v>3188</v>
      </c>
      <c r="AN8">
        <v>10.34</v>
      </c>
      <c r="AO8" t="s">
        <v>3188</v>
      </c>
      <c r="AP8">
        <v>0.20723533104481501</v>
      </c>
      <c r="AQ8">
        <f>(Table2[[#This Row],[Sharpe Ratio]]-AVERAGE(Table2[Sharpe Ratio]))/_xlfn.STDEV.P(Table2[Sharpe Ratio])</f>
        <v>1.6574961446830097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9.2667430612476096</v>
      </c>
      <c r="AS8">
        <f>_xlfn.RANK.AVG(Table2[[#This Row],[1Y Return vs Nifty Z-Score]],Table2[1Y Return vs Nifty Z-Score])</f>
        <v>11</v>
      </c>
      <c r="AT8">
        <f>_xlfn.RANK.AVG(Table2[[#This Row],[6M Return vs Nifty Z-Score]],Table2[6M Return vs Nifty Z-Score])</f>
        <v>25</v>
      </c>
      <c r="AU8">
        <f>_xlfn.RANK.AVG(Table2[[#This Row],[Sharpe Ratio Z-Score]],Table2[Sharpe Ratio Z-Score])</f>
        <v>31</v>
      </c>
      <c r="AV8">
        <f>(Table2[[#This Row],[Rank 1Y]]+Table2[[#This Row],[Rank 6M]]+Table2[[#This Row],[Rank Sharpe]])/3</f>
        <v>22.333333333333332</v>
      </c>
    </row>
    <row r="9" spans="1:48" x14ac:dyDescent="0.3">
      <c r="A9" t="s">
        <v>1140</v>
      </c>
      <c r="B9" t="s">
        <v>1141</v>
      </c>
      <c r="C9" t="s">
        <v>3160</v>
      </c>
      <c r="D9" t="s">
        <v>1142</v>
      </c>
      <c r="E9">
        <v>11056.83619412</v>
      </c>
      <c r="F9">
        <v>1777.9</v>
      </c>
      <c r="G9">
        <v>227.02818089494701</v>
      </c>
      <c r="H9">
        <f>(Table2[[#This Row],[1Y Return vs Nifty]]-AVERAGE(Table2[1Y Return vs Nifty]))/_xlfn.STDEV.P(Table2[1Y Return vs Nifty])</f>
        <v>3.4496839802640684</v>
      </c>
      <c r="I9">
        <v>30.623587426192401</v>
      </c>
      <c r="J9">
        <f>(Table2[[#This Row],[1M Return vs Nifty]]-AVERAGE(Table2[1M Return vs Nifty]))/_xlfn.STDEV.P(Table2[1M Return vs Nifty])</f>
        <v>3.1867450769122301</v>
      </c>
      <c r="K9">
        <v>77.9856724532182</v>
      </c>
      <c r="L9">
        <f>(Table2[[#This Row],[6M Return vs Nifty]]-AVERAGE(Table2[6M Return vs Nifty]))/_xlfn.STDEV.P(Table2[6M Return vs Nifty])</f>
        <v>2.1805547690921268</v>
      </c>
      <c r="M9">
        <v>20.186717998411702</v>
      </c>
      <c r="N9">
        <f>(Table2[[#This Row],[1W Return vs Nifty]]-AVERAGE(Table2[1W Return vs Nifty]))/_xlfn.STDEV.P(Table2[1W Return vs Nifty])</f>
        <v>3.7857071467853047</v>
      </c>
      <c r="O9">
        <v>1558.87</v>
      </c>
      <c r="P9">
        <v>1441.8578804701999</v>
      </c>
      <c r="Q9">
        <v>1102.07381312144</v>
      </c>
      <c r="R9">
        <v>85.537262536666205</v>
      </c>
      <c r="S9" s="1">
        <f>(Table2[[#This Row],[Close Price]]-Table2[[#This Row],[20D EMA]])/Table2[[#This Row],[20D EMA]]</f>
        <v>0.14050562266256983</v>
      </c>
      <c r="T9" s="1">
        <f>(Table2[[#This Row],[Close Price]]-Table2[[#This Row],[50D EMA]])/Table2[[#This Row],[50D EMA]]</f>
        <v>0.23306188777788175</v>
      </c>
      <c r="U9" s="1">
        <f>(Table2[[#This Row],[Close Price]]-Table2[[#This Row],[200D EMA]])/Table2[[#This Row],[200D EMA]]</f>
        <v>0.61323132700557981</v>
      </c>
      <c r="V9">
        <v>1.0667449739747901</v>
      </c>
      <c r="W9">
        <v>1740.55</v>
      </c>
      <c r="X9">
        <v>1827.65</v>
      </c>
      <c r="Y9">
        <v>1565.1</v>
      </c>
      <c r="Z9">
        <v>1827.65</v>
      </c>
      <c r="AA9">
        <v>1405.05</v>
      </c>
      <c r="AB9">
        <v>1827.65</v>
      </c>
      <c r="AC9" s="1">
        <f>(Table2[[#This Row],[Close Price]]/Table2[[#This Row],[Day Low]])-1</f>
        <v>2.1458734308121175E-2</v>
      </c>
      <c r="AD9" s="1">
        <f>(Table2[[#This Row],[Day High]]/Table2[[#This Row],[Close Price]])-1</f>
        <v>2.7982451206479464E-2</v>
      </c>
      <c r="AE9" s="1">
        <f>(Table2[[#This Row],[Close Price]]/Table2[[#This Row],[Current Week Low]])-1</f>
        <v>0.13596575298702973</v>
      </c>
      <c r="AF9" s="1">
        <f>(Table2[[#This Row],[Current Week High]]/Table2[[#This Row],[Close Price]])-1</f>
        <v>2.7982451206479464E-2</v>
      </c>
      <c r="AG9" s="1">
        <f>(Table2[[#This Row],[Close Price]]/Table2[[#This Row],[Current Month Low]])-1</f>
        <v>0.26536422191381104</v>
      </c>
      <c r="AH9" s="1">
        <f>(Table2[[#This Row],[Current Month High]]/Table2[[#This Row],[Close Price]])-1</f>
        <v>2.7982451206479464E-2</v>
      </c>
      <c r="AI9">
        <v>2.7982451206479402</v>
      </c>
      <c r="AJ9">
        <v>304.022270196568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>
        <v>0</v>
      </c>
      <c r="AN9">
        <v>17.7</v>
      </c>
      <c r="AO9" t="s">
        <v>3188</v>
      </c>
      <c r="AP9">
        <v>0.202116231656222</v>
      </c>
      <c r="AQ9">
        <f>(Table2[[#This Row],[Sharpe Ratio]]-AVERAGE(Table2[Sharpe Ratio]))/_xlfn.STDEV.P(Table2[Sharpe Ratio])</f>
        <v>1.5975120749825307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14.20020304803626</v>
      </c>
      <c r="AS9">
        <f>_xlfn.RANK.AVG(Table2[[#This Row],[1Y Return vs Nifty Z-Score]],Table2[1Y Return vs Nifty Z-Score])</f>
        <v>9</v>
      </c>
      <c r="AT9">
        <f>_xlfn.RANK.AVG(Table2[[#This Row],[6M Return vs Nifty Z-Score]],Table2[6M Return vs Nifty Z-Score])</f>
        <v>29</v>
      </c>
      <c r="AU9">
        <f>_xlfn.RANK.AVG(Table2[[#This Row],[Sharpe Ratio Z-Score]],Table2[Sharpe Ratio Z-Score])</f>
        <v>36</v>
      </c>
      <c r="AV9">
        <f>(Table2[[#This Row],[Rank 1Y]]+Table2[[#This Row],[Rank 6M]]+Table2[[#This Row],[Rank Sharpe]])/3</f>
        <v>24.666666666666668</v>
      </c>
    </row>
    <row r="10" spans="1:48" x14ac:dyDescent="0.3">
      <c r="A10" t="s">
        <v>902</v>
      </c>
      <c r="B10" t="s">
        <v>903</v>
      </c>
      <c r="C10" t="s">
        <v>3151</v>
      </c>
      <c r="D10" t="s">
        <v>138</v>
      </c>
      <c r="E10">
        <v>17053.78128444</v>
      </c>
      <c r="F10">
        <v>1897.65</v>
      </c>
      <c r="G10">
        <v>135.04317695271101</v>
      </c>
      <c r="H10">
        <f>(Table2[[#This Row],[1Y Return vs Nifty]]-AVERAGE(Table2[1Y Return vs Nifty]))/_xlfn.STDEV.P(Table2[1Y Return vs Nifty])</f>
        <v>1.8812417091232025</v>
      </c>
      <c r="I10">
        <v>14.1052634168393</v>
      </c>
      <c r="J10">
        <f>(Table2[[#This Row],[1M Return vs Nifty]]-AVERAGE(Table2[1M Return vs Nifty]))/_xlfn.STDEV.P(Table2[1M Return vs Nifty])</f>
        <v>1.3646789263084456</v>
      </c>
      <c r="K10">
        <v>80.428752671345094</v>
      </c>
      <c r="L10">
        <f>(Table2[[#This Row],[6M Return vs Nifty]]-AVERAGE(Table2[6M Return vs Nifty]))/_xlfn.STDEV.P(Table2[6M Return vs Nifty])</f>
        <v>2.2585509966201402</v>
      </c>
      <c r="M10">
        <v>8.7964562778687903</v>
      </c>
      <c r="N10">
        <f>(Table2[[#This Row],[1W Return vs Nifty]]-AVERAGE(Table2[1W Return vs Nifty]))/_xlfn.STDEV.P(Table2[1W Return vs Nifty])</f>
        <v>1.4181869755636616</v>
      </c>
      <c r="O10">
        <v>1792.78</v>
      </c>
      <c r="P10">
        <v>1691.67935385172</v>
      </c>
      <c r="Q10">
        <v>1280.8019390608299</v>
      </c>
      <c r="R10">
        <v>62.375772805104802</v>
      </c>
      <c r="S10" s="1">
        <f>(Table2[[#This Row],[Close Price]]-Table2[[#This Row],[20D EMA]])/Table2[[#This Row],[20D EMA]]</f>
        <v>5.8495744039982665E-2</v>
      </c>
      <c r="T10" s="1">
        <f>(Table2[[#This Row],[Close Price]]-Table2[[#This Row],[50D EMA]])/Table2[[#This Row],[50D EMA]]</f>
        <v>0.12175513384336899</v>
      </c>
      <c r="U10" s="1">
        <f>(Table2[[#This Row],[Close Price]]-Table2[[#This Row],[200D EMA]])/Table2[[#This Row],[200D EMA]]</f>
        <v>0.48161081126367178</v>
      </c>
      <c r="V10">
        <v>1.0493739877051</v>
      </c>
      <c r="W10">
        <v>1855</v>
      </c>
      <c r="X10">
        <v>1932</v>
      </c>
      <c r="Y10">
        <v>1855</v>
      </c>
      <c r="Z10">
        <v>1997.7</v>
      </c>
      <c r="AA10">
        <v>1583.5</v>
      </c>
      <c r="AB10">
        <v>1997.7</v>
      </c>
      <c r="AC10" s="1">
        <f>(Table2[[#This Row],[Close Price]]/Table2[[#This Row],[Day Low]])-1</f>
        <v>2.2991913746630788E-2</v>
      </c>
      <c r="AD10" s="1">
        <f>(Table2[[#This Row],[Day High]]/Table2[[#This Row],[Close Price]])-1</f>
        <v>1.8101335862777512E-2</v>
      </c>
      <c r="AE10" s="1">
        <f>(Table2[[#This Row],[Close Price]]/Table2[[#This Row],[Current Week Low]])-1</f>
        <v>2.2991913746630788E-2</v>
      </c>
      <c r="AF10" s="1">
        <f>(Table2[[#This Row],[Current Week High]]/Table2[[#This Row],[Close Price]])-1</f>
        <v>5.272310489289378E-2</v>
      </c>
      <c r="AG10" s="1">
        <f>(Table2[[#This Row],[Close Price]]/Table2[[#This Row],[Current Month Low]])-1</f>
        <v>0.19838964319545327</v>
      </c>
      <c r="AH10" s="1">
        <f>(Table2[[#This Row],[Current Month High]]/Table2[[#This Row],[Close Price]])-1</f>
        <v>5.272310489289378E-2</v>
      </c>
      <c r="AI10">
        <v>5.27231048928937</v>
      </c>
      <c r="AJ10">
        <v>191.94615384615301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7.0000000000000007E-2</v>
      </c>
      <c r="AM10" t="s">
        <v>3188</v>
      </c>
      <c r="AN10">
        <v>10.57</v>
      </c>
      <c r="AO10" t="s">
        <v>3188</v>
      </c>
      <c r="AP10">
        <v>0.212104953899966</v>
      </c>
      <c r="AQ10">
        <f>(Table2[[#This Row],[Sharpe Ratio]]-AVERAGE(Table2[Sharpe Ratio]))/_xlfn.STDEV.P(Table2[Sharpe Ratio])</f>
        <v>1.7145569232663118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8.6372155308817629</v>
      </c>
      <c r="AS10">
        <f>_xlfn.RANK.AVG(Table2[[#This Row],[1Y Return vs Nifty Z-Score]],Table2[1Y Return vs Nifty Z-Score])</f>
        <v>35</v>
      </c>
      <c r="AT10">
        <f>_xlfn.RANK.AVG(Table2[[#This Row],[6M Return vs Nifty Z-Score]],Table2[6M Return vs Nifty Z-Score])</f>
        <v>27</v>
      </c>
      <c r="AU10">
        <f>_xlfn.RANK.AVG(Table2[[#This Row],[Sharpe Ratio Z-Score]],Table2[Sharpe Ratio Z-Score])</f>
        <v>26</v>
      </c>
      <c r="AV10">
        <f>(Table2[[#This Row],[Rank 1Y]]+Table2[[#This Row],[Rank 6M]]+Table2[[#This Row],[Rank Sharpe]])/3</f>
        <v>29.333333333333332</v>
      </c>
    </row>
    <row r="11" spans="1:48" x14ac:dyDescent="0.3">
      <c r="A11" t="s">
        <v>366</v>
      </c>
      <c r="B11" t="s">
        <v>367</v>
      </c>
      <c r="C11" t="s">
        <v>3151</v>
      </c>
      <c r="D11" t="s">
        <v>154</v>
      </c>
      <c r="E11">
        <v>66974.277643875001</v>
      </c>
      <c r="F11">
        <v>15802.65</v>
      </c>
      <c r="G11">
        <v>220.509082283087</v>
      </c>
      <c r="H11">
        <f>(Table2[[#This Row],[1Y Return vs Nifty]]-AVERAGE(Table2[1Y Return vs Nifty]))/_xlfn.STDEV.P(Table2[1Y Return vs Nifty])</f>
        <v>3.3385264068078788</v>
      </c>
      <c r="I11">
        <v>24.595097834973501</v>
      </c>
      <c r="J11">
        <f>(Table2[[#This Row],[1M Return vs Nifty]]-AVERAGE(Table2[1M Return vs Nifty]))/_xlfn.STDEV.P(Table2[1M Return vs Nifty])</f>
        <v>2.5217679995036741</v>
      </c>
      <c r="K11">
        <v>78.908321017925601</v>
      </c>
      <c r="L11">
        <f>(Table2[[#This Row],[6M Return vs Nifty]]-AVERAGE(Table2[6M Return vs Nifty]))/_xlfn.STDEV.P(Table2[6M Return vs Nifty])</f>
        <v>2.2100106612267236</v>
      </c>
      <c r="M11">
        <v>8.4604614694043807</v>
      </c>
      <c r="N11">
        <f>(Table2[[#This Row],[1W Return vs Nifty]]-AVERAGE(Table2[1W Return vs Nifty]))/_xlfn.STDEV.P(Table2[1W Return vs Nifty])</f>
        <v>1.3483488536677823</v>
      </c>
      <c r="O11">
        <v>14573.7</v>
      </c>
      <c r="P11">
        <v>13377.6545143772</v>
      </c>
      <c r="Q11">
        <v>10288.888590439499</v>
      </c>
      <c r="R11">
        <v>71.101288678520405</v>
      </c>
      <c r="S11" s="1">
        <f>(Table2[[#This Row],[Close Price]]-Table2[[#This Row],[20D EMA]])/Table2[[#This Row],[20D EMA]]</f>
        <v>8.4326560859630625E-2</v>
      </c>
      <c r="T11" s="1">
        <f>(Table2[[#This Row],[Close Price]]-Table2[[#This Row],[50D EMA]])/Table2[[#This Row],[50D EMA]]</f>
        <v>0.18127209691479282</v>
      </c>
      <c r="U11" s="1">
        <f>(Table2[[#This Row],[Close Price]]-Table2[[#This Row],[200D EMA]])/Table2[[#This Row],[200D EMA]]</f>
        <v>0.53589475297496392</v>
      </c>
      <c r="V11">
        <v>1.4630072043403499</v>
      </c>
      <c r="W11">
        <v>15561.3</v>
      </c>
      <c r="X11">
        <v>16060</v>
      </c>
      <c r="Y11">
        <v>15561.3</v>
      </c>
      <c r="Z11">
        <v>16400</v>
      </c>
      <c r="AA11">
        <v>13324.5</v>
      </c>
      <c r="AB11">
        <v>16549.95</v>
      </c>
      <c r="AC11" s="1">
        <f>(Table2[[#This Row],[Close Price]]/Table2[[#This Row],[Day Low]])-1</f>
        <v>1.5509629658190471E-2</v>
      </c>
      <c r="AD11" s="1">
        <f>(Table2[[#This Row],[Day High]]/Table2[[#This Row],[Close Price]])-1</f>
        <v>1.6285243297801344E-2</v>
      </c>
      <c r="AE11" s="1">
        <f>(Table2[[#This Row],[Close Price]]/Table2[[#This Row],[Current Week Low]])-1</f>
        <v>1.5509629658190471E-2</v>
      </c>
      <c r="AF11" s="1">
        <f>(Table2[[#This Row],[Current Week High]]/Table2[[#This Row],[Close Price]])-1</f>
        <v>3.7800622047567956E-2</v>
      </c>
      <c r="AG11" s="1">
        <f>(Table2[[#This Row],[Close Price]]/Table2[[#This Row],[Current Month Low]])-1</f>
        <v>0.185984464707869</v>
      </c>
      <c r="AH11" s="1">
        <f>(Table2[[#This Row],[Current Month High]]/Table2[[#This Row],[Close Price]])-1</f>
        <v>4.7289536881472527E-2</v>
      </c>
      <c r="AI11">
        <v>4.72895368814725</v>
      </c>
      <c r="AJ11">
        <v>292.081529357764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0.38</v>
      </c>
      <c r="AM11" t="s">
        <v>3188</v>
      </c>
      <c r="AN11">
        <v>8.64</v>
      </c>
      <c r="AO11" t="s">
        <v>3188</v>
      </c>
      <c r="AP11">
        <v>0.19215613126332401</v>
      </c>
      <c r="AQ11">
        <f>(Table2[[#This Row],[Sharpe Ratio]]-AVERAGE(Table2[Sharpe Ratio]))/_xlfn.STDEV.P(Table2[Sharpe Ratio])</f>
        <v>1.4808026089536699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10.899456530159728</v>
      </c>
      <c r="AS11">
        <f>_xlfn.RANK.AVG(Table2[[#This Row],[1Y Return vs Nifty Z-Score]],Table2[1Y Return vs Nifty Z-Score])</f>
        <v>10</v>
      </c>
      <c r="AT11">
        <f>_xlfn.RANK.AVG(Table2[[#This Row],[6M Return vs Nifty Z-Score]],Table2[6M Return vs Nifty Z-Score])</f>
        <v>28</v>
      </c>
      <c r="AU11">
        <f>_xlfn.RANK.AVG(Table2[[#This Row],[Sharpe Ratio Z-Score]],Table2[Sharpe Ratio Z-Score])</f>
        <v>54</v>
      </c>
      <c r="AV11">
        <f>(Table2[[#This Row],[Rank 1Y]]+Table2[[#This Row],[Rank 6M]]+Table2[[#This Row],[Rank Sharpe]])/3</f>
        <v>30.666666666666668</v>
      </c>
    </row>
    <row r="12" spans="1:48" x14ac:dyDescent="0.3">
      <c r="A12" t="s">
        <v>624</v>
      </c>
      <c r="B12" t="s">
        <v>625</v>
      </c>
      <c r="C12" t="s">
        <v>3156</v>
      </c>
      <c r="D12" t="s">
        <v>268</v>
      </c>
      <c r="E12">
        <v>30769.592441919998</v>
      </c>
      <c r="F12">
        <v>623.29999999999995</v>
      </c>
      <c r="G12">
        <v>117.508166256151</v>
      </c>
      <c r="H12">
        <f>(Table2[[#This Row],[1Y Return vs Nifty]]-AVERAGE(Table2[1Y Return vs Nifty]))/_xlfn.STDEV.P(Table2[1Y Return vs Nifty])</f>
        <v>1.5822511038864744</v>
      </c>
      <c r="I12">
        <v>13.089256554317799</v>
      </c>
      <c r="J12">
        <f>(Table2[[#This Row],[1M Return vs Nifty]]-AVERAGE(Table2[1M Return vs Nifty]))/_xlfn.STDEV.P(Table2[1M Return vs Nifty])</f>
        <v>1.2526075253640543</v>
      </c>
      <c r="K12">
        <v>81.913577214703693</v>
      </c>
      <c r="L12">
        <f>(Table2[[#This Row],[6M Return vs Nifty]]-AVERAGE(Table2[6M Return vs Nifty]))/_xlfn.STDEV.P(Table2[6M Return vs Nifty])</f>
        <v>2.3059545620305992</v>
      </c>
      <c r="M12">
        <v>5.1029704493046903</v>
      </c>
      <c r="N12">
        <f>(Table2[[#This Row],[1W Return vs Nifty]]-AVERAGE(Table2[1W Return vs Nifty]))/_xlfn.STDEV.P(Table2[1W Return vs Nifty])</f>
        <v>0.65047834728202869</v>
      </c>
      <c r="O12">
        <v>627.76</v>
      </c>
      <c r="P12">
        <v>576.86238066043302</v>
      </c>
      <c r="Q12">
        <v>431.74101378698799</v>
      </c>
      <c r="R12">
        <v>43.973635724423403</v>
      </c>
      <c r="S12" s="1">
        <f>(Table2[[#This Row],[Close Price]]-Table2[[#This Row],[20D EMA]])/Table2[[#This Row],[20D EMA]]</f>
        <v>-7.1046259717089917E-3</v>
      </c>
      <c r="T12" s="1">
        <f>(Table2[[#This Row],[Close Price]]-Table2[[#This Row],[50D EMA]])/Table2[[#This Row],[50D EMA]]</f>
        <v>8.0500342709819026E-2</v>
      </c>
      <c r="U12" s="1">
        <f>(Table2[[#This Row],[Close Price]]-Table2[[#This Row],[200D EMA]])/Table2[[#This Row],[200D EMA]]</f>
        <v>0.44368957336891596</v>
      </c>
      <c r="V12">
        <v>0.86352328651659205</v>
      </c>
      <c r="W12">
        <v>617.15</v>
      </c>
      <c r="X12">
        <v>676.2</v>
      </c>
      <c r="Y12">
        <v>617.15</v>
      </c>
      <c r="Z12">
        <v>676.2</v>
      </c>
      <c r="AA12">
        <v>582.25</v>
      </c>
      <c r="AB12">
        <v>676.2</v>
      </c>
      <c r="AC12" s="1">
        <f>(Table2[[#This Row],[Close Price]]/Table2[[#This Row],[Day Low]])-1</f>
        <v>9.9651624402494754E-3</v>
      </c>
      <c r="AD12" s="1">
        <f>(Table2[[#This Row],[Day High]]/Table2[[#This Row],[Close Price]])-1</f>
        <v>8.4870848708487268E-2</v>
      </c>
      <c r="AE12" s="1">
        <f>(Table2[[#This Row],[Close Price]]/Table2[[#This Row],[Current Week Low]])-1</f>
        <v>9.9651624402494754E-3</v>
      </c>
      <c r="AF12" s="1">
        <f>(Table2[[#This Row],[Current Week High]]/Table2[[#This Row],[Close Price]])-1</f>
        <v>8.4870848708487268E-2</v>
      </c>
      <c r="AG12" s="1">
        <f>(Table2[[#This Row],[Close Price]]/Table2[[#This Row],[Current Month Low]])-1</f>
        <v>7.0502361528552937E-2</v>
      </c>
      <c r="AH12" s="1">
        <f>(Table2[[#This Row],[Current Month High]]/Table2[[#This Row],[Close Price]])-1</f>
        <v>8.4870848708487268E-2</v>
      </c>
      <c r="AI12">
        <v>10.492539708005699</v>
      </c>
      <c r="AJ12">
        <v>178.25892857142799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0.51</v>
      </c>
      <c r="AM12" t="s">
        <v>3188</v>
      </c>
      <c r="AN12">
        <v>-5.8</v>
      </c>
      <c r="AO12" t="s">
        <v>3187</v>
      </c>
      <c r="AP12">
        <v>0.238795600911344</v>
      </c>
      <c r="AQ12">
        <f>(Table2[[#This Row],[Sharpe Ratio]]-AVERAGE(Table2[Sharpe Ratio]))/_xlfn.STDEV.P(Table2[Sharpe Ratio])</f>
        <v>2.0273099114675066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7.8186014500306626</v>
      </c>
      <c r="AS12">
        <f>_xlfn.RANK.AVG(Table2[[#This Row],[1Y Return vs Nifty Z-Score]],Table2[1Y Return vs Nifty Z-Score])</f>
        <v>51</v>
      </c>
      <c r="AT12">
        <f>_xlfn.RANK.AVG(Table2[[#This Row],[6M Return vs Nifty Z-Score]],Table2[6M Return vs Nifty Z-Score])</f>
        <v>24</v>
      </c>
      <c r="AU12">
        <f>_xlfn.RANK.AVG(Table2[[#This Row],[Sharpe Ratio Z-Score]],Table2[Sharpe Ratio Z-Score])</f>
        <v>17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339</v>
      </c>
      <c r="B13" t="s">
        <v>340</v>
      </c>
      <c r="C13" t="s">
        <v>3152</v>
      </c>
      <c r="D13" t="s">
        <v>89</v>
      </c>
      <c r="E13">
        <v>75078.866800644901</v>
      </c>
      <c r="F13">
        <v>728.05</v>
      </c>
      <c r="G13">
        <v>122.12116126970299</v>
      </c>
      <c r="H13">
        <f>(Table2[[#This Row],[1Y Return vs Nifty]]-AVERAGE(Table2[1Y Return vs Nifty]))/_xlfn.STDEV.P(Table2[1Y Return vs Nifty])</f>
        <v>1.6609075812005427</v>
      </c>
      <c r="I13">
        <v>9.5003334699545601</v>
      </c>
      <c r="J13">
        <f>(Table2[[#This Row],[1M Return vs Nifty]]-AVERAGE(Table2[1M Return vs Nifty]))/_xlfn.STDEV.P(Table2[1M Return vs Nifty])</f>
        <v>0.85672866589646579</v>
      </c>
      <c r="K13">
        <v>69.291346746193696</v>
      </c>
      <c r="L13">
        <f>(Table2[[#This Row],[6M Return vs Nifty]]-AVERAGE(Table2[6M Return vs Nifty]))/_xlfn.STDEV.P(Table2[6M Return vs Nifty])</f>
        <v>1.9029852480357705</v>
      </c>
      <c r="M13">
        <v>3.8695985679042</v>
      </c>
      <c r="N13">
        <f>(Table2[[#This Row],[1W Return vs Nifty]]-AVERAGE(Table2[1W Return vs Nifty]))/_xlfn.STDEV.P(Table2[1W Return vs Nifty])</f>
        <v>0.39411612493143761</v>
      </c>
      <c r="O13">
        <v>721.07</v>
      </c>
      <c r="P13">
        <v>668.88712679151695</v>
      </c>
      <c r="Q13">
        <v>502.02106362371097</v>
      </c>
      <c r="R13">
        <v>49.476880499505</v>
      </c>
      <c r="S13" s="1">
        <f>(Table2[[#This Row],[Close Price]]-Table2[[#This Row],[20D EMA]])/Table2[[#This Row],[20D EMA]]</f>
        <v>9.6800588015031885E-3</v>
      </c>
      <c r="T13" s="1">
        <f>(Table2[[#This Row],[Close Price]]-Table2[[#This Row],[50D EMA]])/Table2[[#This Row],[50D EMA]]</f>
        <v>8.8449711227471819E-2</v>
      </c>
      <c r="U13" s="1">
        <f>(Table2[[#This Row],[Close Price]]-Table2[[#This Row],[200D EMA]])/Table2[[#This Row],[200D EMA]]</f>
        <v>0.45023795365229652</v>
      </c>
      <c r="V13">
        <v>1.0267994315025799</v>
      </c>
      <c r="W13">
        <v>721</v>
      </c>
      <c r="X13">
        <v>751.4</v>
      </c>
      <c r="Y13">
        <v>718.4</v>
      </c>
      <c r="Z13">
        <v>773</v>
      </c>
      <c r="AA13">
        <v>673.4</v>
      </c>
      <c r="AB13">
        <v>773</v>
      </c>
      <c r="AC13" s="1">
        <f>(Table2[[#This Row],[Close Price]]/Table2[[#This Row],[Day Low]])-1</f>
        <v>9.7780859916780649E-3</v>
      </c>
      <c r="AD13" s="1">
        <f>(Table2[[#This Row],[Day High]]/Table2[[#This Row],[Close Price]])-1</f>
        <v>3.2071973078772187E-2</v>
      </c>
      <c r="AE13" s="1">
        <f>(Table2[[#This Row],[Close Price]]/Table2[[#This Row],[Current Week Low]])-1</f>
        <v>1.3432628062360674E-2</v>
      </c>
      <c r="AF13" s="1">
        <f>(Table2[[#This Row],[Current Week High]]/Table2[[#This Row],[Close Price]])-1</f>
        <v>6.1740265091683399E-2</v>
      </c>
      <c r="AG13" s="1">
        <f>(Table2[[#This Row],[Close Price]]/Table2[[#This Row],[Current Month Low]])-1</f>
        <v>8.1155331155331023E-2</v>
      </c>
      <c r="AH13" s="1">
        <f>(Table2[[#This Row],[Current Month High]]/Table2[[#This Row],[Close Price]])-1</f>
        <v>6.1740265091683399E-2</v>
      </c>
      <c r="AI13">
        <v>7.9939564590344201</v>
      </c>
      <c r="AJ13">
        <v>174.06361754187799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0.23</v>
      </c>
      <c r="AM13" t="s">
        <v>3188</v>
      </c>
      <c r="AN13">
        <v>-0.3</v>
      </c>
      <c r="AO13" t="s">
        <v>3187</v>
      </c>
      <c r="AP13">
        <v>0.24883129166906701</v>
      </c>
      <c r="AQ13">
        <f>(Table2[[#This Row],[Sharpe Ratio]]-AVERAGE(Table2[Sharpe Ratio]))/_xlfn.STDEV.P(Table2[Sharpe Ratio])</f>
        <v>2.144905122696481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6.9596427427606979</v>
      </c>
      <c r="AS13">
        <f>_xlfn.RANK.AVG(Table2[[#This Row],[1Y Return vs Nifty Z-Score]],Table2[1Y Return vs Nifty Z-Score])</f>
        <v>48</v>
      </c>
      <c r="AT13">
        <f>_xlfn.RANK.AVG(Table2[[#This Row],[6M Return vs Nifty Z-Score]],Table2[6M Return vs Nifty Z-Score])</f>
        <v>38</v>
      </c>
      <c r="AU13">
        <f>_xlfn.RANK.AVG(Table2[[#This Row],[Sharpe Ratio Z-Score]],Table2[Sharpe Ratio Z-Score])</f>
        <v>12</v>
      </c>
      <c r="AV13">
        <f>(Table2[[#This Row],[Rank 1Y]]+Table2[[#This Row],[Rank 6M]]+Table2[[#This Row],[Rank Sharpe]])/3</f>
        <v>32.666666666666664</v>
      </c>
    </row>
    <row r="14" spans="1:48" x14ac:dyDescent="0.3">
      <c r="A14" t="s">
        <v>557</v>
      </c>
      <c r="B14" t="s">
        <v>558</v>
      </c>
      <c r="C14" t="s">
        <v>3144</v>
      </c>
      <c r="D14" t="s">
        <v>40</v>
      </c>
      <c r="E14">
        <v>36017.003318900002</v>
      </c>
      <c r="F14">
        <v>6955.45</v>
      </c>
      <c r="G14">
        <v>190.14171607580801</v>
      </c>
      <c r="H14">
        <f>(Table2[[#This Row],[1Y Return vs Nifty]]-AVERAGE(Table2[1Y Return vs Nifty]))/_xlfn.STDEV.P(Table2[1Y Return vs Nifty])</f>
        <v>2.8207304750642548</v>
      </c>
      <c r="I14">
        <v>-8.7138134034157293</v>
      </c>
      <c r="J14">
        <f>(Table2[[#This Row],[1M Return vs Nifty]]-AVERAGE(Table2[1M Return vs Nifty]))/_xlfn.STDEV.P(Table2[1M Return vs Nifty])</f>
        <v>-1.1523965008760351</v>
      </c>
      <c r="K14">
        <v>120.251066361531</v>
      </c>
      <c r="L14">
        <f>(Table2[[#This Row],[6M Return vs Nifty]]-AVERAGE(Table2[6M Return vs Nifty]))/_xlfn.STDEV.P(Table2[6M Return vs Nifty])</f>
        <v>3.5298928937163505</v>
      </c>
      <c r="M14">
        <v>0.658333099729981</v>
      </c>
      <c r="N14">
        <f>(Table2[[#This Row],[1W Return vs Nifty]]-AVERAGE(Table2[1W Return vs Nifty]))/_xlfn.STDEV.P(Table2[1W Return vs Nifty])</f>
        <v>-0.2733607037474029</v>
      </c>
      <c r="O14">
        <v>6923.11</v>
      </c>
      <c r="P14">
        <v>6390.5610443478099</v>
      </c>
      <c r="Q14">
        <v>4516.0310780844502</v>
      </c>
      <c r="R14">
        <v>49.838477641285998</v>
      </c>
      <c r="S14" s="1">
        <f>(Table2[[#This Row],[Close Price]]-Table2[[#This Row],[20D EMA]])/Table2[[#This Row],[20D EMA]]</f>
        <v>4.6713110148473951E-3</v>
      </c>
      <c r="T14" s="1">
        <f>(Table2[[#This Row],[Close Price]]-Table2[[#This Row],[50D EMA]])/Table2[[#This Row],[50D EMA]]</f>
        <v>8.8394266439534463E-2</v>
      </c>
      <c r="U14" s="1">
        <f>(Table2[[#This Row],[Close Price]]-Table2[[#This Row],[200D EMA]])/Table2[[#This Row],[200D EMA]]</f>
        <v>0.54016876317650808</v>
      </c>
      <c r="V14">
        <v>0.28526064066144802</v>
      </c>
      <c r="W14">
        <v>6912</v>
      </c>
      <c r="X14">
        <v>7101</v>
      </c>
      <c r="Y14">
        <v>6845</v>
      </c>
      <c r="Z14">
        <v>7148.85</v>
      </c>
      <c r="AA14">
        <v>6262.65</v>
      </c>
      <c r="AB14">
        <v>7231</v>
      </c>
      <c r="AC14" s="1">
        <f>(Table2[[#This Row],[Close Price]]/Table2[[#This Row],[Day Low]])-1</f>
        <v>6.2861689814814881E-3</v>
      </c>
      <c r="AD14" s="1">
        <f>(Table2[[#This Row],[Day High]]/Table2[[#This Row],[Close Price]])-1</f>
        <v>2.0926036417485694E-2</v>
      </c>
      <c r="AE14" s="1">
        <f>(Table2[[#This Row],[Close Price]]/Table2[[#This Row],[Current Week Low]])-1</f>
        <v>1.6135865595324983E-2</v>
      </c>
      <c r="AF14" s="1">
        <f>(Table2[[#This Row],[Current Week High]]/Table2[[#This Row],[Close Price]])-1</f>
        <v>2.7805533790049575E-2</v>
      </c>
      <c r="AG14" s="1">
        <f>(Table2[[#This Row],[Close Price]]/Table2[[#This Row],[Current Month Low]])-1</f>
        <v>0.1106240968280201</v>
      </c>
      <c r="AH14" s="1">
        <f>(Table2[[#This Row],[Current Month High]]/Table2[[#This Row],[Close Price]])-1</f>
        <v>3.9616415904075275E-2</v>
      </c>
      <c r="AI14">
        <v>21.918783112523201</v>
      </c>
      <c r="AJ14">
        <v>249.15164901360299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0.65</v>
      </c>
      <c r="AM14" t="s">
        <v>3188</v>
      </c>
      <c r="AN14">
        <v>-0.32</v>
      </c>
      <c r="AO14" t="s">
        <v>3187</v>
      </c>
      <c r="AP14">
        <v>0.176753503573405</v>
      </c>
      <c r="AQ14">
        <f>(Table2[[#This Row],[Sharpe Ratio]]-AVERAGE(Table2[Sharpe Ratio]))/_xlfn.STDEV.P(Table2[Sharpe Ratio])</f>
        <v>1.3003192420978906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6.2251854062550587</v>
      </c>
      <c r="AS14">
        <f>_xlfn.RANK.AVG(Table2[[#This Row],[1Y Return vs Nifty Z-Score]],Table2[1Y Return vs Nifty Z-Score])</f>
        <v>16</v>
      </c>
      <c r="AT14">
        <f>_xlfn.RANK.AVG(Table2[[#This Row],[6M Return vs Nifty Z-Score]],Table2[6M Return vs Nifty Z-Score])</f>
        <v>6</v>
      </c>
      <c r="AU14">
        <f>_xlfn.RANK.AVG(Table2[[#This Row],[Sharpe Ratio Z-Score]],Table2[Sharpe Ratio Z-Score])</f>
        <v>78</v>
      </c>
      <c r="AV14">
        <f>(Table2[[#This Row],[Rank 1Y]]+Table2[[#This Row],[Rank 6M]]+Table2[[#This Row],[Rank Sharpe]])/3</f>
        <v>33.333333333333336</v>
      </c>
    </row>
    <row r="15" spans="1:48" x14ac:dyDescent="0.3">
      <c r="A15" t="s">
        <v>259</v>
      </c>
      <c r="B15" t="s">
        <v>260</v>
      </c>
      <c r="C15" t="s">
        <v>3145</v>
      </c>
      <c r="D15" t="s">
        <v>141</v>
      </c>
      <c r="E15">
        <v>102082.58409600001</v>
      </c>
      <c r="F15">
        <v>489.6</v>
      </c>
      <c r="G15">
        <v>162.48159307993799</v>
      </c>
      <c r="H15">
        <f>(Table2[[#This Row],[1Y Return vs Nifty]]-AVERAGE(Table2[1Y Return vs Nifty]))/_xlfn.STDEV.P(Table2[1Y Return vs Nifty])</f>
        <v>2.3490959229918151</v>
      </c>
      <c r="I15">
        <v>-8.7267896283798798</v>
      </c>
      <c r="J15">
        <f>(Table2[[#This Row],[1M Return vs Nifty]]-AVERAGE(Table2[1M Return vs Nifty]))/_xlfn.STDEV.P(Table2[1M Return vs Nifty])</f>
        <v>-1.1538278531280197</v>
      </c>
      <c r="K15">
        <v>76.632079801978904</v>
      </c>
      <c r="L15">
        <f>(Table2[[#This Row],[6M Return vs Nifty]]-AVERAGE(Table2[6M Return vs Nifty]))/_xlfn.STDEV.P(Table2[6M Return vs Nifty])</f>
        <v>2.1373408297286245</v>
      </c>
      <c r="M15">
        <v>0.29052790921071497</v>
      </c>
      <c r="N15">
        <f>(Table2[[#This Row],[1W Return vs Nifty]]-AVERAGE(Table2[1W Return vs Nifty]))/_xlfn.STDEV.P(Table2[1W Return vs Nifty])</f>
        <v>-0.34981076512429604</v>
      </c>
      <c r="O15">
        <v>500.47</v>
      </c>
      <c r="P15">
        <v>517.99241243539495</v>
      </c>
      <c r="Q15">
        <v>408.46101295983902</v>
      </c>
      <c r="R15">
        <v>48.401392926621497</v>
      </c>
      <c r="S15" s="1">
        <f>(Table2[[#This Row],[Close Price]]-Table2[[#This Row],[20D EMA]])/Table2[[#This Row],[20D EMA]]</f>
        <v>-2.171958359142407E-2</v>
      </c>
      <c r="T15" s="1">
        <f>(Table2[[#This Row],[Close Price]]-Table2[[#This Row],[50D EMA]])/Table2[[#This Row],[50D EMA]]</f>
        <v>-5.4812409899799623E-2</v>
      </c>
      <c r="U15" s="1">
        <f>(Table2[[#This Row],[Close Price]]-Table2[[#This Row],[200D EMA]])/Table2[[#This Row],[200D EMA]]</f>
        <v>0.19864560990093516</v>
      </c>
      <c r="V15">
        <v>0.44997402398960701</v>
      </c>
      <c r="W15">
        <v>485</v>
      </c>
      <c r="X15">
        <v>514.65</v>
      </c>
      <c r="Y15">
        <v>466.65</v>
      </c>
      <c r="Z15">
        <v>514.65</v>
      </c>
      <c r="AA15">
        <v>426.45</v>
      </c>
      <c r="AB15">
        <v>533.5</v>
      </c>
      <c r="AC15" s="1">
        <f>(Table2[[#This Row],[Close Price]]/Table2[[#This Row],[Day Low]])-1</f>
        <v>9.4845360824742375E-3</v>
      </c>
      <c r="AD15" s="1">
        <f>(Table2[[#This Row],[Day High]]/Table2[[#This Row],[Close Price]])-1</f>
        <v>5.1164215686274384E-2</v>
      </c>
      <c r="AE15" s="1">
        <f>(Table2[[#This Row],[Close Price]]/Table2[[#This Row],[Current Week Low]])-1</f>
        <v>4.9180327868852514E-2</v>
      </c>
      <c r="AF15" s="1">
        <f>(Table2[[#This Row],[Current Week High]]/Table2[[#This Row],[Close Price]])-1</f>
        <v>5.1164215686274384E-2</v>
      </c>
      <c r="AG15" s="1">
        <f>(Table2[[#This Row],[Close Price]]/Table2[[#This Row],[Current Month Low]])-1</f>
        <v>0.1480830109039748</v>
      </c>
      <c r="AH15" s="1">
        <f>(Table2[[#This Row],[Current Month High]]/Table2[[#This Row],[Close Price]])-1</f>
        <v>8.9665032679738577E-2</v>
      </c>
      <c r="AI15">
        <v>32.148692810457497</v>
      </c>
      <c r="AJ15">
        <v>244.42490327119199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-0.18</v>
      </c>
      <c r="AM15" t="s">
        <v>3187</v>
      </c>
      <c r="AN15">
        <v>-7.87</v>
      </c>
      <c r="AO15" t="s">
        <v>3187</v>
      </c>
      <c r="AP15">
        <v>0.19828134337571399</v>
      </c>
      <c r="AQ15">
        <f>(Table2[[#This Row],[Sharpe Ratio]]-AVERAGE(Table2[Sharpe Ratio]))/_xlfn.STDEV.P(Table2[Sharpe Ratio])</f>
        <v>1.5525760054809059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26</v>
      </c>
      <c r="AT15">
        <f>_xlfn.RANK.AVG(Table2[[#This Row],[6M Return vs Nifty Z-Score]],Table2[6M Return vs Nifty Z-Score])</f>
        <v>32</v>
      </c>
      <c r="AU15">
        <f>_xlfn.RANK.AVG(Table2[[#This Row],[Sharpe Ratio Z-Score]],Table2[Sharpe Ratio Z-Score])</f>
        <v>43</v>
      </c>
      <c r="AV15">
        <f>(Table2[[#This Row],[Rank 1Y]]+Table2[[#This Row],[Rank 6M]]+Table2[[#This Row],[Rank Sharpe]])/3</f>
        <v>33.666666666666664</v>
      </c>
    </row>
    <row r="16" spans="1:48" x14ac:dyDescent="0.3">
      <c r="A16" t="s">
        <v>1000</v>
      </c>
      <c r="B16" t="s">
        <v>1001</v>
      </c>
      <c r="C16" t="s">
        <v>3144</v>
      </c>
      <c r="D16" t="s">
        <v>384</v>
      </c>
      <c r="E16">
        <v>14492.6016178399</v>
      </c>
      <c r="F16">
        <v>417.35</v>
      </c>
      <c r="G16">
        <v>113.354789026454</v>
      </c>
      <c r="H16">
        <f>(Table2[[#This Row],[1Y Return vs Nifty]]-AVERAGE(Table2[1Y Return vs Nifty]))/_xlfn.STDEV.P(Table2[1Y Return vs Nifty])</f>
        <v>1.5114315992295899</v>
      </c>
      <c r="I16">
        <v>-0.52229359718963098</v>
      </c>
      <c r="J16">
        <f>(Table2[[#This Row],[1M Return vs Nifty]]-AVERAGE(Table2[1M Return vs Nifty]))/_xlfn.STDEV.P(Table2[1M Return vs Nifty])</f>
        <v>-0.24882474913694544</v>
      </c>
      <c r="K16">
        <v>92.735030113211195</v>
      </c>
      <c r="L16">
        <f>(Table2[[#This Row],[6M Return vs Nifty]]-AVERAGE(Table2[6M Return vs Nifty]))/_xlfn.STDEV.P(Table2[6M Return vs Nifty])</f>
        <v>2.6514333949371958</v>
      </c>
      <c r="M16">
        <v>6.0762446507543197</v>
      </c>
      <c r="N16">
        <f>(Table2[[#This Row],[1W Return vs Nifty]]-AVERAGE(Table2[1W Return vs Nifty]))/_xlfn.STDEV.P(Table2[1W Return vs Nifty])</f>
        <v>0.85277802753483711</v>
      </c>
      <c r="O16">
        <v>404.76</v>
      </c>
      <c r="P16">
        <v>380.52362404411099</v>
      </c>
      <c r="Q16">
        <v>285.10682376831301</v>
      </c>
      <c r="R16">
        <v>63.0991367984928</v>
      </c>
      <c r="S16" s="1">
        <f>(Table2[[#This Row],[Close Price]]-Table2[[#This Row],[20D EMA]])/Table2[[#This Row],[20D EMA]]</f>
        <v>3.1104852258128354E-2</v>
      </c>
      <c r="T16" s="1">
        <f>(Table2[[#This Row],[Close Price]]-Table2[[#This Row],[50D EMA]])/Table2[[#This Row],[50D EMA]]</f>
        <v>9.6778159433328778E-2</v>
      </c>
      <c r="U16" s="1">
        <f>(Table2[[#This Row],[Close Price]]-Table2[[#This Row],[200D EMA]])/Table2[[#This Row],[200D EMA]]</f>
        <v>0.46383728906871791</v>
      </c>
      <c r="V16">
        <v>0.53497123924228895</v>
      </c>
      <c r="W16">
        <v>411.75</v>
      </c>
      <c r="X16">
        <v>427.8</v>
      </c>
      <c r="Y16">
        <v>386</v>
      </c>
      <c r="Z16">
        <v>427.8</v>
      </c>
      <c r="AA16">
        <v>372</v>
      </c>
      <c r="AB16">
        <v>427.8</v>
      </c>
      <c r="AC16" s="1">
        <f>(Table2[[#This Row],[Close Price]]/Table2[[#This Row],[Day Low]])-1</f>
        <v>1.3600485731633416E-2</v>
      </c>
      <c r="AD16" s="1">
        <f>(Table2[[#This Row],[Day High]]/Table2[[#This Row],[Close Price]])-1</f>
        <v>2.5038936144722523E-2</v>
      </c>
      <c r="AE16" s="1">
        <f>(Table2[[#This Row],[Close Price]]/Table2[[#This Row],[Current Week Low]])-1</f>
        <v>8.1217616580310903E-2</v>
      </c>
      <c r="AF16" s="1">
        <f>(Table2[[#This Row],[Current Week High]]/Table2[[#This Row],[Close Price]])-1</f>
        <v>2.5038936144722523E-2</v>
      </c>
      <c r="AG16" s="1">
        <f>(Table2[[#This Row],[Close Price]]/Table2[[#This Row],[Current Month Low]])-1</f>
        <v>0.12190860215053778</v>
      </c>
      <c r="AH16" s="1">
        <f>(Table2[[#This Row],[Current Month High]]/Table2[[#This Row],[Close Price]])-1</f>
        <v>2.5038936144722523E-2</v>
      </c>
      <c r="AI16">
        <v>7.3319755600814496</v>
      </c>
      <c r="AJ16">
        <v>177.585633521782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0.44</v>
      </c>
      <c r="AM16" t="s">
        <v>3188</v>
      </c>
      <c r="AN16">
        <v>4.72</v>
      </c>
      <c r="AO16" t="s">
        <v>3188</v>
      </c>
      <c r="AP16">
        <v>0.20221907872227901</v>
      </c>
      <c r="AQ16">
        <f>(Table2[[#This Row],[Sharpe Ratio]]-AVERAGE(Table2[Sharpe Ratio]))/_xlfn.STDEV.P(Table2[Sharpe Ratio])</f>
        <v>1.5987172060242527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6.3655354785889307</v>
      </c>
      <c r="AS16">
        <f>_xlfn.RANK.AVG(Table2[[#This Row],[1Y Return vs Nifty Z-Score]],Table2[1Y Return vs Nifty Z-Score])</f>
        <v>56</v>
      </c>
      <c r="AT16">
        <f>_xlfn.RANK.AVG(Table2[[#This Row],[6M Return vs Nifty Z-Score]],Table2[6M Return vs Nifty Z-Score])</f>
        <v>15</v>
      </c>
      <c r="AU16">
        <f>_xlfn.RANK.AVG(Table2[[#This Row],[Sharpe Ratio Z-Score]],Table2[Sharpe Ratio Z-Score])</f>
        <v>35</v>
      </c>
      <c r="AV16">
        <f>(Table2[[#This Row],[Rank 1Y]]+Table2[[#This Row],[Rank 6M]]+Table2[[#This Row],[Rank Sharpe]])/3</f>
        <v>35.333333333333336</v>
      </c>
    </row>
    <row r="17" spans="1:48" x14ac:dyDescent="0.3">
      <c r="A17" t="s">
        <v>279</v>
      </c>
      <c r="B17" t="s">
        <v>280</v>
      </c>
      <c r="C17" t="s">
        <v>3151</v>
      </c>
      <c r="D17" t="s">
        <v>281</v>
      </c>
      <c r="E17">
        <v>99623.830224120902</v>
      </c>
      <c r="F17">
        <v>73.010000000000005</v>
      </c>
      <c r="G17">
        <v>122.56484142706</v>
      </c>
      <c r="H17">
        <f>(Table2[[#This Row],[1Y Return vs Nifty]]-AVERAGE(Table2[1Y Return vs Nifty]))/_xlfn.STDEV.P(Table2[1Y Return vs Nifty])</f>
        <v>1.6684728003541145</v>
      </c>
      <c r="I17">
        <v>-9.4783903850812692</v>
      </c>
      <c r="J17">
        <f>(Table2[[#This Row],[1M Return vs Nifty]]-AVERAGE(Table2[1M Return vs Nifty]))/_xlfn.STDEV.P(Table2[1M Return vs Nifty])</f>
        <v>-1.2367337397529803</v>
      </c>
      <c r="K17">
        <v>65.675991915105897</v>
      </c>
      <c r="L17">
        <f>(Table2[[#This Row],[6M Return vs Nifty]]-AVERAGE(Table2[6M Return vs Nifty]))/_xlfn.STDEV.P(Table2[6M Return vs Nifty])</f>
        <v>1.7875637256855041</v>
      </c>
      <c r="M17">
        <v>-2.1668286659579201</v>
      </c>
      <c r="N17">
        <f>(Table2[[#This Row],[1W Return vs Nifty]]-AVERAGE(Table2[1W Return vs Nifty]))/_xlfn.STDEV.P(Table2[1W Return vs Nifty])</f>
        <v>-0.8605840381477865</v>
      </c>
      <c r="O17">
        <v>76.25</v>
      </c>
      <c r="P17">
        <v>74.545246183153196</v>
      </c>
      <c r="Q17">
        <v>56.979987732346501</v>
      </c>
      <c r="R17">
        <v>36.722384207699598</v>
      </c>
      <c r="S17" s="1">
        <f>(Table2[[#This Row],[Close Price]]-Table2[[#This Row],[20D EMA]])/Table2[[#This Row],[20D EMA]]</f>
        <v>-4.2491803278688456E-2</v>
      </c>
      <c r="T17" s="1">
        <f>(Table2[[#This Row],[Close Price]]-Table2[[#This Row],[50D EMA]])/Table2[[#This Row],[50D EMA]]</f>
        <v>-2.059482343624144E-2</v>
      </c>
      <c r="U17" s="1">
        <f>(Table2[[#This Row],[Close Price]]-Table2[[#This Row],[200D EMA]])/Table2[[#This Row],[200D EMA]]</f>
        <v>0.28132705719333734</v>
      </c>
      <c r="V17">
        <v>0.81004246200778096</v>
      </c>
      <c r="W17">
        <v>72.400000000000006</v>
      </c>
      <c r="X17">
        <v>75.45</v>
      </c>
      <c r="Y17">
        <v>72.150000000000006</v>
      </c>
      <c r="Z17">
        <v>75.650000000000006</v>
      </c>
      <c r="AA17">
        <v>66.099999999999994</v>
      </c>
      <c r="AB17">
        <v>81.53</v>
      </c>
      <c r="AC17" s="1">
        <f>(Table2[[#This Row],[Close Price]]/Table2[[#This Row],[Day Low]])-1</f>
        <v>8.4254143646409485E-3</v>
      </c>
      <c r="AD17" s="1">
        <f>(Table2[[#This Row],[Day High]]/Table2[[#This Row],[Close Price]])-1</f>
        <v>3.3420079441172312E-2</v>
      </c>
      <c r="AE17" s="1">
        <f>(Table2[[#This Row],[Close Price]]/Table2[[#This Row],[Current Week Low]])-1</f>
        <v>1.1919611919611883E-2</v>
      </c>
      <c r="AF17" s="1">
        <f>(Table2[[#This Row],[Current Week High]]/Table2[[#This Row],[Close Price]])-1</f>
        <v>3.6159430215038979E-2</v>
      </c>
      <c r="AG17" s="1">
        <f>(Table2[[#This Row],[Close Price]]/Table2[[#This Row],[Current Month Low]])-1</f>
        <v>0.10453857791225429</v>
      </c>
      <c r="AH17" s="1">
        <f>(Table2[[#This Row],[Current Month High]]/Table2[[#This Row],[Close Price]])-1</f>
        <v>0.11669634296671672</v>
      </c>
      <c r="AI17">
        <v>17.8468702917408</v>
      </c>
      <c r="AJ17">
        <v>154.834205933682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0.11</v>
      </c>
      <c r="AM17" t="s">
        <v>3188</v>
      </c>
      <c r="AN17">
        <v>-8.7899999999999991</v>
      </c>
      <c r="AO17" t="s">
        <v>3187</v>
      </c>
      <c r="AP17">
        <v>0.21297962748740901</v>
      </c>
      <c r="AQ17">
        <f>(Table2[[#This Row],[Sharpe Ratio]]-AVERAGE(Table2[Sharpe Ratio]))/_xlfn.STDEV.P(Table2[Sharpe Ratio])</f>
        <v>1.7248060857559597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3.0835248338948116</v>
      </c>
      <c r="AS17">
        <f>_xlfn.RANK.AVG(Table2[[#This Row],[1Y Return vs Nifty Z-Score]],Table2[1Y Return vs Nifty Z-Score])</f>
        <v>47</v>
      </c>
      <c r="AT17">
        <f>_xlfn.RANK.AVG(Table2[[#This Row],[6M Return vs Nifty Z-Score]],Table2[6M Return vs Nifty Z-Score])</f>
        <v>42</v>
      </c>
      <c r="AU17">
        <f>_xlfn.RANK.AVG(Table2[[#This Row],[Sharpe Ratio Z-Score]],Table2[Sharpe Ratio Z-Score])</f>
        <v>25</v>
      </c>
      <c r="AV17">
        <f>(Table2[[#This Row],[Rank 1Y]]+Table2[[#This Row],[Rank 6M]]+Table2[[#This Row],[Rank Sharpe]])/3</f>
        <v>38</v>
      </c>
    </row>
    <row r="18" spans="1:48" x14ac:dyDescent="0.3">
      <c r="A18" t="s">
        <v>1045</v>
      </c>
      <c r="B18" t="s">
        <v>1046</v>
      </c>
      <c r="C18" t="s">
        <v>3142</v>
      </c>
      <c r="D18" t="s">
        <v>412</v>
      </c>
      <c r="E18">
        <v>13369.426707664999</v>
      </c>
      <c r="F18">
        <v>432.35</v>
      </c>
      <c r="G18">
        <v>334.53133938271498</v>
      </c>
      <c r="H18">
        <f>(Table2[[#This Row],[1Y Return vs Nifty]]-AVERAGE(Table2[1Y Return vs Nifty]))/_xlfn.STDEV.P(Table2[1Y Return vs Nifty])</f>
        <v>5.2827273115363607</v>
      </c>
      <c r="I18">
        <v>36.621745476398303</v>
      </c>
      <c r="J18">
        <f>(Table2[[#This Row],[1M Return vs Nifty]]-AVERAGE(Table2[1M Return vs Nifty]))/_xlfn.STDEV.P(Table2[1M Return vs Nifty])</f>
        <v>3.8483764108819152</v>
      </c>
      <c r="K18">
        <v>194.88313926565701</v>
      </c>
      <c r="L18">
        <f>(Table2[[#This Row],[6M Return vs Nifty]]-AVERAGE(Table2[6M Return vs Nifty]))/_xlfn.STDEV.P(Table2[6M Return vs Nifty])</f>
        <v>5.91254905700045</v>
      </c>
      <c r="M18">
        <v>5.7049144913926497</v>
      </c>
      <c r="N18">
        <f>(Table2[[#This Row],[1W Return vs Nifty]]-AVERAGE(Table2[1W Return vs Nifty]))/_xlfn.STDEV.P(Table2[1W Return vs Nifty])</f>
        <v>0.77559528458818972</v>
      </c>
      <c r="O18">
        <v>378.47</v>
      </c>
      <c r="P18">
        <v>324.66612066726901</v>
      </c>
      <c r="Q18">
        <v>220.68324066311001</v>
      </c>
      <c r="R18">
        <v>71.767521585669797</v>
      </c>
      <c r="S18" s="1">
        <f>(Table2[[#This Row],[Close Price]]-Table2[[#This Row],[20D EMA]])/Table2[[#This Row],[20D EMA]]</f>
        <v>0.14236267075329614</v>
      </c>
      <c r="T18" s="1">
        <f>(Table2[[#This Row],[Close Price]]-Table2[[#This Row],[50D EMA]])/Table2[[#This Row],[50D EMA]]</f>
        <v>0.33167575080336087</v>
      </c>
      <c r="U18" s="1">
        <f>(Table2[[#This Row],[Close Price]]-Table2[[#This Row],[200D EMA]])/Table2[[#This Row],[200D EMA]]</f>
        <v>0.95914288144796478</v>
      </c>
      <c r="V18">
        <v>1.20408327566859</v>
      </c>
      <c r="W18">
        <v>424.3</v>
      </c>
      <c r="X18">
        <v>445.55</v>
      </c>
      <c r="Y18">
        <v>397.2</v>
      </c>
      <c r="Z18">
        <v>445.55</v>
      </c>
      <c r="AA18">
        <v>329.1</v>
      </c>
      <c r="AB18">
        <v>445.55</v>
      </c>
      <c r="AC18" s="1">
        <f>(Table2[[#This Row],[Close Price]]/Table2[[#This Row],[Day Low]])-1</f>
        <v>1.8972425170869611E-2</v>
      </c>
      <c r="AD18" s="1">
        <f>(Table2[[#This Row],[Day High]]/Table2[[#This Row],[Close Price]])-1</f>
        <v>3.0530819937550469E-2</v>
      </c>
      <c r="AE18" s="1">
        <f>(Table2[[#This Row],[Close Price]]/Table2[[#This Row],[Current Week Low]])-1</f>
        <v>8.8494461228600274E-2</v>
      </c>
      <c r="AF18" s="1">
        <f>(Table2[[#This Row],[Current Week High]]/Table2[[#This Row],[Close Price]])-1</f>
        <v>3.0530819937550469E-2</v>
      </c>
      <c r="AG18" s="1">
        <f>(Table2[[#This Row],[Close Price]]/Table2[[#This Row],[Current Month Low]])-1</f>
        <v>0.31373442722576717</v>
      </c>
      <c r="AH18" s="1">
        <f>(Table2[[#This Row],[Current Month High]]/Table2[[#This Row],[Close Price]])-1</f>
        <v>3.0530819937550469E-2</v>
      </c>
      <c r="AI18">
        <v>3.0530819937550402</v>
      </c>
      <c r="AJ18">
        <v>374.84898407468398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1</v>
      </c>
      <c r="AM18" t="s">
        <v>3188</v>
      </c>
      <c r="AN18">
        <v>25.3</v>
      </c>
      <c r="AO18" t="s">
        <v>3188</v>
      </c>
      <c r="AP18">
        <v>0.15210946195425601</v>
      </c>
      <c r="AQ18">
        <f>(Table2[[#This Row],[Sharpe Ratio]]-AVERAGE(Table2[Sharpe Ratio]))/_xlfn.STDEV.P(Table2[Sharpe Ratio])</f>
        <v>1.011547761419366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16.830795825426282</v>
      </c>
      <c r="AS18">
        <f>_xlfn.RANK.AVG(Table2[[#This Row],[1Y Return vs Nifty Z-Score]],Table2[1Y Return vs Nifty Z-Score])</f>
        <v>2</v>
      </c>
      <c r="AT18">
        <f>_xlfn.RANK.AVG(Table2[[#This Row],[6M Return vs Nifty Z-Score]],Table2[6M Return vs Nifty Z-Score])</f>
        <v>2</v>
      </c>
      <c r="AU18">
        <f>_xlfn.RANK.AVG(Table2[[#This Row],[Sharpe Ratio Z-Score]],Table2[Sharpe Ratio Z-Score])</f>
        <v>113</v>
      </c>
      <c r="AV18">
        <f>(Table2[[#This Row],[Rank 1Y]]+Table2[[#This Row],[Rank 6M]]+Table2[[#This Row],[Rank Sharpe]])/3</f>
        <v>39</v>
      </c>
    </row>
    <row r="19" spans="1:48" x14ac:dyDescent="0.3">
      <c r="A19" t="s">
        <v>982</v>
      </c>
      <c r="B19" t="s">
        <v>983</v>
      </c>
      <c r="C19" t="s">
        <v>3147</v>
      </c>
      <c r="D19" t="s">
        <v>117</v>
      </c>
      <c r="E19">
        <v>14763.989916500001</v>
      </c>
      <c r="F19">
        <v>1017.5</v>
      </c>
      <c r="G19">
        <v>102.752886377016</v>
      </c>
      <c r="H19">
        <f>(Table2[[#This Row],[1Y Return vs Nifty]]-AVERAGE(Table2[1Y Return vs Nifty]))/_xlfn.STDEV.P(Table2[1Y Return vs Nifty])</f>
        <v>1.330657869194843</v>
      </c>
      <c r="I19">
        <v>-5.1417772685438701</v>
      </c>
      <c r="J19">
        <f>(Table2[[#This Row],[1M Return vs Nifty]]-AVERAGE(Table2[1M Return vs Nifty]))/_xlfn.STDEV.P(Table2[1M Return vs Nifty])</f>
        <v>-0.75838036907002881</v>
      </c>
      <c r="K19">
        <v>97.441900697161202</v>
      </c>
      <c r="L19">
        <f>(Table2[[#This Row],[6M Return vs Nifty]]-AVERAGE(Table2[6M Return vs Nifty]))/_xlfn.STDEV.P(Table2[6M Return vs Nifty])</f>
        <v>2.8017019560293681</v>
      </c>
      <c r="M19">
        <v>-0.38040614455024002</v>
      </c>
      <c r="N19">
        <f>(Table2[[#This Row],[1W Return vs Nifty]]-AVERAGE(Table2[1W Return vs Nifty]))/_xlfn.STDEV.P(Table2[1W Return vs Nifty])</f>
        <v>-0.48926760508203976</v>
      </c>
      <c r="O19">
        <v>1060.1400000000001</v>
      </c>
      <c r="P19">
        <v>1014.7670930715</v>
      </c>
      <c r="Q19">
        <v>748.56975453906296</v>
      </c>
      <c r="R19">
        <v>34.693605291899097</v>
      </c>
      <c r="S19" s="1">
        <f>(Table2[[#This Row],[Close Price]]-Table2[[#This Row],[20D EMA]])/Table2[[#This Row],[20D EMA]]</f>
        <v>-4.0221102873205516E-2</v>
      </c>
      <c r="T19" s="1">
        <f>(Table2[[#This Row],[Close Price]]-Table2[[#This Row],[50D EMA]])/Table2[[#This Row],[50D EMA]]</f>
        <v>2.6931371219656502E-3</v>
      </c>
      <c r="U19" s="1">
        <f>(Table2[[#This Row],[Close Price]]-Table2[[#This Row],[200D EMA]])/Table2[[#This Row],[200D EMA]]</f>
        <v>0.35925876490499237</v>
      </c>
      <c r="V19">
        <v>0.33643052199344298</v>
      </c>
      <c r="W19">
        <v>1000</v>
      </c>
      <c r="X19">
        <v>1026.7</v>
      </c>
      <c r="Y19">
        <v>1000</v>
      </c>
      <c r="Z19">
        <v>1049.8</v>
      </c>
      <c r="AA19">
        <v>965</v>
      </c>
      <c r="AB19">
        <v>1152.6500000000001</v>
      </c>
      <c r="AC19" s="1">
        <f>(Table2[[#This Row],[Close Price]]/Table2[[#This Row],[Day Low]])-1</f>
        <v>1.7500000000000071E-2</v>
      </c>
      <c r="AD19" s="1">
        <f>(Table2[[#This Row],[Day High]]/Table2[[#This Row],[Close Price]])-1</f>
        <v>9.04176904176901E-3</v>
      </c>
      <c r="AE19" s="1">
        <f>(Table2[[#This Row],[Close Price]]/Table2[[#This Row],[Current Week Low]])-1</f>
        <v>1.7500000000000071E-2</v>
      </c>
      <c r="AF19" s="1">
        <f>(Table2[[#This Row],[Current Week High]]/Table2[[#This Row],[Close Price]])-1</f>
        <v>3.1744471744471703E-2</v>
      </c>
      <c r="AG19" s="1">
        <f>(Table2[[#This Row],[Close Price]]/Table2[[#This Row],[Current Month Low]])-1</f>
        <v>5.4404145077720178E-2</v>
      </c>
      <c r="AH19" s="1">
        <f>(Table2[[#This Row],[Current Month High]]/Table2[[#This Row],[Close Price]])-1</f>
        <v>0.13282555282555286</v>
      </c>
      <c r="AI19">
        <v>32.461916461916402</v>
      </c>
      <c r="AJ19">
        <v>171.98609997326901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0.22</v>
      </c>
      <c r="AM19" t="s">
        <v>3188</v>
      </c>
      <c r="AN19">
        <v>-11.48</v>
      </c>
      <c r="AO19" t="s">
        <v>3187</v>
      </c>
      <c r="AP19">
        <v>0.20176119364124401</v>
      </c>
      <c r="AQ19">
        <f>(Table2[[#This Row],[Sharpe Ratio]]-AVERAGE(Table2[Sharpe Ratio]))/_xlfn.STDEV.P(Table2[Sharpe Ratio])</f>
        <v>1.5933518461180129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4.478063697190156</v>
      </c>
      <c r="AS19">
        <f>_xlfn.RANK.AVG(Table2[[#This Row],[1Y Return vs Nifty Z-Score]],Table2[1Y Return vs Nifty Z-Score])</f>
        <v>70</v>
      </c>
      <c r="AT19">
        <f>_xlfn.RANK.AVG(Table2[[#This Row],[6M Return vs Nifty Z-Score]],Table2[6M Return vs Nifty Z-Score])</f>
        <v>13</v>
      </c>
      <c r="AU19">
        <f>_xlfn.RANK.AVG(Table2[[#This Row],[Sharpe Ratio Z-Score]],Table2[Sharpe Ratio Z-Score])</f>
        <v>37</v>
      </c>
      <c r="AV19">
        <f>(Table2[[#This Row],[Rank 1Y]]+Table2[[#This Row],[Rank 6M]]+Table2[[#This Row],[Rank Sharpe]])/3</f>
        <v>40</v>
      </c>
    </row>
    <row r="20" spans="1:48" x14ac:dyDescent="0.3">
      <c r="A20" t="s">
        <v>1207</v>
      </c>
      <c r="B20" t="s">
        <v>1208</v>
      </c>
      <c r="C20" t="s">
        <v>3145</v>
      </c>
      <c r="D20" t="s">
        <v>48</v>
      </c>
      <c r="E20">
        <v>9998.8963267199997</v>
      </c>
      <c r="F20">
        <v>582.04999999999995</v>
      </c>
      <c r="G20">
        <v>133.07420252815399</v>
      </c>
      <c r="H20">
        <f>(Table2[[#This Row],[1Y Return vs Nifty]]-AVERAGE(Table2[1Y Return vs Nifty]))/_xlfn.STDEV.P(Table2[1Y Return vs Nifty])</f>
        <v>1.8476685984430115</v>
      </c>
      <c r="I20">
        <v>24.873290924583699</v>
      </c>
      <c r="J20">
        <f>(Table2[[#This Row],[1M Return vs Nifty]]-AVERAGE(Table2[1M Return vs Nifty]))/_xlfn.STDEV.P(Table2[1M Return vs Nifty])</f>
        <v>2.5524542974370248</v>
      </c>
      <c r="K20">
        <v>53.232092322056801</v>
      </c>
      <c r="L20">
        <f>(Table2[[#This Row],[6M Return vs Nifty]]-AVERAGE(Table2[6M Return vs Nifty]))/_xlfn.STDEV.P(Table2[6M Return vs Nifty])</f>
        <v>1.3902876899688577</v>
      </c>
      <c r="M20">
        <v>-1.3107331485720899</v>
      </c>
      <c r="N20">
        <f>(Table2[[#This Row],[1W Return vs Nifty]]-AVERAGE(Table2[1W Return vs Nifty]))/_xlfn.STDEV.P(Table2[1W Return vs Nifty])</f>
        <v>-0.68264050571359292</v>
      </c>
      <c r="O20">
        <v>576.04999999999995</v>
      </c>
      <c r="P20">
        <v>548.10893365178094</v>
      </c>
      <c r="Q20">
        <v>439.44229031994399</v>
      </c>
      <c r="R20">
        <v>49.170281817387902</v>
      </c>
      <c r="S20" s="1">
        <f>(Table2[[#This Row],[Close Price]]-Table2[[#This Row],[20D EMA]])/Table2[[#This Row],[20D EMA]]</f>
        <v>1.0415762520614531E-2</v>
      </c>
      <c r="T20" s="1">
        <f>(Table2[[#This Row],[Close Price]]-Table2[[#This Row],[50D EMA]])/Table2[[#This Row],[50D EMA]]</f>
        <v>6.1923942968939286E-2</v>
      </c>
      <c r="U20" s="1">
        <f>(Table2[[#This Row],[Close Price]]-Table2[[#This Row],[200D EMA]])/Table2[[#This Row],[200D EMA]]</f>
        <v>0.32451976703522961</v>
      </c>
      <c r="V20">
        <v>1.77141684774263</v>
      </c>
      <c r="W20">
        <v>579.5</v>
      </c>
      <c r="X20">
        <v>609.29999999999995</v>
      </c>
      <c r="Y20">
        <v>573.1</v>
      </c>
      <c r="Z20">
        <v>614</v>
      </c>
      <c r="AA20">
        <v>524.04999999999995</v>
      </c>
      <c r="AB20">
        <v>694.3</v>
      </c>
      <c r="AC20" s="1">
        <f>(Table2[[#This Row],[Close Price]]/Table2[[#This Row],[Day Low]])-1</f>
        <v>4.4003451251077852E-3</v>
      </c>
      <c r="AD20" s="1">
        <f>(Table2[[#This Row],[Day High]]/Table2[[#This Row],[Close Price]])-1</f>
        <v>4.6817283738510351E-2</v>
      </c>
      <c r="AE20" s="1">
        <f>(Table2[[#This Row],[Close Price]]/Table2[[#This Row],[Current Week Low]])-1</f>
        <v>1.5616820799162268E-2</v>
      </c>
      <c r="AF20" s="1">
        <f>(Table2[[#This Row],[Current Week High]]/Table2[[#This Row],[Close Price]])-1</f>
        <v>5.489219139249224E-2</v>
      </c>
      <c r="AG20" s="1">
        <f>(Table2[[#This Row],[Close Price]]/Table2[[#This Row],[Current Month Low]])-1</f>
        <v>0.11067646216964033</v>
      </c>
      <c r="AH20" s="1">
        <f>(Table2[[#This Row],[Current Month High]]/Table2[[#This Row],[Close Price]])-1</f>
        <v>0.1928528476934972</v>
      </c>
      <c r="AI20">
        <v>19.285284769349701</v>
      </c>
      <c r="AJ20">
        <v>209.60106382978699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0.15</v>
      </c>
      <c r="AM20" t="s">
        <v>3188</v>
      </c>
      <c r="AN20">
        <v>10.06</v>
      </c>
      <c r="AO20" t="s">
        <v>3188</v>
      </c>
      <c r="AP20">
        <v>0.213204627596876</v>
      </c>
      <c r="AQ20">
        <f>(Table2[[#This Row],[Sharpe Ratio]]-AVERAGE(Table2[Sharpe Ratio]))/_xlfn.STDEV.P(Table2[Sharpe Ratio])</f>
        <v>1.7274425694856876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6.8352126496209884</v>
      </c>
      <c r="AS20">
        <f>_xlfn.RANK.AVG(Table2[[#This Row],[1Y Return vs Nifty Z-Score]],Table2[1Y Return vs Nifty Z-Score])</f>
        <v>36</v>
      </c>
      <c r="AT20">
        <f>_xlfn.RANK.AVG(Table2[[#This Row],[6M Return vs Nifty Z-Score]],Table2[6M Return vs Nifty Z-Score])</f>
        <v>62</v>
      </c>
      <c r="AU20">
        <f>_xlfn.RANK.AVG(Table2[[#This Row],[Sharpe Ratio Z-Score]],Table2[Sharpe Ratio Z-Score])</f>
        <v>24</v>
      </c>
      <c r="AV20">
        <f>(Table2[[#This Row],[Rank 1Y]]+Table2[[#This Row],[Rank 6M]]+Table2[[#This Row],[Rank Sharpe]])/3</f>
        <v>40.666666666666664</v>
      </c>
    </row>
    <row r="21" spans="1:48" x14ac:dyDescent="0.3">
      <c r="A21" t="s">
        <v>668</v>
      </c>
      <c r="B21" t="s">
        <v>669</v>
      </c>
      <c r="C21" t="s">
        <v>3151</v>
      </c>
      <c r="D21" t="s">
        <v>154</v>
      </c>
      <c r="E21">
        <v>28128.051410815999</v>
      </c>
      <c r="F21">
        <v>215.74</v>
      </c>
      <c r="G21">
        <v>268.31095555676001</v>
      </c>
      <c r="H21">
        <f>(Table2[[#This Row],[1Y Return vs Nifty]]-AVERAGE(Table2[1Y Return vs Nifty]))/_xlfn.STDEV.P(Table2[1Y Return vs Nifty])</f>
        <v>4.1535992498685745</v>
      </c>
      <c r="I21">
        <v>-6.3818352349731997</v>
      </c>
      <c r="J21">
        <f>(Table2[[#This Row],[1M Return vs Nifty]]-AVERAGE(Table2[1M Return vs Nifty]))/_xlfn.STDEV.P(Table2[1M Return vs Nifty])</f>
        <v>-0.89516589550346581</v>
      </c>
      <c r="K21">
        <v>46.791028242103799</v>
      </c>
      <c r="L21">
        <f>(Table2[[#This Row],[6M Return vs Nifty]]-AVERAGE(Table2[6M Return vs Nifty]))/_xlfn.STDEV.P(Table2[6M Return vs Nifty])</f>
        <v>1.1846543686497146</v>
      </c>
      <c r="M21">
        <v>-1.34828117511765</v>
      </c>
      <c r="N21">
        <f>(Table2[[#This Row],[1W Return vs Nifty]]-AVERAGE(Table2[1W Return vs Nifty]))/_xlfn.STDEV.P(Table2[1W Return vs Nifty])</f>
        <v>-0.69044504194087297</v>
      </c>
      <c r="O21">
        <v>225.38</v>
      </c>
      <c r="P21">
        <v>218.16000458550801</v>
      </c>
      <c r="Q21">
        <v>165.37707697998201</v>
      </c>
      <c r="R21">
        <v>38.946327189516303</v>
      </c>
      <c r="S21" s="1">
        <f>(Table2[[#This Row],[Close Price]]-Table2[[#This Row],[20D EMA]])/Table2[[#This Row],[20D EMA]]</f>
        <v>-4.277220693939119E-2</v>
      </c>
      <c r="T21" s="1">
        <f>(Table2[[#This Row],[Close Price]]-Table2[[#This Row],[50D EMA]])/Table2[[#This Row],[50D EMA]]</f>
        <v>-1.1092796730114998E-2</v>
      </c>
      <c r="U21" s="1">
        <f>(Table2[[#This Row],[Close Price]]-Table2[[#This Row],[200D EMA]])/Table2[[#This Row],[200D EMA]]</f>
        <v>0.30453388063034975</v>
      </c>
      <c r="V21">
        <v>0.64522238470940796</v>
      </c>
      <c r="W21">
        <v>213.55</v>
      </c>
      <c r="X21">
        <v>220.8</v>
      </c>
      <c r="Y21">
        <v>212.5</v>
      </c>
      <c r="Z21">
        <v>230.9</v>
      </c>
      <c r="AA21">
        <v>204</v>
      </c>
      <c r="AB21">
        <v>241.78</v>
      </c>
      <c r="AC21" s="1">
        <f>(Table2[[#This Row],[Close Price]]/Table2[[#This Row],[Day Low]])-1</f>
        <v>1.0255209552797906E-2</v>
      </c>
      <c r="AD21" s="1">
        <f>(Table2[[#This Row],[Day High]]/Table2[[#This Row],[Close Price]])-1</f>
        <v>2.3454157782516027E-2</v>
      </c>
      <c r="AE21" s="1">
        <f>(Table2[[#This Row],[Close Price]]/Table2[[#This Row],[Current Week Low]])-1</f>
        <v>1.5247058823529391E-2</v>
      </c>
      <c r="AF21" s="1">
        <f>(Table2[[#This Row],[Current Week High]]/Table2[[#This Row],[Close Price]])-1</f>
        <v>7.0269769166589446E-2</v>
      </c>
      <c r="AG21" s="1">
        <f>(Table2[[#This Row],[Close Price]]/Table2[[#This Row],[Current Month Low]])-1</f>
        <v>5.7549019607843199E-2</v>
      </c>
      <c r="AH21" s="1">
        <f>(Table2[[#This Row],[Current Month High]]/Table2[[#This Row],[Close Price]])-1</f>
        <v>0.12070084360804678</v>
      </c>
      <c r="AI21">
        <v>21.396124965235899</v>
      </c>
      <c r="AJ21">
        <v>355.38786279683302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0.27</v>
      </c>
      <c r="AM21" t="s">
        <v>3188</v>
      </c>
      <c r="AN21">
        <v>-9.15</v>
      </c>
      <c r="AO21" t="s">
        <v>3187</v>
      </c>
      <c r="AP21">
        <v>0.19536481927090399</v>
      </c>
      <c r="AQ21">
        <f>(Table2[[#This Row],[Sharpe Ratio]]-AVERAGE(Table2[Sharpe Ratio]))/_xlfn.STDEV.P(Table2[Sharpe Ratio])</f>
        <v>1.518401051664638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5.2710437327385886</v>
      </c>
      <c r="AS21">
        <f>_xlfn.RANK.AVG(Table2[[#This Row],[1Y Return vs Nifty Z-Score]],Table2[1Y Return vs Nifty Z-Score])</f>
        <v>4</v>
      </c>
      <c r="AT21">
        <f>_xlfn.RANK.AVG(Table2[[#This Row],[6M Return vs Nifty Z-Score]],Table2[6M Return vs Nifty Z-Score])</f>
        <v>73</v>
      </c>
      <c r="AU21">
        <f>_xlfn.RANK.AVG(Table2[[#This Row],[Sharpe Ratio Z-Score]],Table2[Sharpe Ratio Z-Score])</f>
        <v>49</v>
      </c>
      <c r="AV21">
        <f>(Table2[[#This Row],[Rank 1Y]]+Table2[[#This Row],[Rank 6M]]+Table2[[#This Row],[Rank Sharpe]])/3</f>
        <v>42</v>
      </c>
    </row>
    <row r="22" spans="1:48" x14ac:dyDescent="0.3">
      <c r="A22" t="s">
        <v>1189</v>
      </c>
      <c r="B22" t="s">
        <v>1190</v>
      </c>
      <c r="C22" t="s">
        <v>3151</v>
      </c>
      <c r="D22" t="s">
        <v>370</v>
      </c>
      <c r="E22">
        <v>10294.63707909</v>
      </c>
      <c r="F22">
        <v>453.65</v>
      </c>
      <c r="G22">
        <v>165.781422379492</v>
      </c>
      <c r="H22">
        <f>(Table2[[#This Row],[1Y Return vs Nifty]]-AVERAGE(Table2[1Y Return vs Nifty]))/_xlfn.STDEV.P(Table2[1Y Return vs Nifty])</f>
        <v>2.4053615265049682</v>
      </c>
      <c r="I22">
        <v>12.485552362003</v>
      </c>
      <c r="J22">
        <f>(Table2[[#This Row],[1M Return vs Nifty]]-AVERAGE(Table2[1M Return vs Nifty]))/_xlfn.STDEV.P(Table2[1M Return vs Nifty])</f>
        <v>1.1860154804827727</v>
      </c>
      <c r="K22">
        <v>62.699155280034901</v>
      </c>
      <c r="L22">
        <f>(Table2[[#This Row],[6M Return vs Nifty]]-AVERAGE(Table2[6M Return vs Nifty]))/_xlfn.STDEV.P(Table2[6M Return vs Nifty])</f>
        <v>1.692527129760407</v>
      </c>
      <c r="M22">
        <v>18.679021136413599</v>
      </c>
      <c r="N22">
        <f>(Table2[[#This Row],[1W Return vs Nifty]]-AVERAGE(Table2[1W Return vs Nifty]))/_xlfn.STDEV.P(Table2[1W Return vs Nifty])</f>
        <v>3.472325170106902</v>
      </c>
      <c r="O22">
        <v>409.44</v>
      </c>
      <c r="P22">
        <v>391.25691031466903</v>
      </c>
      <c r="Q22">
        <v>306.10715094141</v>
      </c>
      <c r="R22">
        <v>73.233963857294697</v>
      </c>
      <c r="S22" s="1">
        <f>(Table2[[#This Row],[Close Price]]-Table2[[#This Row],[20D EMA]])/Table2[[#This Row],[20D EMA]]</f>
        <v>0.10797674872997259</v>
      </c>
      <c r="T22" s="1">
        <f>(Table2[[#This Row],[Close Price]]-Table2[[#This Row],[50D EMA]])/Table2[[#This Row],[50D EMA]]</f>
        <v>0.15946833919214667</v>
      </c>
      <c r="U22" s="1">
        <f>(Table2[[#This Row],[Close Price]]-Table2[[#This Row],[200D EMA]])/Table2[[#This Row],[200D EMA]]</f>
        <v>0.48199739406555125</v>
      </c>
      <c r="V22">
        <v>0.88278397404623898</v>
      </c>
      <c r="W22">
        <v>450.1</v>
      </c>
      <c r="X22">
        <v>474</v>
      </c>
      <c r="Y22">
        <v>394</v>
      </c>
      <c r="Z22">
        <v>474</v>
      </c>
      <c r="AA22">
        <v>356.9</v>
      </c>
      <c r="AB22">
        <v>474</v>
      </c>
      <c r="AC22" s="1">
        <f>(Table2[[#This Row],[Close Price]]/Table2[[#This Row],[Day Low]])-1</f>
        <v>7.8871361919572447E-3</v>
      </c>
      <c r="AD22" s="1">
        <f>(Table2[[#This Row],[Day High]]/Table2[[#This Row],[Close Price]])-1</f>
        <v>4.4858370990852103E-2</v>
      </c>
      <c r="AE22" s="1">
        <f>(Table2[[#This Row],[Close Price]]/Table2[[#This Row],[Current Week Low]])-1</f>
        <v>0.15139593908629445</v>
      </c>
      <c r="AF22" s="1">
        <f>(Table2[[#This Row],[Current Week High]]/Table2[[#This Row],[Close Price]])-1</f>
        <v>4.4858370990852103E-2</v>
      </c>
      <c r="AG22" s="1">
        <f>(Table2[[#This Row],[Close Price]]/Table2[[#This Row],[Current Month Low]])-1</f>
        <v>0.27108433734939763</v>
      </c>
      <c r="AH22" s="1">
        <f>(Table2[[#This Row],[Current Month High]]/Table2[[#This Row],[Close Price]])-1</f>
        <v>4.4858370990852103E-2</v>
      </c>
      <c r="AI22">
        <v>4.4858370990852103</v>
      </c>
      <c r="AJ22">
        <v>218.01612337889901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0.28000000000000003</v>
      </c>
      <c r="AM22" t="s">
        <v>3188</v>
      </c>
      <c r="AN22">
        <v>15.93</v>
      </c>
      <c r="AO22" t="s">
        <v>3188</v>
      </c>
      <c r="AP22">
        <v>0.18902345752852101</v>
      </c>
      <c r="AQ22">
        <f>(Table2[[#This Row],[Sharpe Ratio]]-AVERAGE(Table2[Sharpe Ratio]))/_xlfn.STDEV.P(Table2[Sharpe Ratio])</f>
        <v>1.4440948786689234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10.200324185523973</v>
      </c>
      <c r="AS22">
        <f>_xlfn.RANK.AVG(Table2[[#This Row],[1Y Return vs Nifty Z-Score]],Table2[1Y Return vs Nifty Z-Score])</f>
        <v>22</v>
      </c>
      <c r="AT22">
        <f>_xlfn.RANK.AVG(Table2[[#This Row],[6M Return vs Nifty Z-Score]],Table2[6M Return vs Nifty Z-Score])</f>
        <v>45</v>
      </c>
      <c r="AU22">
        <f>_xlfn.RANK.AVG(Table2[[#This Row],[Sharpe Ratio Z-Score]],Table2[Sharpe Ratio Z-Score])</f>
        <v>60</v>
      </c>
      <c r="AV22">
        <f>(Table2[[#This Row],[Rank 1Y]]+Table2[[#This Row],[Rank 6M]]+Table2[[#This Row],[Rank Sharpe]])/3</f>
        <v>42.333333333333336</v>
      </c>
    </row>
    <row r="23" spans="1:48" x14ac:dyDescent="0.3">
      <c r="A23" t="s">
        <v>402</v>
      </c>
      <c r="B23" t="s">
        <v>403</v>
      </c>
      <c r="C23" t="s">
        <v>3142</v>
      </c>
      <c r="D23" t="s">
        <v>404</v>
      </c>
      <c r="E23">
        <v>57637.161726044898</v>
      </c>
      <c r="F23">
        <v>4257.55</v>
      </c>
      <c r="G23">
        <v>162.71646027924899</v>
      </c>
      <c r="H23">
        <f>(Table2[[#This Row],[1Y Return vs Nifty]]-AVERAGE(Table2[1Y Return vs Nifty]))/_xlfn.STDEV.P(Table2[1Y Return vs Nifty])</f>
        <v>2.3531006588478376</v>
      </c>
      <c r="I23">
        <v>34.570823578717899</v>
      </c>
      <c r="J23">
        <f>(Table2[[#This Row],[1M Return vs Nifty]]-AVERAGE(Table2[1M Return vs Nifty]))/_xlfn.STDEV.P(Table2[1M Return vs Nifty])</f>
        <v>3.622147928792594</v>
      </c>
      <c r="K23">
        <v>41.340639499632402</v>
      </c>
      <c r="L23">
        <f>(Table2[[#This Row],[6M Return vs Nifty]]-AVERAGE(Table2[6M Return vs Nifty]))/_xlfn.STDEV.P(Table2[6M Return vs Nifty])</f>
        <v>1.0106487190113029</v>
      </c>
      <c r="M23">
        <v>8.4018250770502796</v>
      </c>
      <c r="N23">
        <f>(Table2[[#This Row],[1W Return vs Nifty]]-AVERAGE(Table2[1W Return vs Nifty]))/_xlfn.STDEV.P(Table2[1W Return vs Nifty])</f>
        <v>1.3361610001248188</v>
      </c>
      <c r="O23">
        <v>4070.37</v>
      </c>
      <c r="P23">
        <v>3530.5587178857199</v>
      </c>
      <c r="Q23">
        <v>2717.7805377099999</v>
      </c>
      <c r="R23">
        <v>51.2423919381011</v>
      </c>
      <c r="S23" s="1">
        <f>(Table2[[#This Row],[Close Price]]-Table2[[#This Row],[20D EMA]])/Table2[[#This Row],[20D EMA]]</f>
        <v>4.59859914454952E-2</v>
      </c>
      <c r="T23" s="1">
        <f>(Table2[[#This Row],[Close Price]]-Table2[[#This Row],[50D EMA]])/Table2[[#This Row],[50D EMA]]</f>
        <v>0.20591394739630331</v>
      </c>
      <c r="U23" s="1">
        <f>(Table2[[#This Row],[Close Price]]-Table2[[#This Row],[200D EMA]])/Table2[[#This Row],[200D EMA]]</f>
        <v>0.5665540101289448</v>
      </c>
      <c r="V23">
        <v>2.4650347535394799</v>
      </c>
      <c r="W23">
        <v>4200</v>
      </c>
      <c r="X23">
        <v>4556.8</v>
      </c>
      <c r="Y23">
        <v>4200</v>
      </c>
      <c r="Z23">
        <v>4989.8</v>
      </c>
      <c r="AA23">
        <v>3690.1</v>
      </c>
      <c r="AB23">
        <v>4989.8</v>
      </c>
      <c r="AC23" s="1">
        <f>(Table2[[#This Row],[Close Price]]/Table2[[#This Row],[Day Low]])-1</f>
        <v>1.3702380952381077E-2</v>
      </c>
      <c r="AD23" s="1">
        <f>(Table2[[#This Row],[Day High]]/Table2[[#This Row],[Close Price]])-1</f>
        <v>7.0286902091578396E-2</v>
      </c>
      <c r="AE23" s="1">
        <f>(Table2[[#This Row],[Close Price]]/Table2[[#This Row],[Current Week Low]])-1</f>
        <v>1.3702380952381077E-2</v>
      </c>
      <c r="AF23" s="1">
        <f>(Table2[[#This Row],[Current Week High]]/Table2[[#This Row],[Close Price]])-1</f>
        <v>0.1719885849843219</v>
      </c>
      <c r="AG23" s="1">
        <f>(Table2[[#This Row],[Close Price]]/Table2[[#This Row],[Current Month Low]])-1</f>
        <v>0.15377632042492073</v>
      </c>
      <c r="AH23" s="1">
        <f>(Table2[[#This Row],[Current Month High]]/Table2[[#This Row],[Close Price]])-1</f>
        <v>0.1719885849843219</v>
      </c>
      <c r="AI23">
        <v>17.198858498432099</v>
      </c>
      <c r="AJ23">
        <v>190.607829084331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0.75</v>
      </c>
      <c r="AM23" t="s">
        <v>3188</v>
      </c>
      <c r="AN23">
        <v>15.55</v>
      </c>
      <c r="AO23" t="s">
        <v>3188</v>
      </c>
      <c r="AP23">
        <v>0.205363508665308</v>
      </c>
      <c r="AQ23">
        <f>(Table2[[#This Row],[Sharpe Ratio]]-AVERAGE(Table2[Sharpe Ratio]))/_xlfn.STDEV.P(Table2[Sharpe Ratio])</f>
        <v>1.6355626920273609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9.9576209988039146</v>
      </c>
      <c r="AS23">
        <f>_xlfn.RANK.AVG(Table2[[#This Row],[1Y Return vs Nifty Z-Score]],Table2[1Y Return vs Nifty Z-Score])</f>
        <v>25</v>
      </c>
      <c r="AT23">
        <f>_xlfn.RANK.AVG(Table2[[#This Row],[6M Return vs Nifty Z-Score]],Table2[6M Return vs Nifty Z-Score])</f>
        <v>85</v>
      </c>
      <c r="AU23">
        <f>_xlfn.RANK.AVG(Table2[[#This Row],[Sharpe Ratio Z-Score]],Table2[Sharpe Ratio Z-Score])</f>
        <v>33</v>
      </c>
      <c r="AV23">
        <f>(Table2[[#This Row],[Rank 1Y]]+Table2[[#This Row],[Rank 6M]]+Table2[[#This Row],[Rank Sharpe]])/3</f>
        <v>47.666666666666664</v>
      </c>
    </row>
    <row r="24" spans="1:48" x14ac:dyDescent="0.3">
      <c r="A24" t="s">
        <v>886</v>
      </c>
      <c r="B24" t="s">
        <v>887</v>
      </c>
      <c r="C24" t="s">
        <v>3149</v>
      </c>
      <c r="D24" t="s">
        <v>117</v>
      </c>
      <c r="E24">
        <v>17564.444403149999</v>
      </c>
      <c r="F24">
        <v>498.45</v>
      </c>
      <c r="G24">
        <v>93.070254555703997</v>
      </c>
      <c r="H24">
        <f>(Table2[[#This Row],[1Y Return vs Nifty]]-AVERAGE(Table2[1Y Return vs Nifty]))/_xlfn.STDEV.P(Table2[1Y Return vs Nifty])</f>
        <v>1.1655586857021052</v>
      </c>
      <c r="I24">
        <v>31.146083982262802</v>
      </c>
      <c r="J24">
        <f>(Table2[[#This Row],[1M Return vs Nifty]]-AVERAGE(Table2[1M Return vs Nifty]))/_xlfn.STDEV.P(Table2[1M Return vs Nifty])</f>
        <v>3.2443794524144827</v>
      </c>
      <c r="K24">
        <v>112.98141961534201</v>
      </c>
      <c r="L24">
        <f>(Table2[[#This Row],[6M Return vs Nifty]]-AVERAGE(Table2[6M Return vs Nifty]))/_xlfn.STDEV.P(Table2[6M Return vs Nifty])</f>
        <v>3.2978067683992038</v>
      </c>
      <c r="M24">
        <v>1.8393920741177401</v>
      </c>
      <c r="N24">
        <f>(Table2[[#This Row],[1W Return vs Nifty]]-AVERAGE(Table2[1W Return vs Nifty]))/_xlfn.STDEV.P(Table2[1W Return vs Nifty])</f>
        <v>-2.7871968381268871E-2</v>
      </c>
      <c r="O24">
        <v>467.95</v>
      </c>
      <c r="P24">
        <v>407.95587477818702</v>
      </c>
      <c r="Q24">
        <v>298.73721207408198</v>
      </c>
      <c r="R24">
        <v>62.9715361981999</v>
      </c>
      <c r="S24" s="1">
        <f>(Table2[[#This Row],[Close Price]]-Table2[[#This Row],[20D EMA]])/Table2[[#This Row],[20D EMA]]</f>
        <v>6.5177903622181857E-2</v>
      </c>
      <c r="T24" s="1">
        <f>(Table2[[#This Row],[Close Price]]-Table2[[#This Row],[50D EMA]])/Table2[[#This Row],[50D EMA]]</f>
        <v>0.22182331672761485</v>
      </c>
      <c r="U24" s="1">
        <f>(Table2[[#This Row],[Close Price]]-Table2[[#This Row],[200D EMA]])/Table2[[#This Row],[200D EMA]]</f>
        <v>0.66852330360635648</v>
      </c>
      <c r="V24">
        <v>0.991274192590616</v>
      </c>
      <c r="W24">
        <v>491.1</v>
      </c>
      <c r="X24">
        <v>510.3</v>
      </c>
      <c r="Y24">
        <v>491.1</v>
      </c>
      <c r="Z24">
        <v>525</v>
      </c>
      <c r="AA24">
        <v>433.2</v>
      </c>
      <c r="AB24">
        <v>525</v>
      </c>
      <c r="AC24" s="1">
        <f>(Table2[[#This Row],[Close Price]]/Table2[[#This Row],[Day Low]])-1</f>
        <v>1.4966401954795261E-2</v>
      </c>
      <c r="AD24" s="1">
        <f>(Table2[[#This Row],[Day High]]/Table2[[#This Row],[Close Price]])-1</f>
        <v>2.3773698465242354E-2</v>
      </c>
      <c r="AE24" s="1">
        <f>(Table2[[#This Row],[Close Price]]/Table2[[#This Row],[Current Week Low]])-1</f>
        <v>1.4966401954795261E-2</v>
      </c>
      <c r="AF24" s="1">
        <f>(Table2[[#This Row],[Current Week High]]/Table2[[#This Row],[Close Price]])-1</f>
        <v>5.3265121877821286E-2</v>
      </c>
      <c r="AG24" s="1">
        <f>(Table2[[#This Row],[Close Price]]/Table2[[#This Row],[Current Month Low]])-1</f>
        <v>0.15062326869806086</v>
      </c>
      <c r="AH24" s="1">
        <f>(Table2[[#This Row],[Current Month High]]/Table2[[#This Row],[Close Price]])-1</f>
        <v>5.3265121877821286E-2</v>
      </c>
      <c r="AI24">
        <v>5.3265121877821198</v>
      </c>
      <c r="AJ24">
        <v>176.532593619972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0.77</v>
      </c>
      <c r="AM24" t="s">
        <v>3188</v>
      </c>
      <c r="AN24">
        <v>12.52</v>
      </c>
      <c r="AO24" t="s">
        <v>3188</v>
      </c>
      <c r="AP24">
        <v>0.193421439239538</v>
      </c>
      <c r="AQ24">
        <f>(Table2[[#This Row],[Sharpe Ratio]]-AVERAGE(Table2[Sharpe Ratio]))/_xlfn.STDEV.P(Table2[Sharpe Ratio])</f>
        <v>1.4956291079286494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9.1755020460631709</v>
      </c>
      <c r="AS24">
        <f>_xlfn.RANK.AVG(Table2[[#This Row],[1Y Return vs Nifty Z-Score]],Table2[1Y Return vs Nifty Z-Score])</f>
        <v>86</v>
      </c>
      <c r="AT24">
        <f>_xlfn.RANK.AVG(Table2[[#This Row],[6M Return vs Nifty Z-Score]],Table2[6M Return vs Nifty Z-Score])</f>
        <v>9</v>
      </c>
      <c r="AU24">
        <f>_xlfn.RANK.AVG(Table2[[#This Row],[Sharpe Ratio Z-Score]],Table2[Sharpe Ratio Z-Score])</f>
        <v>53</v>
      </c>
      <c r="AV24">
        <f>(Table2[[#This Row],[Rank 1Y]]+Table2[[#This Row],[Rank 6M]]+Table2[[#This Row],[Rank Sharpe]])/3</f>
        <v>49.333333333333336</v>
      </c>
    </row>
    <row r="25" spans="1:48" x14ac:dyDescent="0.3">
      <c r="A25" t="s">
        <v>1273</v>
      </c>
      <c r="B25" t="s">
        <v>1274</v>
      </c>
      <c r="C25" t="s">
        <v>3151</v>
      </c>
      <c r="D25" t="s">
        <v>268</v>
      </c>
      <c r="E25">
        <v>9372.4123874800007</v>
      </c>
      <c r="F25">
        <v>4034.2</v>
      </c>
      <c r="G25">
        <v>139.39436432437901</v>
      </c>
      <c r="H25">
        <f>(Table2[[#This Row],[1Y Return vs Nifty]]-AVERAGE(Table2[1Y Return vs Nifty]))/_xlfn.STDEV.P(Table2[1Y Return vs Nifty])</f>
        <v>1.9554340873467666</v>
      </c>
      <c r="I25">
        <v>28.397401064087799</v>
      </c>
      <c r="J25">
        <f>(Table2[[#This Row],[1M Return vs Nifty]]-AVERAGE(Table2[1M Return vs Nifty]))/_xlfn.STDEV.P(Table2[1M Return vs Nifty])</f>
        <v>2.9411839162866231</v>
      </c>
      <c r="K25">
        <v>123.653830017864</v>
      </c>
      <c r="L25">
        <f>(Table2[[#This Row],[6M Return vs Nifty]]-AVERAGE(Table2[6M Return vs Nifty]))/_xlfn.STDEV.P(Table2[6M Return vs Nifty])</f>
        <v>3.6385273652307109</v>
      </c>
      <c r="M25">
        <v>10.484039422523299</v>
      </c>
      <c r="N25">
        <f>(Table2[[#This Row],[1W Return vs Nifty]]-AVERAGE(Table2[1W Return vs Nifty]))/_xlfn.STDEV.P(Table2[1W Return vs Nifty])</f>
        <v>1.7689591732189025</v>
      </c>
      <c r="O25">
        <v>3733.99</v>
      </c>
      <c r="P25">
        <v>3378.3501496971699</v>
      </c>
      <c r="Q25">
        <v>2442.03454273118</v>
      </c>
      <c r="R25">
        <v>65.795150425330505</v>
      </c>
      <c r="S25" s="1">
        <f>(Table2[[#This Row],[Close Price]]-Table2[[#This Row],[20D EMA]])/Table2[[#This Row],[20D EMA]]</f>
        <v>8.039925120313661E-2</v>
      </c>
      <c r="T25" s="1">
        <f>(Table2[[#This Row],[Close Price]]-Table2[[#This Row],[50D EMA]])/Table2[[#This Row],[50D EMA]]</f>
        <v>0.1941331778062198</v>
      </c>
      <c r="U25" s="1">
        <f>(Table2[[#This Row],[Close Price]]-Table2[[#This Row],[200D EMA]])/Table2[[#This Row],[200D EMA]]</f>
        <v>0.65198318427066004</v>
      </c>
      <c r="V25">
        <v>0.72683635291617299</v>
      </c>
      <c r="W25">
        <v>3990.05</v>
      </c>
      <c r="X25">
        <v>4148</v>
      </c>
      <c r="Y25">
        <v>3792.4</v>
      </c>
      <c r="Z25">
        <v>4218</v>
      </c>
      <c r="AA25">
        <v>3393.8</v>
      </c>
      <c r="AB25">
        <v>4218</v>
      </c>
      <c r="AC25" s="1">
        <f>(Table2[[#This Row],[Close Price]]/Table2[[#This Row],[Day Low]])-1</f>
        <v>1.1065024247816302E-2</v>
      </c>
      <c r="AD25" s="1">
        <f>(Table2[[#This Row],[Day High]]/Table2[[#This Row],[Close Price]])-1</f>
        <v>2.8208814634871793E-2</v>
      </c>
      <c r="AE25" s="1">
        <f>(Table2[[#This Row],[Close Price]]/Table2[[#This Row],[Current Week Low]])-1</f>
        <v>6.3759097141651733E-2</v>
      </c>
      <c r="AF25" s="1">
        <f>(Table2[[#This Row],[Current Week High]]/Table2[[#This Row],[Close Price]])-1</f>
        <v>4.5560458083387045E-2</v>
      </c>
      <c r="AG25" s="1">
        <f>(Table2[[#This Row],[Close Price]]/Table2[[#This Row],[Current Month Low]])-1</f>
        <v>0.18869703577111197</v>
      </c>
      <c r="AH25" s="1">
        <f>(Table2[[#This Row],[Current Month High]]/Table2[[#This Row],[Close Price]])-1</f>
        <v>4.5560458083387045E-2</v>
      </c>
      <c r="AI25">
        <v>4.5560458083387001</v>
      </c>
      <c r="AJ25">
        <v>217.65354330708601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0.56000000000000005</v>
      </c>
      <c r="AM25" t="s">
        <v>3188</v>
      </c>
      <c r="AN25">
        <v>4.47</v>
      </c>
      <c r="AO25" t="s">
        <v>3188</v>
      </c>
      <c r="AP25">
        <v>0.15235677449457399</v>
      </c>
      <c r="AQ25">
        <f>(Table2[[#This Row],[Sharpe Ratio]]-AVERAGE(Table2[Sharpe Ratio]))/_xlfn.STDEV.P(Table2[Sharpe Ratio])</f>
        <v>1.0144456955148229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11.318550237597826</v>
      </c>
      <c r="AS25">
        <f>_xlfn.RANK.AVG(Table2[[#This Row],[1Y Return vs Nifty Z-Score]],Table2[1Y Return vs Nifty Z-Score])</f>
        <v>33</v>
      </c>
      <c r="AT25">
        <f>_xlfn.RANK.AVG(Table2[[#This Row],[6M Return vs Nifty Z-Score]],Table2[6M Return vs Nifty Z-Score])</f>
        <v>5</v>
      </c>
      <c r="AU25">
        <f>_xlfn.RANK.AVG(Table2[[#This Row],[Sharpe Ratio Z-Score]],Table2[Sharpe Ratio Z-Score])</f>
        <v>111</v>
      </c>
      <c r="AV25">
        <f>(Table2[[#This Row],[Rank 1Y]]+Table2[[#This Row],[Rank 6M]]+Table2[[#This Row],[Rank Sharpe]])/3</f>
        <v>49.666666666666664</v>
      </c>
    </row>
    <row r="26" spans="1:48" x14ac:dyDescent="0.3">
      <c r="A26" t="s">
        <v>318</v>
      </c>
      <c r="B26" t="s">
        <v>319</v>
      </c>
      <c r="C26" t="s">
        <v>3151</v>
      </c>
      <c r="D26" t="s">
        <v>320</v>
      </c>
      <c r="E26">
        <v>85472.188200000004</v>
      </c>
      <c r="F26">
        <v>4237.8</v>
      </c>
      <c r="G26">
        <v>71.832532272251399</v>
      </c>
      <c r="H26">
        <f>(Table2[[#This Row],[1Y Return vs Nifty]]-AVERAGE(Table2[1Y Return vs Nifty]))/_xlfn.STDEV.P(Table2[1Y Return vs Nifty])</f>
        <v>0.80343290492771724</v>
      </c>
      <c r="I26">
        <v>4.2446632086361804</v>
      </c>
      <c r="J26">
        <f>(Table2[[#This Row],[1M Return vs Nifty]]-AVERAGE(Table2[1M Return vs Nifty]))/_xlfn.STDEV.P(Table2[1M Return vs Nifty])</f>
        <v>0.27699800578464789</v>
      </c>
      <c r="K26">
        <v>84.573623576147099</v>
      </c>
      <c r="L26">
        <f>(Table2[[#This Row],[6M Return vs Nifty]]-AVERAGE(Table2[6M Return vs Nifty]))/_xlfn.STDEV.P(Table2[6M Return vs Nifty])</f>
        <v>2.3908775128624282</v>
      </c>
      <c r="M26">
        <v>4.2554998890731399</v>
      </c>
      <c r="N26">
        <f>(Table2[[#This Row],[1W Return vs Nifty]]-AVERAGE(Table2[1W Return vs Nifty]))/_xlfn.STDEV.P(Table2[1W Return vs Nifty])</f>
        <v>0.47432755328876591</v>
      </c>
      <c r="O26">
        <v>4260.1000000000004</v>
      </c>
      <c r="P26">
        <v>4320.3743427149102</v>
      </c>
      <c r="Q26">
        <v>3532.3670715950898</v>
      </c>
      <c r="R26">
        <v>48.687558279548199</v>
      </c>
      <c r="S26" s="1">
        <f>(Table2[[#This Row],[Close Price]]-Table2[[#This Row],[20D EMA]])/Table2[[#This Row],[20D EMA]]</f>
        <v>-5.2346189056595334E-3</v>
      </c>
      <c r="T26" s="1">
        <f>(Table2[[#This Row],[Close Price]]-Table2[[#This Row],[50D EMA]])/Table2[[#This Row],[50D EMA]]</f>
        <v>-1.9112774996950969E-2</v>
      </c>
      <c r="U26" s="1">
        <f>(Table2[[#This Row],[Close Price]]-Table2[[#This Row],[200D EMA]])/Table2[[#This Row],[200D EMA]]</f>
        <v>0.19970544230171478</v>
      </c>
      <c r="V26">
        <v>0.94096419719258195</v>
      </c>
      <c r="W26">
        <v>4220</v>
      </c>
      <c r="X26">
        <v>4378</v>
      </c>
      <c r="Y26">
        <v>4220</v>
      </c>
      <c r="Z26">
        <v>4600</v>
      </c>
      <c r="AA26">
        <v>3852.55</v>
      </c>
      <c r="AB26">
        <v>4600</v>
      </c>
      <c r="AC26" s="1">
        <f>(Table2[[#This Row],[Close Price]]/Table2[[#This Row],[Day Low]])-1</f>
        <v>4.2180094786730127E-3</v>
      </c>
      <c r="AD26" s="1">
        <f>(Table2[[#This Row],[Day High]]/Table2[[#This Row],[Close Price]])-1</f>
        <v>3.3083203549011175E-2</v>
      </c>
      <c r="AE26" s="1">
        <f>(Table2[[#This Row],[Close Price]]/Table2[[#This Row],[Current Week Low]])-1</f>
        <v>4.2180094786730127E-3</v>
      </c>
      <c r="AF26" s="1">
        <f>(Table2[[#This Row],[Current Week High]]/Table2[[#This Row],[Close Price]])-1</f>
        <v>8.5468875359856478E-2</v>
      </c>
      <c r="AG26" s="1">
        <f>(Table2[[#This Row],[Close Price]]/Table2[[#This Row],[Current Month Low]])-1</f>
        <v>9.9998702158310637E-2</v>
      </c>
      <c r="AH26" s="1">
        <f>(Table2[[#This Row],[Current Month High]]/Table2[[#This Row],[Close Price]])-1</f>
        <v>8.5468875359856478E-2</v>
      </c>
      <c r="AI26">
        <v>38.2792958610599</v>
      </c>
      <c r="AJ26">
        <v>143.272101033295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-0.18</v>
      </c>
      <c r="AM26" t="s">
        <v>3187</v>
      </c>
      <c r="AN26">
        <v>0.18</v>
      </c>
      <c r="AO26" t="s">
        <v>3188</v>
      </c>
      <c r="AP26">
        <v>0.24933194885183099</v>
      </c>
      <c r="AQ26">
        <f>(Table2[[#This Row],[Sharpe Ratio]]-AVERAGE(Table2[Sharpe Ratio]))/_xlfn.STDEV.P(Table2[Sharpe Ratio])</f>
        <v>2.1507716732490803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123</v>
      </c>
      <c r="AT26">
        <f>_xlfn.RANK.AVG(Table2[[#This Row],[6M Return vs Nifty Z-Score]],Table2[6M Return vs Nifty Z-Score])</f>
        <v>21</v>
      </c>
      <c r="AU26">
        <f>_xlfn.RANK.AVG(Table2[[#This Row],[Sharpe Ratio Z-Score]],Table2[Sharpe Ratio Z-Score])</f>
        <v>11</v>
      </c>
      <c r="AV26">
        <f>(Table2[[#This Row],[Rank 1Y]]+Table2[[#This Row],[Rank 6M]]+Table2[[#This Row],[Rank Sharpe]])/3</f>
        <v>51.666666666666664</v>
      </c>
    </row>
    <row r="27" spans="1:48" x14ac:dyDescent="0.3">
      <c r="A27" t="s">
        <v>413</v>
      </c>
      <c r="B27" t="s">
        <v>414</v>
      </c>
      <c r="C27" t="s">
        <v>3142</v>
      </c>
      <c r="D27" t="s">
        <v>412</v>
      </c>
      <c r="E27">
        <v>55631.49321144</v>
      </c>
      <c r="F27">
        <v>929.4</v>
      </c>
      <c r="G27">
        <v>239.77631301122801</v>
      </c>
      <c r="H27">
        <f>(Table2[[#This Row],[1Y Return vs Nifty]]-AVERAGE(Table2[1Y Return vs Nifty]))/_xlfn.STDEV.P(Table2[1Y Return vs Nifty])</f>
        <v>3.667053208207133</v>
      </c>
      <c r="I27">
        <v>28.134636910347201</v>
      </c>
      <c r="J27">
        <f>(Table2[[#This Row],[1M Return vs Nifty]]-AVERAGE(Table2[1M Return vs Nifty]))/_xlfn.STDEV.P(Table2[1M Return vs Nifty])</f>
        <v>2.912199518725969</v>
      </c>
      <c r="K27">
        <v>66.498523384049193</v>
      </c>
      <c r="L27">
        <f>(Table2[[#This Row],[6M Return vs Nifty]]-AVERAGE(Table2[6M Return vs Nifty]))/_xlfn.STDEV.P(Table2[6M Return vs Nifty])</f>
        <v>1.8138233430016475</v>
      </c>
      <c r="M27">
        <v>22.465421252582299</v>
      </c>
      <c r="N27">
        <f>(Table2[[#This Row],[1W Return vs Nifty]]-AVERAGE(Table2[1W Return vs Nifty]))/_xlfn.STDEV.P(Table2[1W Return vs Nifty])</f>
        <v>4.2593464757874955</v>
      </c>
      <c r="O27">
        <v>808.07</v>
      </c>
      <c r="P27">
        <v>747.34461834729302</v>
      </c>
      <c r="Q27">
        <v>578.77163277965099</v>
      </c>
      <c r="R27">
        <v>74.040279001606095</v>
      </c>
      <c r="S27" s="1">
        <f>(Table2[[#This Row],[Close Price]]-Table2[[#This Row],[20D EMA]])/Table2[[#This Row],[20D EMA]]</f>
        <v>0.15014788322793807</v>
      </c>
      <c r="T27" s="1">
        <f>(Table2[[#This Row],[Close Price]]-Table2[[#This Row],[50D EMA]])/Table2[[#This Row],[50D EMA]]</f>
        <v>0.24360298740801975</v>
      </c>
      <c r="U27" s="1">
        <f>(Table2[[#This Row],[Close Price]]-Table2[[#This Row],[200D EMA]])/Table2[[#This Row],[200D EMA]]</f>
        <v>0.60581470715210339</v>
      </c>
      <c r="V27">
        <v>2.18361388739322</v>
      </c>
      <c r="W27">
        <v>917.05</v>
      </c>
      <c r="X27">
        <v>971.7</v>
      </c>
      <c r="Y27">
        <v>806.3</v>
      </c>
      <c r="Z27">
        <v>988.1</v>
      </c>
      <c r="AA27">
        <v>691.15</v>
      </c>
      <c r="AB27">
        <v>988.1</v>
      </c>
      <c r="AC27" s="1">
        <f>(Table2[[#This Row],[Close Price]]/Table2[[#This Row],[Day Low]])-1</f>
        <v>1.3467095578212795E-2</v>
      </c>
      <c r="AD27" s="1">
        <f>(Table2[[#This Row],[Day High]]/Table2[[#This Row],[Close Price]])-1</f>
        <v>4.551323434473864E-2</v>
      </c>
      <c r="AE27" s="1">
        <f>(Table2[[#This Row],[Close Price]]/Table2[[#This Row],[Current Week Low]])-1</f>
        <v>0.15267270246806408</v>
      </c>
      <c r="AF27" s="1">
        <f>(Table2[[#This Row],[Current Week High]]/Table2[[#This Row],[Close Price]])-1</f>
        <v>6.3159027329459994E-2</v>
      </c>
      <c r="AG27" s="1">
        <f>(Table2[[#This Row],[Close Price]]/Table2[[#This Row],[Current Month Low]])-1</f>
        <v>0.34471532952325834</v>
      </c>
      <c r="AH27" s="1">
        <f>(Table2[[#This Row],[Current Month High]]/Table2[[#This Row],[Close Price]])-1</f>
        <v>6.3159027329459994E-2</v>
      </c>
      <c r="AI27">
        <v>6.3159027329459896</v>
      </c>
      <c r="AJ27">
        <v>312.12793082423298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0.44</v>
      </c>
      <c r="AM27" t="s">
        <v>3188</v>
      </c>
      <c r="AN27">
        <v>21.95</v>
      </c>
      <c r="AO27" t="s">
        <v>3188</v>
      </c>
      <c r="AP27">
        <v>0.15479066808442399</v>
      </c>
      <c r="AQ27">
        <f>(Table2[[#This Row],[Sharpe Ratio]]-AVERAGE(Table2[Sharpe Ratio]))/_xlfn.STDEV.P(Table2[Sharpe Ratio])</f>
        <v>1.0429653298595738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13.695387875581819</v>
      </c>
      <c r="AS27">
        <f>_xlfn.RANK.AVG(Table2[[#This Row],[1Y Return vs Nifty Z-Score]],Table2[1Y Return vs Nifty Z-Score])</f>
        <v>7</v>
      </c>
      <c r="AT27">
        <f>_xlfn.RANK.AVG(Table2[[#This Row],[6M Return vs Nifty Z-Score]],Table2[6M Return vs Nifty Z-Score])</f>
        <v>41</v>
      </c>
      <c r="AU27">
        <f>_xlfn.RANK.AVG(Table2[[#This Row],[Sharpe Ratio Z-Score]],Table2[Sharpe Ratio Z-Score])</f>
        <v>109</v>
      </c>
      <c r="AV27">
        <f>(Table2[[#This Row],[Rank 1Y]]+Table2[[#This Row],[Rank 6M]]+Table2[[#This Row],[Rank Sharpe]])/3</f>
        <v>52.333333333333336</v>
      </c>
    </row>
    <row r="28" spans="1:48" x14ac:dyDescent="0.3">
      <c r="A28" t="s">
        <v>1250</v>
      </c>
      <c r="B28" t="s">
        <v>1251</v>
      </c>
      <c r="C28" t="s">
        <v>3142</v>
      </c>
      <c r="D28" t="s">
        <v>529</v>
      </c>
      <c r="E28">
        <v>9570.1919999999991</v>
      </c>
      <c r="F28">
        <v>480</v>
      </c>
      <c r="G28">
        <v>95.915275975726104</v>
      </c>
      <c r="H28">
        <f>(Table2[[#This Row],[1Y Return vs Nifty]]-AVERAGE(Table2[1Y Return vs Nifty]))/_xlfn.STDEV.P(Table2[1Y Return vs Nifty])</f>
        <v>1.2140693305488028</v>
      </c>
      <c r="I28">
        <v>8.37253789189419</v>
      </c>
      <c r="J28">
        <f>(Table2[[#This Row],[1M Return vs Nifty]]-AVERAGE(Table2[1M Return vs Nifty]))/_xlfn.STDEV.P(Table2[1M Return vs Nifty])</f>
        <v>0.7323263266263994</v>
      </c>
      <c r="K28">
        <v>42.965873962566903</v>
      </c>
      <c r="L28">
        <f>(Table2[[#This Row],[6M Return vs Nifty]]-AVERAGE(Table2[6M Return vs Nifty]))/_xlfn.STDEV.P(Table2[6M Return vs Nifty])</f>
        <v>1.0625349223446494</v>
      </c>
      <c r="M28">
        <v>3.9855095765805899</v>
      </c>
      <c r="N28">
        <f>(Table2[[#This Row],[1W Return vs Nifty]]-AVERAGE(Table2[1W Return vs Nifty]))/_xlfn.STDEV.P(Table2[1W Return vs Nifty])</f>
        <v>0.41820878038052761</v>
      </c>
      <c r="O28">
        <v>470.22</v>
      </c>
      <c r="P28">
        <v>448.55897553849297</v>
      </c>
      <c r="Q28">
        <v>361.64859820758602</v>
      </c>
      <c r="R28">
        <v>57.583685724801498</v>
      </c>
      <c r="S28" s="1">
        <f>(Table2[[#This Row],[Close Price]]-Table2[[#This Row],[20D EMA]])/Table2[[#This Row],[20D EMA]]</f>
        <v>2.0798775041469892E-2</v>
      </c>
      <c r="T28" s="1">
        <f>(Table2[[#This Row],[Close Price]]-Table2[[#This Row],[50D EMA]])/Table2[[#This Row],[50D EMA]]</f>
        <v>7.0093401706569844E-2</v>
      </c>
      <c r="U28" s="1">
        <f>(Table2[[#This Row],[Close Price]]-Table2[[#This Row],[200D EMA]])/Table2[[#This Row],[200D EMA]]</f>
        <v>0.32725524826859792</v>
      </c>
      <c r="V28">
        <v>0.97233368535845599</v>
      </c>
      <c r="W28">
        <v>477.85</v>
      </c>
      <c r="X28">
        <v>494.9</v>
      </c>
      <c r="Y28">
        <v>477.85</v>
      </c>
      <c r="Z28">
        <v>494.9</v>
      </c>
      <c r="AA28">
        <v>443.1</v>
      </c>
      <c r="AB28">
        <v>494.9</v>
      </c>
      <c r="AC28" s="1">
        <f>(Table2[[#This Row],[Close Price]]/Table2[[#This Row],[Day Low]])-1</f>
        <v>4.4993198702520942E-3</v>
      </c>
      <c r="AD28" s="1">
        <f>(Table2[[#This Row],[Day High]]/Table2[[#This Row],[Close Price]])-1</f>
        <v>3.1041666666666634E-2</v>
      </c>
      <c r="AE28" s="1">
        <f>(Table2[[#This Row],[Close Price]]/Table2[[#This Row],[Current Week Low]])-1</f>
        <v>4.4993198702520942E-3</v>
      </c>
      <c r="AF28" s="1">
        <f>(Table2[[#This Row],[Current Week High]]/Table2[[#This Row],[Close Price]])-1</f>
        <v>3.1041666666666634E-2</v>
      </c>
      <c r="AG28" s="1">
        <f>(Table2[[#This Row],[Close Price]]/Table2[[#This Row],[Current Month Low]])-1</f>
        <v>8.3276912660798841E-2</v>
      </c>
      <c r="AH28" s="1">
        <f>(Table2[[#This Row],[Current Month High]]/Table2[[#This Row],[Close Price]])-1</f>
        <v>3.1041666666666634E-2</v>
      </c>
      <c r="AI28">
        <v>3.1041666666666599</v>
      </c>
      <c r="AJ28">
        <v>148.06201550387499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0.17</v>
      </c>
      <c r="AM28" t="s">
        <v>3188</v>
      </c>
      <c r="AN28">
        <v>2.74</v>
      </c>
      <c r="AO28" t="s">
        <v>3188</v>
      </c>
      <c r="AP28">
        <v>0.34361886066772901</v>
      </c>
      <c r="AQ28">
        <f>(Table2[[#This Row],[Sharpe Ratio]]-AVERAGE(Table2[Sharpe Ratio]))/_xlfn.STDEV.P(Table2[Sharpe Ratio])</f>
        <v>3.2555973976353778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6.6827367575357561</v>
      </c>
      <c r="AS28">
        <f>_xlfn.RANK.AVG(Table2[[#This Row],[1Y Return vs Nifty Z-Score]],Table2[1Y Return vs Nifty Z-Score])</f>
        <v>85</v>
      </c>
      <c r="AT28">
        <f>_xlfn.RANK.AVG(Table2[[#This Row],[6M Return vs Nifty Z-Score]],Table2[6M Return vs Nifty Z-Score])</f>
        <v>82</v>
      </c>
      <c r="AU28">
        <f>_xlfn.RANK.AVG(Table2[[#This Row],[Sharpe Ratio Z-Score]],Table2[Sharpe Ratio Z-Score])</f>
        <v>1</v>
      </c>
      <c r="AV28">
        <f>(Table2[[#This Row],[Rank 1Y]]+Table2[[#This Row],[Rank 6M]]+Table2[[#This Row],[Rank Sharpe]])/3</f>
        <v>56</v>
      </c>
    </row>
    <row r="29" spans="1:48" x14ac:dyDescent="0.3">
      <c r="A29" t="s">
        <v>808</v>
      </c>
      <c r="B29" t="s">
        <v>809</v>
      </c>
      <c r="C29" t="s">
        <v>3151</v>
      </c>
      <c r="D29" t="s">
        <v>320</v>
      </c>
      <c r="E29">
        <v>19985.887439999999</v>
      </c>
      <c r="F29">
        <v>1744.7</v>
      </c>
      <c r="G29">
        <v>91.5641957650884</v>
      </c>
      <c r="H29">
        <f>(Table2[[#This Row],[1Y Return vs Nifty]]-AVERAGE(Table2[1Y Return vs Nifty]))/_xlfn.STDEV.P(Table2[1Y Return vs Nifty])</f>
        <v>1.1398787795349199</v>
      </c>
      <c r="I29">
        <v>3.23878755918191</v>
      </c>
      <c r="J29">
        <f>(Table2[[#This Row],[1M Return vs Nifty]]-AVERAGE(Table2[1M Return vs Nifty]))/_xlfn.STDEV.P(Table2[1M Return vs Nifty])</f>
        <v>0.16604413591567929</v>
      </c>
      <c r="K29">
        <v>90.033001075851104</v>
      </c>
      <c r="L29">
        <f>(Table2[[#This Row],[6M Return vs Nifty]]-AVERAGE(Table2[6M Return vs Nifty]))/_xlfn.STDEV.P(Table2[6M Return vs Nifty])</f>
        <v>2.5651701318557985</v>
      </c>
      <c r="M29">
        <v>7.5096267813270403</v>
      </c>
      <c r="N29">
        <f>(Table2[[#This Row],[1W Return vs Nifty]]-AVERAGE(Table2[1W Return vs Nifty]))/_xlfn.STDEV.P(Table2[1W Return vs Nifty])</f>
        <v>1.1507133331897645</v>
      </c>
      <c r="O29">
        <v>1730.6</v>
      </c>
      <c r="P29">
        <v>1794.9879971478699</v>
      </c>
      <c r="Q29">
        <v>1502.94839611215</v>
      </c>
      <c r="R29">
        <v>53.585534561109498</v>
      </c>
      <c r="S29" s="1">
        <f>(Table2[[#This Row],[Close Price]]-Table2[[#This Row],[20D EMA]])/Table2[[#This Row],[20D EMA]]</f>
        <v>8.1474633075234813E-3</v>
      </c>
      <c r="T29" s="1">
        <f>(Table2[[#This Row],[Close Price]]-Table2[[#This Row],[50D EMA]])/Table2[[#This Row],[50D EMA]]</f>
        <v>-2.8015784633532111E-2</v>
      </c>
      <c r="U29" s="1">
        <f>(Table2[[#This Row],[Close Price]]-Table2[[#This Row],[200D EMA]])/Table2[[#This Row],[200D EMA]]</f>
        <v>0.16085156650302618</v>
      </c>
      <c r="V29">
        <v>1.09102257451823</v>
      </c>
      <c r="W29">
        <v>1735</v>
      </c>
      <c r="X29">
        <v>1790</v>
      </c>
      <c r="Y29">
        <v>1682.05</v>
      </c>
      <c r="Z29">
        <v>1838.8</v>
      </c>
      <c r="AA29">
        <v>1501</v>
      </c>
      <c r="AB29">
        <v>1838.8</v>
      </c>
      <c r="AC29" s="1">
        <f>(Table2[[#This Row],[Close Price]]/Table2[[#This Row],[Day Low]])-1</f>
        <v>5.590778097982696E-3</v>
      </c>
      <c r="AD29" s="1">
        <f>(Table2[[#This Row],[Day High]]/Table2[[#This Row],[Close Price]])-1</f>
        <v>2.5964349171777368E-2</v>
      </c>
      <c r="AE29" s="1">
        <f>(Table2[[#This Row],[Close Price]]/Table2[[#This Row],[Current Week Low]])-1</f>
        <v>3.7246217413275495E-2</v>
      </c>
      <c r="AF29" s="1">
        <f>(Table2[[#This Row],[Current Week High]]/Table2[[#This Row],[Close Price]])-1</f>
        <v>5.393477388662804E-2</v>
      </c>
      <c r="AG29" s="1">
        <f>(Table2[[#This Row],[Close Price]]/Table2[[#This Row],[Current Month Low]])-1</f>
        <v>0.16235842771485687</v>
      </c>
      <c r="AH29" s="1">
        <f>(Table2[[#This Row],[Current Month High]]/Table2[[#This Row],[Close Price]])-1</f>
        <v>5.393477388662804E-2</v>
      </c>
      <c r="AI29">
        <v>62.423339256032499</v>
      </c>
      <c r="AJ29">
        <v>169.119234922104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-0.26</v>
      </c>
      <c r="AM29" t="s">
        <v>3187</v>
      </c>
      <c r="AN29">
        <v>1.3</v>
      </c>
      <c r="AO29" t="s">
        <v>3188</v>
      </c>
      <c r="AP29">
        <v>0.18145802748099299</v>
      </c>
      <c r="AQ29">
        <f>(Table2[[#This Row],[Sharpe Ratio]]-AVERAGE(Table2[Sharpe Ratio]))/_xlfn.STDEV.P(Table2[Sharpe Ratio])</f>
        <v>1.3554454407822043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89</v>
      </c>
      <c r="AT29">
        <f>_xlfn.RANK.AVG(Table2[[#This Row],[6M Return vs Nifty Z-Score]],Table2[6M Return vs Nifty Z-Score])</f>
        <v>17</v>
      </c>
      <c r="AU29">
        <f>_xlfn.RANK.AVG(Table2[[#This Row],[Sharpe Ratio Z-Score]],Table2[Sharpe Ratio Z-Score])</f>
        <v>68</v>
      </c>
      <c r="AV29">
        <f>(Table2[[#This Row],[Rank 1Y]]+Table2[[#This Row],[Rank 6M]]+Table2[[#This Row],[Rank Sharpe]])/3</f>
        <v>58</v>
      </c>
    </row>
    <row r="30" spans="1:48" x14ac:dyDescent="0.3">
      <c r="A30" t="s">
        <v>522</v>
      </c>
      <c r="B30" t="s">
        <v>523</v>
      </c>
      <c r="C30" t="s">
        <v>3151</v>
      </c>
      <c r="D30" t="s">
        <v>320</v>
      </c>
      <c r="E30">
        <v>41039.2862761</v>
      </c>
      <c r="F30">
        <v>1559.95</v>
      </c>
      <c r="G30">
        <v>173.38569349532301</v>
      </c>
      <c r="H30">
        <f>(Table2[[#This Row],[1Y Return vs Nifty]]-AVERAGE(Table2[1Y Return vs Nifty]))/_xlfn.STDEV.P(Table2[1Y Return vs Nifty])</f>
        <v>2.5350224467433864</v>
      </c>
      <c r="I30">
        <v>-8.8333248150206494</v>
      </c>
      <c r="J30">
        <f>(Table2[[#This Row],[1M Return vs Nifty]]-AVERAGE(Table2[1M Return vs Nifty]))/_xlfn.STDEV.P(Table2[1M Return vs Nifty])</f>
        <v>-1.1655792969982628</v>
      </c>
      <c r="K30">
        <v>32.979864194486602</v>
      </c>
      <c r="L30">
        <f>(Table2[[#This Row],[6M Return vs Nifty]]-AVERAGE(Table2[6M Return vs Nifty]))/_xlfn.STDEV.P(Table2[6M Return vs Nifty])</f>
        <v>0.74372791625898094</v>
      </c>
      <c r="M30">
        <v>-3.8227941851987302</v>
      </c>
      <c r="N30">
        <f>(Table2[[#This Row],[1W Return vs Nifty]]-AVERAGE(Table2[1W Return vs Nifty]))/_xlfn.STDEV.P(Table2[1W Return vs Nifty])</f>
        <v>-1.2047843617083298</v>
      </c>
      <c r="O30">
        <v>1689.48</v>
      </c>
      <c r="P30">
        <v>1842.68882497205</v>
      </c>
      <c r="Q30">
        <v>1598.3041964266799</v>
      </c>
      <c r="R30">
        <v>33.177584211166902</v>
      </c>
      <c r="S30" s="1">
        <f>(Table2[[#This Row],[Close Price]]-Table2[[#This Row],[20D EMA]])/Table2[[#This Row],[20D EMA]]</f>
        <v>-7.6668560740582883E-2</v>
      </c>
      <c r="T30" s="1">
        <f>(Table2[[#This Row],[Close Price]]-Table2[[#This Row],[50D EMA]])/Table2[[#This Row],[50D EMA]]</f>
        <v>-0.15343818290987823</v>
      </c>
      <c r="U30" s="1">
        <f>(Table2[[#This Row],[Close Price]]-Table2[[#This Row],[200D EMA]])/Table2[[#This Row],[200D EMA]]</f>
        <v>-2.3996806435488415E-2</v>
      </c>
      <c r="V30">
        <v>0.32868354402724997</v>
      </c>
      <c r="W30">
        <v>1551.05</v>
      </c>
      <c r="X30">
        <v>1567.9</v>
      </c>
      <c r="Y30">
        <v>1551.05</v>
      </c>
      <c r="Z30">
        <v>1689</v>
      </c>
      <c r="AA30">
        <v>1505</v>
      </c>
      <c r="AB30">
        <v>1735.5</v>
      </c>
      <c r="AC30" s="1">
        <f>(Table2[[#This Row],[Close Price]]/Table2[[#This Row],[Day Low]])-1</f>
        <v>5.7380484188132019E-3</v>
      </c>
      <c r="AD30" s="1">
        <f>(Table2[[#This Row],[Day High]]/Table2[[#This Row],[Close Price]])-1</f>
        <v>5.096317189653643E-3</v>
      </c>
      <c r="AE30" s="1">
        <f>(Table2[[#This Row],[Close Price]]/Table2[[#This Row],[Current Week Low]])-1</f>
        <v>5.7380484188132019E-3</v>
      </c>
      <c r="AF30" s="1">
        <f>(Table2[[#This Row],[Current Week High]]/Table2[[#This Row],[Close Price]])-1</f>
        <v>8.272701048110509E-2</v>
      </c>
      <c r="AG30" s="1">
        <f>(Table2[[#This Row],[Close Price]]/Table2[[#This Row],[Current Month Low]])-1</f>
        <v>3.6511627906976818E-2</v>
      </c>
      <c r="AH30" s="1">
        <f>(Table2[[#This Row],[Current Month High]]/Table2[[#This Row],[Close Price]])-1</f>
        <v>0.11253565819417277</v>
      </c>
      <c r="AI30">
        <v>90.996506298278703</v>
      </c>
      <c r="AJ30">
        <v>258.11524334251601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-0.4</v>
      </c>
      <c r="AM30" t="s">
        <v>3187</v>
      </c>
      <c r="AN30">
        <v>-10.37</v>
      </c>
      <c r="AO30" t="s">
        <v>3187</v>
      </c>
      <c r="AP30">
        <v>0.20025389974828101</v>
      </c>
      <c r="AQ30">
        <f>(Table2[[#This Row],[Sharpe Ratio]]-AVERAGE(Table2[Sharpe Ratio]))/_xlfn.STDEV.P(Table2[Sharpe Ratio])</f>
        <v>1.5756898288233168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19</v>
      </c>
      <c r="AT30">
        <f>_xlfn.RANK.AVG(Table2[[#This Row],[6M Return vs Nifty Z-Score]],Table2[6M Return vs Nifty Z-Score])</f>
        <v>118</v>
      </c>
      <c r="AU30">
        <f>_xlfn.RANK.AVG(Table2[[#This Row],[Sharpe Ratio Z-Score]],Table2[Sharpe Ratio Z-Score])</f>
        <v>38</v>
      </c>
      <c r="AV30">
        <f>(Table2[[#This Row],[Rank 1Y]]+Table2[[#This Row],[Rank 6M]]+Table2[[#This Row],[Rank Sharpe]])/3</f>
        <v>58.333333333333336</v>
      </c>
    </row>
    <row r="31" spans="1:48" x14ac:dyDescent="0.3">
      <c r="A31" t="s">
        <v>1451</v>
      </c>
      <c r="B31" t="s">
        <v>1452</v>
      </c>
      <c r="C31" t="s">
        <v>3155</v>
      </c>
      <c r="D31" t="s">
        <v>133</v>
      </c>
      <c r="E31">
        <v>7405.4425268249997</v>
      </c>
      <c r="F31">
        <v>250.95</v>
      </c>
      <c r="G31">
        <v>157.03960813816201</v>
      </c>
      <c r="H31">
        <f>(Table2[[#This Row],[1Y Return vs Nifty]]-AVERAGE(Table2[1Y Return vs Nifty]))/_xlfn.STDEV.P(Table2[1Y Return vs Nifty])</f>
        <v>2.2563042846183086</v>
      </c>
      <c r="I31">
        <v>8.3498475586491203</v>
      </c>
      <c r="J31">
        <f>(Table2[[#This Row],[1M Return vs Nifty]]-AVERAGE(Table2[1M Return vs Nifty]))/_xlfn.STDEV.P(Table2[1M Return vs Nifty])</f>
        <v>0.72982345235608292</v>
      </c>
      <c r="K31">
        <v>45.291983654476297</v>
      </c>
      <c r="L31">
        <f>(Table2[[#This Row],[6M Return vs Nifty]]-AVERAGE(Table2[6M Return vs Nifty]))/_xlfn.STDEV.P(Table2[6M Return vs Nifty])</f>
        <v>1.1367968231365861</v>
      </c>
      <c r="M31">
        <v>-2.3504057020854701</v>
      </c>
      <c r="N31">
        <f>(Table2[[#This Row],[1W Return vs Nifty]]-AVERAGE(Table2[1W Return vs Nifty]))/_xlfn.STDEV.P(Table2[1W Return vs Nifty])</f>
        <v>-0.89874139981939727</v>
      </c>
      <c r="O31">
        <v>251.92</v>
      </c>
      <c r="P31">
        <v>238.673768713388</v>
      </c>
      <c r="Q31">
        <v>188.95248702562401</v>
      </c>
      <c r="R31">
        <v>44.518312708491301</v>
      </c>
      <c r="S31" s="1">
        <f>(Table2[[#This Row],[Close Price]]-Table2[[#This Row],[20D EMA]])/Table2[[#This Row],[20D EMA]]</f>
        <v>-3.8504287075261947E-3</v>
      </c>
      <c r="T31" s="1">
        <f>(Table2[[#This Row],[Close Price]]-Table2[[#This Row],[50D EMA]])/Table2[[#This Row],[50D EMA]]</f>
        <v>5.1435192701691203E-2</v>
      </c>
      <c r="U31" s="1">
        <f>(Table2[[#This Row],[Close Price]]-Table2[[#This Row],[200D EMA]])/Table2[[#This Row],[200D EMA]]</f>
        <v>0.3281116536241645</v>
      </c>
      <c r="V31">
        <v>0.91713085323972299</v>
      </c>
      <c r="W31">
        <v>247.55</v>
      </c>
      <c r="X31">
        <v>257.8</v>
      </c>
      <c r="Y31">
        <v>247.55</v>
      </c>
      <c r="Z31">
        <v>264</v>
      </c>
      <c r="AA31">
        <v>240.2</v>
      </c>
      <c r="AB31">
        <v>269.95</v>
      </c>
      <c r="AC31" s="1">
        <f>(Table2[[#This Row],[Close Price]]/Table2[[#This Row],[Day Low]])-1</f>
        <v>1.3734599070894582E-2</v>
      </c>
      <c r="AD31" s="1">
        <f>(Table2[[#This Row],[Day High]]/Table2[[#This Row],[Close Price]])-1</f>
        <v>2.7296274158199019E-2</v>
      </c>
      <c r="AE31" s="1">
        <f>(Table2[[#This Row],[Close Price]]/Table2[[#This Row],[Current Week Low]])-1</f>
        <v>1.3734599070894582E-2</v>
      </c>
      <c r="AF31" s="1">
        <f>(Table2[[#This Row],[Current Week High]]/Table2[[#This Row],[Close Price]])-1</f>
        <v>5.2002390914524854E-2</v>
      </c>
      <c r="AG31" s="1">
        <f>(Table2[[#This Row],[Close Price]]/Table2[[#This Row],[Current Month Low]])-1</f>
        <v>4.4754371357202283E-2</v>
      </c>
      <c r="AH31" s="1">
        <f>(Table2[[#This Row],[Current Month High]]/Table2[[#This Row],[Close Price]])-1</f>
        <v>7.5712293285514987E-2</v>
      </c>
      <c r="AI31">
        <v>7.5712293285514898</v>
      </c>
      <c r="AJ31">
        <v>198.21746880570399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0.26</v>
      </c>
      <c r="AM31" t="s">
        <v>3188</v>
      </c>
      <c r="AN31">
        <v>7.0000000000000007E-2</v>
      </c>
      <c r="AO31" t="s">
        <v>3188</v>
      </c>
      <c r="AP31">
        <v>0.179406932309287</v>
      </c>
      <c r="AQ31">
        <f>(Table2[[#This Row],[Sharpe Ratio]]-AVERAGE(Table2[Sharpe Ratio]))/_xlfn.STDEV.P(Table2[Sharpe Ratio])</f>
        <v>1.3314113233716136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4.5555944836631941</v>
      </c>
      <c r="AS31">
        <f>_xlfn.RANK.AVG(Table2[[#This Row],[1Y Return vs Nifty Z-Score]],Table2[1Y Return vs Nifty Z-Score])</f>
        <v>27</v>
      </c>
      <c r="AT31">
        <f>_xlfn.RANK.AVG(Table2[[#This Row],[6M Return vs Nifty Z-Score]],Table2[6M Return vs Nifty Z-Score])</f>
        <v>78</v>
      </c>
      <c r="AU31">
        <f>_xlfn.RANK.AVG(Table2[[#This Row],[Sharpe Ratio Z-Score]],Table2[Sharpe Ratio Z-Score])</f>
        <v>72</v>
      </c>
      <c r="AV31">
        <f>(Table2[[#This Row],[Rank 1Y]]+Table2[[#This Row],[Rank 6M]]+Table2[[#This Row],[Rank Sharpe]])/3</f>
        <v>59</v>
      </c>
    </row>
    <row r="32" spans="1:48" x14ac:dyDescent="0.3">
      <c r="A32" t="s">
        <v>1648</v>
      </c>
      <c r="B32" t="s">
        <v>1649</v>
      </c>
      <c r="C32" t="s">
        <v>3151</v>
      </c>
      <c r="D32" t="s">
        <v>154</v>
      </c>
      <c r="E32">
        <v>5512.2490459999999</v>
      </c>
      <c r="F32">
        <v>4876.75</v>
      </c>
      <c r="G32">
        <v>130.694974458096</v>
      </c>
      <c r="H32">
        <f>(Table2[[#This Row],[1Y Return vs Nifty]]-AVERAGE(Table2[1Y Return vs Nifty]))/_xlfn.STDEV.P(Table2[1Y Return vs Nifty])</f>
        <v>1.807100226231958</v>
      </c>
      <c r="I32">
        <v>4.9504993197104898</v>
      </c>
      <c r="J32">
        <f>(Table2[[#This Row],[1M Return vs Nifty]]-AVERAGE(Table2[1M Return vs Nifty]))/_xlfn.STDEV.P(Table2[1M Return vs Nifty])</f>
        <v>0.35485578876154678</v>
      </c>
      <c r="K32">
        <v>34.2318180472517</v>
      </c>
      <c r="L32">
        <f>(Table2[[#This Row],[6M Return vs Nifty]]-AVERAGE(Table2[6M Return vs Nifty]))/_xlfn.STDEV.P(Table2[6M Return vs Nifty])</f>
        <v>0.78369699988968788</v>
      </c>
      <c r="M32">
        <v>3.5211557017972601</v>
      </c>
      <c r="N32">
        <f>(Table2[[#This Row],[1W Return vs Nifty]]-AVERAGE(Table2[1W Return vs Nifty]))/_xlfn.STDEV.P(Table2[1W Return vs Nifty])</f>
        <v>0.32169061494173901</v>
      </c>
      <c r="O32">
        <v>4817.54</v>
      </c>
      <c r="P32">
        <v>4809.3627736295002</v>
      </c>
      <c r="Q32">
        <v>4002.2844820181299</v>
      </c>
      <c r="R32">
        <v>54.005085925147199</v>
      </c>
      <c r="S32" s="1">
        <f>(Table2[[#This Row],[Close Price]]-Table2[[#This Row],[20D EMA]])/Table2[[#This Row],[20D EMA]]</f>
        <v>1.2290505112567832E-2</v>
      </c>
      <c r="T32" s="1">
        <f>(Table2[[#This Row],[Close Price]]-Table2[[#This Row],[50D EMA]])/Table2[[#This Row],[50D EMA]]</f>
        <v>1.4011674631823292E-2</v>
      </c>
      <c r="U32" s="1">
        <f>(Table2[[#This Row],[Close Price]]-Table2[[#This Row],[200D EMA]])/Table2[[#This Row],[200D EMA]]</f>
        <v>0.2184915944658001</v>
      </c>
      <c r="V32">
        <v>0.65443630507739603</v>
      </c>
      <c r="W32">
        <v>4854.95</v>
      </c>
      <c r="X32">
        <v>5036.3</v>
      </c>
      <c r="Y32">
        <v>4844.05</v>
      </c>
      <c r="Z32">
        <v>5062</v>
      </c>
      <c r="AA32">
        <v>4305</v>
      </c>
      <c r="AB32">
        <v>5062</v>
      </c>
      <c r="AC32" s="1">
        <f>(Table2[[#This Row],[Close Price]]/Table2[[#This Row],[Day Low]])-1</f>
        <v>4.4902625155769371E-3</v>
      </c>
      <c r="AD32" s="1">
        <f>(Table2[[#This Row],[Day High]]/Table2[[#This Row],[Close Price]])-1</f>
        <v>3.2716460757676868E-2</v>
      </c>
      <c r="AE32" s="1">
        <f>(Table2[[#This Row],[Close Price]]/Table2[[#This Row],[Current Week Low]])-1</f>
        <v>6.7505496433768464E-3</v>
      </c>
      <c r="AF32" s="1">
        <f>(Table2[[#This Row],[Current Week High]]/Table2[[#This Row],[Close Price]])-1</f>
        <v>3.7986363869380257E-2</v>
      </c>
      <c r="AG32" s="1">
        <f>(Table2[[#This Row],[Close Price]]/Table2[[#This Row],[Current Month Low]])-1</f>
        <v>0.13281068524970974</v>
      </c>
      <c r="AH32" s="1">
        <f>(Table2[[#This Row],[Current Month High]]/Table2[[#This Row],[Close Price]])-1</f>
        <v>3.7986363869380257E-2</v>
      </c>
      <c r="AI32">
        <v>16.668888091454299</v>
      </c>
      <c r="AJ32">
        <v>184.77372262773699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-0.01</v>
      </c>
      <c r="AM32" t="s">
        <v>3187</v>
      </c>
      <c r="AN32">
        <v>3.54</v>
      </c>
      <c r="AO32" t="s">
        <v>3188</v>
      </c>
      <c r="AP32">
        <v>0.21136425492174199</v>
      </c>
      <c r="AQ32">
        <f>(Table2[[#This Row],[Sharpe Ratio]]-AVERAGE(Table2[Sharpe Ratio]))/_xlfn.STDEV.P(Table2[Sharpe Ratio])</f>
        <v>1.7058776350235656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4.9732212648484975</v>
      </c>
      <c r="AS32">
        <f>_xlfn.RANK.AVG(Table2[[#This Row],[1Y Return vs Nifty Z-Score]],Table2[1Y Return vs Nifty Z-Score])</f>
        <v>38</v>
      </c>
      <c r="AT32">
        <f>_xlfn.RANK.AVG(Table2[[#This Row],[6M Return vs Nifty Z-Score]],Table2[6M Return vs Nifty Z-Score])</f>
        <v>115</v>
      </c>
      <c r="AU32">
        <f>_xlfn.RANK.AVG(Table2[[#This Row],[Sharpe Ratio Z-Score]],Table2[Sharpe Ratio Z-Score])</f>
        <v>27</v>
      </c>
      <c r="AV32">
        <f>(Table2[[#This Row],[Rank 1Y]]+Table2[[#This Row],[Rank 6M]]+Table2[[#This Row],[Rank Sharpe]])/3</f>
        <v>60</v>
      </c>
    </row>
    <row r="33" spans="1:48" x14ac:dyDescent="0.3">
      <c r="A33" t="s">
        <v>971</v>
      </c>
      <c r="B33" t="s">
        <v>972</v>
      </c>
      <c r="C33" t="s">
        <v>3146</v>
      </c>
      <c r="D33" t="s">
        <v>51</v>
      </c>
      <c r="E33">
        <v>15111.493306619999</v>
      </c>
      <c r="F33">
        <v>1643.3</v>
      </c>
      <c r="G33">
        <v>191.67094628943099</v>
      </c>
      <c r="H33">
        <f>(Table2[[#This Row],[1Y Return vs Nifty]]-AVERAGE(Table2[1Y Return vs Nifty]))/_xlfn.STDEV.P(Table2[1Y Return vs Nifty])</f>
        <v>2.846805478668736</v>
      </c>
      <c r="I33">
        <v>19.1604786629103</v>
      </c>
      <c r="J33">
        <f>(Table2[[#This Row],[1M Return vs Nifty]]-AVERAGE(Table2[1M Return vs Nifty]))/_xlfn.STDEV.P(Table2[1M Return vs Nifty])</f>
        <v>1.9222982452336999</v>
      </c>
      <c r="K33">
        <v>82.759834402692903</v>
      </c>
      <c r="L33">
        <f>(Table2[[#This Row],[6M Return vs Nifty]]-AVERAGE(Table2[6M Return vs Nifty]))/_xlfn.STDEV.P(Table2[6M Return vs Nifty])</f>
        <v>2.3329716315856173</v>
      </c>
      <c r="M33">
        <v>9.0043954314571604</v>
      </c>
      <c r="N33">
        <f>(Table2[[#This Row],[1W Return vs Nifty]]-AVERAGE(Table2[1W Return vs Nifty]))/_xlfn.STDEV.P(Table2[1W Return vs Nifty])</f>
        <v>1.4614081194307365</v>
      </c>
      <c r="O33">
        <v>1481.64</v>
      </c>
      <c r="P33">
        <v>1356.39164966677</v>
      </c>
      <c r="Q33">
        <v>1017.31326315012</v>
      </c>
      <c r="R33">
        <v>85.427171099366305</v>
      </c>
      <c r="S33" s="1">
        <f>(Table2[[#This Row],[Close Price]]-Table2[[#This Row],[20D EMA]])/Table2[[#This Row],[20D EMA]]</f>
        <v>0.10910882535568683</v>
      </c>
      <c r="T33" s="1">
        <f>(Table2[[#This Row],[Close Price]]-Table2[[#This Row],[50D EMA]])/Table2[[#This Row],[50D EMA]]</f>
        <v>0.21152323549301988</v>
      </c>
      <c r="U33" s="1">
        <f>(Table2[[#This Row],[Close Price]]-Table2[[#This Row],[200D EMA]])/Table2[[#This Row],[200D EMA]]</f>
        <v>0.61533330934023833</v>
      </c>
      <c r="V33">
        <v>0.98488276367738903</v>
      </c>
      <c r="W33">
        <v>1626.8</v>
      </c>
      <c r="X33">
        <v>1675</v>
      </c>
      <c r="Y33">
        <v>1514.7</v>
      </c>
      <c r="Z33">
        <v>1675</v>
      </c>
      <c r="AA33">
        <v>1373.4</v>
      </c>
      <c r="AB33">
        <v>1675</v>
      </c>
      <c r="AC33" s="1">
        <f>(Table2[[#This Row],[Close Price]]/Table2[[#This Row],[Day Low]])-1</f>
        <v>1.0142611261372059E-2</v>
      </c>
      <c r="AD33" s="1">
        <f>(Table2[[#This Row],[Day High]]/Table2[[#This Row],[Close Price]])-1</f>
        <v>1.9290452138988723E-2</v>
      </c>
      <c r="AE33" s="1">
        <f>(Table2[[#This Row],[Close Price]]/Table2[[#This Row],[Current Week Low]])-1</f>
        <v>8.4901300587574946E-2</v>
      </c>
      <c r="AF33" s="1">
        <f>(Table2[[#This Row],[Current Week High]]/Table2[[#This Row],[Close Price]])-1</f>
        <v>1.9290452138988723E-2</v>
      </c>
      <c r="AG33" s="1">
        <f>(Table2[[#This Row],[Close Price]]/Table2[[#This Row],[Current Month Low]])-1</f>
        <v>0.19651958642784328</v>
      </c>
      <c r="AH33" s="1">
        <f>(Table2[[#This Row],[Current Month High]]/Table2[[#This Row],[Close Price]])-1</f>
        <v>1.9290452138988723E-2</v>
      </c>
      <c r="AI33">
        <v>1.9290452138988701</v>
      </c>
      <c r="AJ33">
        <v>251.88436830835099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0.43</v>
      </c>
      <c r="AM33" t="s">
        <v>3188</v>
      </c>
      <c r="AN33">
        <v>17.46</v>
      </c>
      <c r="AO33" t="s">
        <v>3188</v>
      </c>
      <c r="AP33">
        <v>0.13380060378637401</v>
      </c>
      <c r="AQ33">
        <f>(Table2[[#This Row],[Sharpe Ratio]]-AVERAGE(Table2[Sharpe Ratio]))/_xlfn.STDEV.P(Table2[Sharpe Ratio])</f>
        <v>0.79701005837620087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9.3604935332949903</v>
      </c>
      <c r="AS33">
        <f>_xlfn.RANK.AVG(Table2[[#This Row],[1Y Return vs Nifty Z-Score]],Table2[1Y Return vs Nifty Z-Score])</f>
        <v>14</v>
      </c>
      <c r="AT33">
        <f>_xlfn.RANK.AVG(Table2[[#This Row],[6M Return vs Nifty Z-Score]],Table2[6M Return vs Nifty Z-Score])</f>
        <v>23</v>
      </c>
      <c r="AU33">
        <f>_xlfn.RANK.AVG(Table2[[#This Row],[Sharpe Ratio Z-Score]],Table2[Sharpe Ratio Z-Score])</f>
        <v>144</v>
      </c>
      <c r="AV33">
        <f>(Table2[[#This Row],[Rank 1Y]]+Table2[[#This Row],[Rank 6M]]+Table2[[#This Row],[Rank Sharpe]])/3</f>
        <v>60.333333333333336</v>
      </c>
    </row>
    <row r="34" spans="1:48" x14ac:dyDescent="0.3">
      <c r="A34" t="s">
        <v>1056</v>
      </c>
      <c r="B34" t="s">
        <v>1057</v>
      </c>
      <c r="C34" t="s">
        <v>3146</v>
      </c>
      <c r="D34" t="s">
        <v>51</v>
      </c>
      <c r="E34">
        <v>12831.33146799</v>
      </c>
      <c r="F34">
        <v>283.14999999999998</v>
      </c>
      <c r="G34">
        <v>129.59016993591499</v>
      </c>
      <c r="H34">
        <f>(Table2[[#This Row],[1Y Return vs Nifty]]-AVERAGE(Table2[1Y Return vs Nifty]))/_xlfn.STDEV.P(Table2[1Y Return vs Nifty])</f>
        <v>1.7882621326333052</v>
      </c>
      <c r="I34">
        <v>4.5517066865215803</v>
      </c>
      <c r="J34">
        <f>(Table2[[#This Row],[1M Return vs Nifty]]-AVERAGE(Table2[1M Return vs Nifty]))/_xlfn.STDEV.P(Table2[1M Return vs Nifty])</f>
        <v>0.31086666749039188</v>
      </c>
      <c r="K34">
        <v>54.371030101138302</v>
      </c>
      <c r="L34">
        <f>(Table2[[#This Row],[6M Return vs Nifty]]-AVERAGE(Table2[6M Return vs Nifty]))/_xlfn.STDEV.P(Table2[6M Return vs Nifty])</f>
        <v>1.4266486942037488</v>
      </c>
      <c r="M34">
        <v>-0.34333098551774799</v>
      </c>
      <c r="N34">
        <f>(Table2[[#This Row],[1W Return vs Nifty]]-AVERAGE(Table2[1W Return vs Nifty]))/_xlfn.STDEV.P(Table2[1W Return vs Nifty])</f>
        <v>-0.48156135662048183</v>
      </c>
      <c r="O34">
        <v>288.54000000000002</v>
      </c>
      <c r="P34">
        <v>265.12546482005899</v>
      </c>
      <c r="Q34">
        <v>199.14526294157699</v>
      </c>
      <c r="R34">
        <v>42.563101293202401</v>
      </c>
      <c r="S34" s="1">
        <f>(Table2[[#This Row],[Close Price]]-Table2[[#This Row],[20D EMA]])/Table2[[#This Row],[20D EMA]]</f>
        <v>-1.8680252304706602E-2</v>
      </c>
      <c r="T34" s="1">
        <f>(Table2[[#This Row],[Close Price]]-Table2[[#This Row],[50D EMA]])/Table2[[#This Row],[50D EMA]]</f>
        <v>6.7984926276977053E-2</v>
      </c>
      <c r="U34" s="1">
        <f>(Table2[[#This Row],[Close Price]]-Table2[[#This Row],[200D EMA]])/Table2[[#This Row],[200D EMA]]</f>
        <v>0.42182643873917985</v>
      </c>
      <c r="V34">
        <v>0.59644239399419796</v>
      </c>
      <c r="W34">
        <v>281.64999999999998</v>
      </c>
      <c r="X34">
        <v>296.75</v>
      </c>
      <c r="Y34">
        <v>281.64999999999998</v>
      </c>
      <c r="Z34">
        <v>304.25</v>
      </c>
      <c r="AA34">
        <v>268</v>
      </c>
      <c r="AB34">
        <v>306.75</v>
      </c>
      <c r="AC34" s="1">
        <f>(Table2[[#This Row],[Close Price]]/Table2[[#This Row],[Day Low]])-1</f>
        <v>5.3257589206461287E-3</v>
      </c>
      <c r="AD34" s="1">
        <f>(Table2[[#This Row],[Day High]]/Table2[[#This Row],[Close Price]])-1</f>
        <v>4.8031078933427507E-2</v>
      </c>
      <c r="AE34" s="1">
        <f>(Table2[[#This Row],[Close Price]]/Table2[[#This Row],[Current Week Low]])-1</f>
        <v>5.3257589206461287E-3</v>
      </c>
      <c r="AF34" s="1">
        <f>(Table2[[#This Row],[Current Week High]]/Table2[[#This Row],[Close Price]])-1</f>
        <v>7.4518806286420602E-2</v>
      </c>
      <c r="AG34" s="1">
        <f>(Table2[[#This Row],[Close Price]]/Table2[[#This Row],[Current Month Low]])-1</f>
        <v>5.6529850746268595E-2</v>
      </c>
      <c r="AH34" s="1">
        <f>(Table2[[#This Row],[Current Month High]]/Table2[[#This Row],[Close Price]])-1</f>
        <v>8.3348048737418523E-2</v>
      </c>
      <c r="AI34">
        <v>16.122196715521799</v>
      </c>
      <c r="AJ34">
        <v>190.559261159568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0.28000000000000003</v>
      </c>
      <c r="AM34" t="s">
        <v>3188</v>
      </c>
      <c r="AN34">
        <v>-4.95</v>
      </c>
      <c r="AO34" t="s">
        <v>3187</v>
      </c>
      <c r="AP34">
        <v>0.174168075672575</v>
      </c>
      <c r="AQ34">
        <f>(Table2[[#This Row],[Sharpe Ratio]]-AVERAGE(Table2[Sharpe Ratio]))/_xlfn.STDEV.P(Table2[Sharpe Ratio])</f>
        <v>1.2700239741930464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4.3142401119000109</v>
      </c>
      <c r="AS34">
        <f>_xlfn.RANK.AVG(Table2[[#This Row],[1Y Return vs Nifty Z-Score]],Table2[1Y Return vs Nifty Z-Score])</f>
        <v>39</v>
      </c>
      <c r="AT34">
        <f>_xlfn.RANK.AVG(Table2[[#This Row],[6M Return vs Nifty Z-Score]],Table2[6M Return vs Nifty Z-Score])</f>
        <v>61</v>
      </c>
      <c r="AU34">
        <f>_xlfn.RANK.AVG(Table2[[#This Row],[Sharpe Ratio Z-Score]],Table2[Sharpe Ratio Z-Score])</f>
        <v>82</v>
      </c>
      <c r="AV34">
        <f>(Table2[[#This Row],[Rank 1Y]]+Table2[[#This Row],[Rank 6M]]+Table2[[#This Row],[Rank Sharpe]])/3</f>
        <v>60.666666666666664</v>
      </c>
    </row>
    <row r="35" spans="1:48" x14ac:dyDescent="0.3">
      <c r="A35" t="s">
        <v>1011</v>
      </c>
      <c r="B35" t="s">
        <v>1012</v>
      </c>
      <c r="C35" t="s">
        <v>3151</v>
      </c>
      <c r="D35" t="s">
        <v>154</v>
      </c>
      <c r="E35">
        <v>14267.4661376</v>
      </c>
      <c r="F35">
        <v>14102.3</v>
      </c>
      <c r="G35">
        <v>192.87520672886001</v>
      </c>
      <c r="H35">
        <f>(Table2[[#This Row],[1Y Return vs Nifty]]-AVERAGE(Table2[1Y Return vs Nifty]))/_xlfn.STDEV.P(Table2[1Y Return vs Nifty])</f>
        <v>2.8673394015660953</v>
      </c>
      <c r="I35">
        <v>5.2747730723599702</v>
      </c>
      <c r="J35">
        <f>(Table2[[#This Row],[1M Return vs Nifty]]-AVERAGE(Table2[1M Return vs Nifty]))/_xlfn.STDEV.P(Table2[1M Return vs Nifty])</f>
        <v>0.39062504888123745</v>
      </c>
      <c r="K35">
        <v>27.612363661171599</v>
      </c>
      <c r="L35">
        <f>(Table2[[#This Row],[6M Return vs Nifty]]-AVERAGE(Table2[6M Return vs Nifty]))/_xlfn.STDEV.P(Table2[6M Return vs Nifty])</f>
        <v>0.57236850294665609</v>
      </c>
      <c r="M35">
        <v>6.15471220782789</v>
      </c>
      <c r="N35">
        <f>(Table2[[#This Row],[1W Return vs Nifty]]-AVERAGE(Table2[1W Return vs Nifty]))/_xlfn.STDEV.P(Table2[1W Return vs Nifty])</f>
        <v>0.86908788315677699</v>
      </c>
      <c r="O35">
        <v>13473.01</v>
      </c>
      <c r="P35">
        <v>13317.375064824901</v>
      </c>
      <c r="Q35">
        <v>10908.0756953977</v>
      </c>
      <c r="R35">
        <v>66.967615177275704</v>
      </c>
      <c r="S35" s="1">
        <f>(Table2[[#This Row],[Close Price]]-Table2[[#This Row],[20D EMA]])/Table2[[#This Row],[20D EMA]]</f>
        <v>4.6707454384729105E-2</v>
      </c>
      <c r="T35" s="1">
        <f>(Table2[[#This Row],[Close Price]]-Table2[[#This Row],[50D EMA]])/Table2[[#This Row],[50D EMA]]</f>
        <v>5.8939913560617209E-2</v>
      </c>
      <c r="U35" s="1">
        <f>(Table2[[#This Row],[Close Price]]-Table2[[#This Row],[200D EMA]])/Table2[[#This Row],[200D EMA]]</f>
        <v>0.29283114582253922</v>
      </c>
      <c r="V35">
        <v>1.1267414500630399</v>
      </c>
      <c r="W35">
        <v>13710.05</v>
      </c>
      <c r="X35">
        <v>14280</v>
      </c>
      <c r="Y35">
        <v>13378.3</v>
      </c>
      <c r="Z35">
        <v>14280</v>
      </c>
      <c r="AA35">
        <v>11396.35</v>
      </c>
      <c r="AB35">
        <v>14280</v>
      </c>
      <c r="AC35" s="1">
        <f>(Table2[[#This Row],[Close Price]]/Table2[[#This Row],[Day Low]])-1</f>
        <v>2.8610398940922988E-2</v>
      </c>
      <c r="AD35" s="1">
        <f>(Table2[[#This Row],[Day High]]/Table2[[#This Row],[Close Price]])-1</f>
        <v>1.2600781432815955E-2</v>
      </c>
      <c r="AE35" s="1">
        <f>(Table2[[#This Row],[Close Price]]/Table2[[#This Row],[Current Week Low]])-1</f>
        <v>5.4117488769126032E-2</v>
      </c>
      <c r="AF35" s="1">
        <f>(Table2[[#This Row],[Current Week High]]/Table2[[#This Row],[Close Price]])-1</f>
        <v>1.2600781432815955E-2</v>
      </c>
      <c r="AG35" s="1">
        <f>(Table2[[#This Row],[Close Price]]/Table2[[#This Row],[Current Month Low]])-1</f>
        <v>0.23744005756228947</v>
      </c>
      <c r="AH35" s="1">
        <f>(Table2[[#This Row],[Current Month High]]/Table2[[#This Row],[Close Price]])-1</f>
        <v>1.2600781432815955E-2</v>
      </c>
      <c r="AI35">
        <v>4.9474199244095001</v>
      </c>
      <c r="AJ35">
        <v>230.59368223641701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7.0000000000000007E-2</v>
      </c>
      <c r="AM35" t="s">
        <v>3188</v>
      </c>
      <c r="AN35">
        <v>7</v>
      </c>
      <c r="AO35" t="s">
        <v>3188</v>
      </c>
      <c r="AP35">
        <v>0.239440297081979</v>
      </c>
      <c r="AQ35">
        <f>(Table2[[#This Row],[Sharpe Ratio]]-AVERAGE(Table2[Sharpe Ratio]))/_xlfn.STDEV.P(Table2[Sharpe Ratio])</f>
        <v>2.0348642676343696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6.734285104185135</v>
      </c>
      <c r="AS35">
        <f>_xlfn.RANK.AVG(Table2[[#This Row],[1Y Return vs Nifty Z-Score]],Table2[1Y Return vs Nifty Z-Score])</f>
        <v>13</v>
      </c>
      <c r="AT35">
        <f>_xlfn.RANK.AVG(Table2[[#This Row],[6M Return vs Nifty Z-Score]],Table2[6M Return vs Nifty Z-Score])</f>
        <v>154</v>
      </c>
      <c r="AU35">
        <f>_xlfn.RANK.AVG(Table2[[#This Row],[Sharpe Ratio Z-Score]],Table2[Sharpe Ratio Z-Score])</f>
        <v>16</v>
      </c>
      <c r="AV35">
        <f>(Table2[[#This Row],[Rank 1Y]]+Table2[[#This Row],[Rank 6M]]+Table2[[#This Row],[Rank Sharpe]])/3</f>
        <v>61</v>
      </c>
    </row>
    <row r="36" spans="1:48" x14ac:dyDescent="0.3">
      <c r="A36" t="s">
        <v>301</v>
      </c>
      <c r="B36" t="s">
        <v>302</v>
      </c>
      <c r="C36" t="s">
        <v>3152</v>
      </c>
      <c r="D36" t="s">
        <v>303</v>
      </c>
      <c r="E36">
        <v>90537.854345575004</v>
      </c>
      <c r="F36">
        <v>15130.85</v>
      </c>
      <c r="G36">
        <v>151.468687143284</v>
      </c>
      <c r="H36">
        <f>(Table2[[#This Row],[1Y Return vs Nifty]]-AVERAGE(Table2[1Y Return vs Nifty]))/_xlfn.STDEV.P(Table2[1Y Return vs Nifty])</f>
        <v>2.1613141492366785</v>
      </c>
      <c r="I36">
        <v>12.470994523130001</v>
      </c>
      <c r="J36">
        <f>(Table2[[#This Row],[1M Return vs Nifty]]-AVERAGE(Table2[1M Return vs Nifty]))/_xlfn.STDEV.P(Table2[1M Return vs Nifty])</f>
        <v>1.1844096671192972</v>
      </c>
      <c r="K36">
        <v>90.040993851821895</v>
      </c>
      <c r="L36">
        <f>(Table2[[#This Row],[6M Return vs Nifty]]-AVERAGE(Table2[6M Return vs Nifty]))/_xlfn.STDEV.P(Table2[6M Return vs Nifty])</f>
        <v>2.565425304145506</v>
      </c>
      <c r="M36">
        <v>3.80774715660761</v>
      </c>
      <c r="N36">
        <f>(Table2[[#This Row],[1W Return vs Nifty]]-AVERAGE(Table2[1W Return vs Nifty]))/_xlfn.STDEV.P(Table2[1W Return vs Nifty])</f>
        <v>0.3812600143822743</v>
      </c>
      <c r="O36">
        <v>14445.44</v>
      </c>
      <c r="P36">
        <v>13528.4312200028</v>
      </c>
      <c r="Q36">
        <v>10407.2990591992</v>
      </c>
      <c r="R36">
        <v>65.507930994831597</v>
      </c>
      <c r="S36" s="1">
        <f>(Table2[[#This Row],[Close Price]]-Table2[[#This Row],[20D EMA]])/Table2[[#This Row],[20D EMA]]</f>
        <v>4.7448191263125238E-2</v>
      </c>
      <c r="T36" s="1">
        <f>(Table2[[#This Row],[Close Price]]-Table2[[#This Row],[50D EMA]])/Table2[[#This Row],[50D EMA]]</f>
        <v>0.11844823349716294</v>
      </c>
      <c r="U36" s="1">
        <f>(Table2[[#This Row],[Close Price]]-Table2[[#This Row],[200D EMA]])/Table2[[#This Row],[200D EMA]]</f>
        <v>0.45386905035899472</v>
      </c>
      <c r="V36">
        <v>0.72876708569920401</v>
      </c>
      <c r="W36">
        <v>14975.35</v>
      </c>
      <c r="X36">
        <v>15393.5</v>
      </c>
      <c r="Y36">
        <v>14975.35</v>
      </c>
      <c r="Z36">
        <v>15494</v>
      </c>
      <c r="AA36">
        <v>13350</v>
      </c>
      <c r="AB36">
        <v>15494</v>
      </c>
      <c r="AC36" s="1">
        <f>(Table2[[#This Row],[Close Price]]/Table2[[#This Row],[Day Low]])-1</f>
        <v>1.0383730597281593E-2</v>
      </c>
      <c r="AD36" s="1">
        <f>(Table2[[#This Row],[Day High]]/Table2[[#This Row],[Close Price]])-1</f>
        <v>1.7358575360934658E-2</v>
      </c>
      <c r="AE36" s="1">
        <f>(Table2[[#This Row],[Close Price]]/Table2[[#This Row],[Current Week Low]])-1</f>
        <v>1.0383730597281593E-2</v>
      </c>
      <c r="AF36" s="1">
        <f>(Table2[[#This Row],[Current Week High]]/Table2[[#This Row],[Close Price]])-1</f>
        <v>2.400063446534717E-2</v>
      </c>
      <c r="AG36" s="1">
        <f>(Table2[[#This Row],[Close Price]]/Table2[[#This Row],[Current Month Low]])-1</f>
        <v>0.13339700374531849</v>
      </c>
      <c r="AH36" s="1">
        <f>(Table2[[#This Row],[Current Month High]]/Table2[[#This Row],[Close Price]])-1</f>
        <v>2.400063446534717E-2</v>
      </c>
      <c r="AI36">
        <v>2.4000634465347099</v>
      </c>
      <c r="AJ36">
        <v>198.08609141055899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0.23</v>
      </c>
      <c r="AM36" t="s">
        <v>3188</v>
      </c>
      <c r="AN36">
        <v>9.6199999999999992</v>
      </c>
      <c r="AO36" t="s">
        <v>3188</v>
      </c>
      <c r="AP36">
        <v>0.131748984020501</v>
      </c>
      <c r="AQ36">
        <f>(Table2[[#This Row],[Sharpe Ratio]]-AVERAGE(Table2[Sharpe Ratio]))/_xlfn.STDEV.P(Table2[Sharpe Ratio])</f>
        <v>0.77296979392866272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7.065378928812418</v>
      </c>
      <c r="AS36">
        <f>_xlfn.RANK.AVG(Table2[[#This Row],[1Y Return vs Nifty Z-Score]],Table2[1Y Return vs Nifty Z-Score])</f>
        <v>29</v>
      </c>
      <c r="AT36">
        <f>_xlfn.RANK.AVG(Table2[[#This Row],[6M Return vs Nifty Z-Score]],Table2[6M Return vs Nifty Z-Score])</f>
        <v>16</v>
      </c>
      <c r="AU36">
        <f>_xlfn.RANK.AVG(Table2[[#This Row],[Sharpe Ratio Z-Score]],Table2[Sharpe Ratio Z-Score])</f>
        <v>147</v>
      </c>
      <c r="AV36">
        <f>(Table2[[#This Row],[Rank 1Y]]+Table2[[#This Row],[Rank 6M]]+Table2[[#This Row],[Rank Sharpe]])/3</f>
        <v>64</v>
      </c>
    </row>
    <row r="37" spans="1:48" x14ac:dyDescent="0.3">
      <c r="A37" t="s">
        <v>196</v>
      </c>
      <c r="B37" t="s">
        <v>197</v>
      </c>
      <c r="C37" t="s">
        <v>3151</v>
      </c>
      <c r="D37" t="s">
        <v>154</v>
      </c>
      <c r="E37">
        <v>127965.02322967999</v>
      </c>
      <c r="F37">
        <v>837.2</v>
      </c>
      <c r="G37">
        <v>88.454225905204694</v>
      </c>
      <c r="H37">
        <f>(Table2[[#This Row],[1Y Return vs Nifty]]-AVERAGE(Table2[1Y Return vs Nifty]))/_xlfn.STDEV.P(Table2[1Y Return vs Nifty])</f>
        <v>1.0868504816475952</v>
      </c>
      <c r="I37">
        <v>18.835684187911198</v>
      </c>
      <c r="J37">
        <f>(Table2[[#This Row],[1M Return vs Nifty]]-AVERAGE(Table2[1M Return vs Nifty]))/_xlfn.STDEV.P(Table2[1M Return vs Nifty])</f>
        <v>1.8864715464436834</v>
      </c>
      <c r="K37">
        <v>46.497846076540398</v>
      </c>
      <c r="L37">
        <f>(Table2[[#This Row],[6M Return vs Nifty]]-AVERAGE(Table2[6M Return vs Nifty]))/_xlfn.STDEV.P(Table2[6M Return vs Nifty])</f>
        <v>1.1752944210218095</v>
      </c>
      <c r="M37">
        <v>4.5295646087437804</v>
      </c>
      <c r="N37">
        <f>(Table2[[#This Row],[1W Return vs Nifty]]-AVERAGE(Table2[1W Return vs Nifty]))/_xlfn.STDEV.P(Table2[1W Return vs Nifty])</f>
        <v>0.53129321114280847</v>
      </c>
      <c r="O37">
        <v>791.49</v>
      </c>
      <c r="P37">
        <v>751.90484606729206</v>
      </c>
      <c r="Q37">
        <v>631.67434934242999</v>
      </c>
      <c r="R37">
        <v>67.224534885915702</v>
      </c>
      <c r="S37" s="1">
        <f>(Table2[[#This Row],[Close Price]]-Table2[[#This Row],[20D EMA]])/Table2[[#This Row],[20D EMA]]</f>
        <v>5.775183514636955E-2</v>
      </c>
      <c r="T37" s="1">
        <f>(Table2[[#This Row],[Close Price]]-Table2[[#This Row],[50D EMA]])/Table2[[#This Row],[50D EMA]]</f>
        <v>0.11343876074057709</v>
      </c>
      <c r="U37" s="1">
        <f>(Table2[[#This Row],[Close Price]]-Table2[[#This Row],[200D EMA]])/Table2[[#This Row],[200D EMA]]</f>
        <v>0.32536646591953794</v>
      </c>
      <c r="V37">
        <v>1.4838754368681299</v>
      </c>
      <c r="W37">
        <v>825.2</v>
      </c>
      <c r="X37">
        <v>852.5</v>
      </c>
      <c r="Y37">
        <v>825.05</v>
      </c>
      <c r="Z37">
        <v>866.15</v>
      </c>
      <c r="AA37">
        <v>709.05</v>
      </c>
      <c r="AB37">
        <v>874.7</v>
      </c>
      <c r="AC37" s="1">
        <f>(Table2[[#This Row],[Close Price]]/Table2[[#This Row],[Day Low]])-1</f>
        <v>1.4541929229277661E-2</v>
      </c>
      <c r="AD37" s="1">
        <f>(Table2[[#This Row],[Day High]]/Table2[[#This Row],[Close Price]])-1</f>
        <v>1.8275203057811717E-2</v>
      </c>
      <c r="AE37" s="1">
        <f>(Table2[[#This Row],[Close Price]]/Table2[[#This Row],[Current Week Low]])-1</f>
        <v>1.4726380219380664E-2</v>
      </c>
      <c r="AF37" s="1">
        <f>(Table2[[#This Row],[Current Week High]]/Table2[[#This Row],[Close Price]])-1</f>
        <v>3.4579550883898635E-2</v>
      </c>
      <c r="AG37" s="1">
        <f>(Table2[[#This Row],[Close Price]]/Table2[[#This Row],[Current Month Low]])-1</f>
        <v>0.18073478598124271</v>
      </c>
      <c r="AH37" s="1">
        <f>(Table2[[#This Row],[Current Month High]]/Table2[[#This Row],[Close Price]])-1</f>
        <v>4.4792164357381647E-2</v>
      </c>
      <c r="AI37">
        <v>4.4792164357381603</v>
      </c>
      <c r="AJ37">
        <v>133.07349665924201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0.17</v>
      </c>
      <c r="AM37" t="s">
        <v>3188</v>
      </c>
      <c r="AN37">
        <v>10.3</v>
      </c>
      <c r="AO37" t="s">
        <v>3188</v>
      </c>
      <c r="AP37">
        <v>0.21720283746322899</v>
      </c>
      <c r="AQ37">
        <f>(Table2[[#This Row],[Sharpe Ratio]]-AVERAGE(Table2[Sharpe Ratio]))/_xlfn.STDEV.P(Table2[Sharpe Ratio])</f>
        <v>1.7742923922953158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6.4542020525512127</v>
      </c>
      <c r="AS37">
        <f>_xlfn.RANK.AVG(Table2[[#This Row],[1Y Return vs Nifty Z-Score]],Table2[1Y Return vs Nifty Z-Score])</f>
        <v>98</v>
      </c>
      <c r="AT37">
        <f>_xlfn.RANK.AVG(Table2[[#This Row],[6M Return vs Nifty Z-Score]],Table2[6M Return vs Nifty Z-Score])</f>
        <v>75</v>
      </c>
      <c r="AU37">
        <f>_xlfn.RANK.AVG(Table2[[#This Row],[Sharpe Ratio Z-Score]],Table2[Sharpe Ratio Z-Score])</f>
        <v>23</v>
      </c>
      <c r="AV37">
        <f>(Table2[[#This Row],[Rank 1Y]]+Table2[[#This Row],[Rank 6M]]+Table2[[#This Row],[Rank Sharpe]])/3</f>
        <v>65.333333333333329</v>
      </c>
    </row>
    <row r="38" spans="1:48" x14ac:dyDescent="0.3">
      <c r="A38" t="s">
        <v>878</v>
      </c>
      <c r="B38" t="s">
        <v>879</v>
      </c>
      <c r="C38" t="s">
        <v>3156</v>
      </c>
      <c r="D38" t="s">
        <v>268</v>
      </c>
      <c r="E38">
        <v>18148.402000319998</v>
      </c>
      <c r="F38">
        <v>480.8</v>
      </c>
      <c r="G38">
        <v>117.717777270048</v>
      </c>
      <c r="H38">
        <f>(Table2[[#This Row],[1Y Return vs Nifty]]-AVERAGE(Table2[1Y Return vs Nifty]))/_xlfn.STDEV.P(Table2[1Y Return vs Nifty])</f>
        <v>1.5858251948861248</v>
      </c>
      <c r="I38">
        <v>1.85763664619887</v>
      </c>
      <c r="J38">
        <f>(Table2[[#This Row],[1M Return vs Nifty]]-AVERAGE(Table2[1M Return vs Nifty]))/_xlfn.STDEV.P(Table2[1M Return vs Nifty])</f>
        <v>1.3695245919516527E-2</v>
      </c>
      <c r="K38">
        <v>73.068385638794098</v>
      </c>
      <c r="L38">
        <f>(Table2[[#This Row],[6M Return vs Nifty]]-AVERAGE(Table2[6M Return vs Nifty]))/_xlfn.STDEV.P(Table2[6M Return vs Nifty])</f>
        <v>2.0235685930539224</v>
      </c>
      <c r="M38">
        <v>-1.4514553186257699</v>
      </c>
      <c r="N38">
        <f>(Table2[[#This Row],[1W Return vs Nifty]]-AVERAGE(Table2[1W Return vs Nifty]))/_xlfn.STDEV.P(Table2[1W Return vs Nifty])</f>
        <v>-0.71189027927580117</v>
      </c>
      <c r="O38">
        <v>510.4</v>
      </c>
      <c r="P38">
        <v>474.53996332491198</v>
      </c>
      <c r="Q38">
        <v>348.43711525989602</v>
      </c>
      <c r="R38">
        <v>30.012280036961201</v>
      </c>
      <c r="S38" s="1">
        <f>(Table2[[#This Row],[Close Price]]-Table2[[#This Row],[20D EMA]])/Table2[[#This Row],[20D EMA]]</f>
        <v>-5.7993730407523446E-2</v>
      </c>
      <c r="T38" s="1">
        <f>(Table2[[#This Row],[Close Price]]-Table2[[#This Row],[50D EMA]])/Table2[[#This Row],[50D EMA]]</f>
        <v>1.3191800815312698E-2</v>
      </c>
      <c r="U38" s="1">
        <f>(Table2[[#This Row],[Close Price]]-Table2[[#This Row],[200D EMA]])/Table2[[#This Row],[200D EMA]]</f>
        <v>0.37987596310277033</v>
      </c>
      <c r="V38">
        <v>0.32546292461692899</v>
      </c>
      <c r="W38">
        <v>478</v>
      </c>
      <c r="X38">
        <v>504.8</v>
      </c>
      <c r="Y38">
        <v>478</v>
      </c>
      <c r="Z38">
        <v>515.70000000000005</v>
      </c>
      <c r="AA38">
        <v>478</v>
      </c>
      <c r="AB38">
        <v>577.54999999999995</v>
      </c>
      <c r="AC38" s="1">
        <f>(Table2[[#This Row],[Close Price]]/Table2[[#This Row],[Day Low]])-1</f>
        <v>5.8577405857740406E-3</v>
      </c>
      <c r="AD38" s="1">
        <f>(Table2[[#This Row],[Day High]]/Table2[[#This Row],[Close Price]])-1</f>
        <v>4.991680532445919E-2</v>
      </c>
      <c r="AE38" s="1">
        <f>(Table2[[#This Row],[Close Price]]/Table2[[#This Row],[Current Week Low]])-1</f>
        <v>5.8577405857740406E-3</v>
      </c>
      <c r="AF38" s="1">
        <f>(Table2[[#This Row],[Current Week High]]/Table2[[#This Row],[Close Price]])-1</f>
        <v>7.258735440931785E-2</v>
      </c>
      <c r="AG38" s="1">
        <f>(Table2[[#This Row],[Close Price]]/Table2[[#This Row],[Current Month Low]])-1</f>
        <v>5.8577405857740406E-3</v>
      </c>
      <c r="AH38" s="1">
        <f>(Table2[[#This Row],[Current Month High]]/Table2[[#This Row],[Close Price]])-1</f>
        <v>0.20122712146422628</v>
      </c>
      <c r="AI38">
        <v>21.547420965058201</v>
      </c>
      <c r="AJ38">
        <v>164.175824175824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0.51</v>
      </c>
      <c r="AM38" t="s">
        <v>3188</v>
      </c>
      <c r="AN38">
        <v>-16.760000000000002</v>
      </c>
      <c r="AO38" t="s">
        <v>3187</v>
      </c>
      <c r="AP38">
        <v>0.15210405004964</v>
      </c>
      <c r="AQ38">
        <f>(Table2[[#This Row],[Sharpe Ratio]]-AVERAGE(Table2[Sharpe Ratio]))/_xlfn.STDEV.P(Table2[Sharpe Ratio])</f>
        <v>1.0114843463459211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3.9226831009296834</v>
      </c>
      <c r="AS38">
        <f>_xlfn.RANK.AVG(Table2[[#This Row],[1Y Return vs Nifty Z-Score]],Table2[1Y Return vs Nifty Z-Score])</f>
        <v>50</v>
      </c>
      <c r="AT38">
        <f>_xlfn.RANK.AVG(Table2[[#This Row],[6M Return vs Nifty Z-Score]],Table2[6M Return vs Nifty Z-Score])</f>
        <v>36</v>
      </c>
      <c r="AU38">
        <f>_xlfn.RANK.AVG(Table2[[#This Row],[Sharpe Ratio Z-Score]],Table2[Sharpe Ratio Z-Score])</f>
        <v>114</v>
      </c>
      <c r="AV38">
        <f>(Table2[[#This Row],[Rank 1Y]]+Table2[[#This Row],[Rank 6M]]+Table2[[#This Row],[Rank Sharpe]])/3</f>
        <v>66.666666666666671</v>
      </c>
    </row>
    <row r="39" spans="1:48" x14ac:dyDescent="0.3">
      <c r="A39" t="s">
        <v>603</v>
      </c>
      <c r="B39" t="s">
        <v>604</v>
      </c>
      <c r="C39" t="s">
        <v>3142</v>
      </c>
      <c r="D39" t="s">
        <v>404</v>
      </c>
      <c r="E39">
        <v>32279.767520609999</v>
      </c>
      <c r="F39">
        <v>6341.45</v>
      </c>
      <c r="G39">
        <v>164.02371811756299</v>
      </c>
      <c r="H39">
        <f>(Table2[[#This Row],[1Y Return vs Nifty]]-AVERAGE(Table2[1Y Return vs Nifty]))/_xlfn.STDEV.P(Table2[1Y Return vs Nifty])</f>
        <v>2.3753907970771024</v>
      </c>
      <c r="I39">
        <v>17.550085493912299</v>
      </c>
      <c r="J39">
        <f>(Table2[[#This Row],[1M Return vs Nifty]]-AVERAGE(Table2[1M Return vs Nifty]))/_xlfn.STDEV.P(Table2[1M Return vs Nifty])</f>
        <v>1.7446626158118907</v>
      </c>
      <c r="K39">
        <v>51.254452613078399</v>
      </c>
      <c r="L39">
        <f>(Table2[[#This Row],[6M Return vs Nifty]]-AVERAGE(Table2[6M Return vs Nifty]))/_xlfn.STDEV.P(Table2[6M Return vs Nifty])</f>
        <v>1.3271508205507196</v>
      </c>
      <c r="M39">
        <v>5.5664247295414997</v>
      </c>
      <c r="N39">
        <f>(Table2[[#This Row],[1W Return vs Nifty]]-AVERAGE(Table2[1W Return vs Nifty]))/_xlfn.STDEV.P(Table2[1W Return vs Nifty])</f>
        <v>0.74680952770791231</v>
      </c>
      <c r="O39">
        <v>6012.52</v>
      </c>
      <c r="P39">
        <v>5473.3861756474998</v>
      </c>
      <c r="Q39">
        <v>4219.7147356900005</v>
      </c>
      <c r="R39">
        <v>67.075609708687594</v>
      </c>
      <c r="S39" s="1">
        <f>(Table2[[#This Row],[Close Price]]-Table2[[#This Row],[20D EMA]])/Table2[[#This Row],[20D EMA]]</f>
        <v>5.4707510328447867E-2</v>
      </c>
      <c r="T39" s="1">
        <f>(Table2[[#This Row],[Close Price]]-Table2[[#This Row],[50D EMA]])/Table2[[#This Row],[50D EMA]]</f>
        <v>0.15859721870434407</v>
      </c>
      <c r="U39" s="1">
        <f>(Table2[[#This Row],[Close Price]]-Table2[[#This Row],[200D EMA]])/Table2[[#This Row],[200D EMA]]</f>
        <v>0.50281485768801781</v>
      </c>
      <c r="V39">
        <v>0.74388301154616698</v>
      </c>
      <c r="W39">
        <v>6318.55</v>
      </c>
      <c r="X39">
        <v>6479.85</v>
      </c>
      <c r="Y39">
        <v>6318.55</v>
      </c>
      <c r="Z39">
        <v>6590</v>
      </c>
      <c r="AA39">
        <v>5677.45</v>
      </c>
      <c r="AB39">
        <v>6590</v>
      </c>
      <c r="AC39" s="1">
        <f>(Table2[[#This Row],[Close Price]]/Table2[[#This Row],[Day Low]])-1</f>
        <v>3.6242492343969701E-3</v>
      </c>
      <c r="AD39" s="1">
        <f>(Table2[[#This Row],[Day High]]/Table2[[#This Row],[Close Price]])-1</f>
        <v>2.1824661552168667E-2</v>
      </c>
      <c r="AE39" s="1">
        <f>(Table2[[#This Row],[Close Price]]/Table2[[#This Row],[Current Week Low]])-1</f>
        <v>3.6242492343969701E-3</v>
      </c>
      <c r="AF39" s="1">
        <f>(Table2[[#This Row],[Current Week High]]/Table2[[#This Row],[Close Price]])-1</f>
        <v>3.9194505988378037E-2</v>
      </c>
      <c r="AG39" s="1">
        <f>(Table2[[#This Row],[Close Price]]/Table2[[#This Row],[Current Month Low]])-1</f>
        <v>0.1169539141692133</v>
      </c>
      <c r="AH39" s="1">
        <f>(Table2[[#This Row],[Current Month High]]/Table2[[#This Row],[Close Price]])-1</f>
        <v>3.9194505988378037E-2</v>
      </c>
      <c r="AI39">
        <v>3.9194505988378001</v>
      </c>
      <c r="AJ39">
        <v>194.951162790697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0.49</v>
      </c>
      <c r="AM39" t="s">
        <v>3188</v>
      </c>
      <c r="AN39">
        <v>12.03</v>
      </c>
      <c r="AO39" t="s">
        <v>3188</v>
      </c>
      <c r="AP39">
        <v>0.152336396556954</v>
      </c>
      <c r="AQ39">
        <f>(Table2[[#This Row],[Sharpe Ratio]]-AVERAGE(Table2[Sharpe Ratio]))/_xlfn.STDEV.P(Table2[Sharpe Ratio])</f>
        <v>1.0142069129599707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7.2082206741075954</v>
      </c>
      <c r="AS39">
        <f>_xlfn.RANK.AVG(Table2[[#This Row],[1Y Return vs Nifty Z-Score]],Table2[1Y Return vs Nifty Z-Score])</f>
        <v>23</v>
      </c>
      <c r="AT39">
        <f>_xlfn.RANK.AVG(Table2[[#This Row],[6M Return vs Nifty Z-Score]],Table2[6M Return vs Nifty Z-Score])</f>
        <v>67</v>
      </c>
      <c r="AU39">
        <f>_xlfn.RANK.AVG(Table2[[#This Row],[Sharpe Ratio Z-Score]],Table2[Sharpe Ratio Z-Score])</f>
        <v>112</v>
      </c>
      <c r="AV39">
        <f>(Table2[[#This Row],[Rank 1Y]]+Table2[[#This Row],[Rank 6M]]+Table2[[#This Row],[Rank Sharpe]])/3</f>
        <v>67.333333333333329</v>
      </c>
    </row>
    <row r="40" spans="1:48" x14ac:dyDescent="0.3">
      <c r="A40" t="s">
        <v>892</v>
      </c>
      <c r="B40" t="s">
        <v>893</v>
      </c>
      <c r="C40" t="s">
        <v>3141</v>
      </c>
      <c r="D40" t="s">
        <v>278</v>
      </c>
      <c r="E40">
        <v>17405.70142116</v>
      </c>
      <c r="F40">
        <v>1244.4000000000001</v>
      </c>
      <c r="G40">
        <v>114.05929641431599</v>
      </c>
      <c r="H40">
        <f>(Table2[[#This Row],[1Y Return vs Nifty]]-AVERAGE(Table2[1Y Return vs Nifty]))/_xlfn.STDEV.P(Table2[1Y Return vs Nifty])</f>
        <v>1.5234442004156232</v>
      </c>
      <c r="I40">
        <v>10.5031324675211</v>
      </c>
      <c r="J40">
        <f>(Table2[[#This Row],[1M Return vs Nifty]]-AVERAGE(Table2[1M Return vs Nifty]))/_xlfn.STDEV.P(Table2[1M Return vs Nifty])</f>
        <v>0.96734316336550752</v>
      </c>
      <c r="K40">
        <v>56.926959007011597</v>
      </c>
      <c r="L40">
        <f>(Table2[[#This Row],[6M Return vs Nifty]]-AVERAGE(Table2[6M Return vs Nifty]))/_xlfn.STDEV.P(Table2[6M Return vs Nifty])</f>
        <v>1.5082476572704482</v>
      </c>
      <c r="M40">
        <v>8.9025134747830595E-2</v>
      </c>
      <c r="N40">
        <f>(Table2[[#This Row],[1W Return vs Nifty]]-AVERAGE(Table2[1W Return vs Nifty]))/_xlfn.STDEV.P(Table2[1W Return vs Nifty])</f>
        <v>-0.39169407692191688</v>
      </c>
      <c r="O40">
        <v>1276.21</v>
      </c>
      <c r="P40">
        <v>1196.20401634929</v>
      </c>
      <c r="Q40">
        <v>958.46564173992897</v>
      </c>
      <c r="R40">
        <v>39.639245779534399</v>
      </c>
      <c r="S40" s="1">
        <f>(Table2[[#This Row],[Close Price]]-Table2[[#This Row],[20D EMA]])/Table2[[#This Row],[20D EMA]]</f>
        <v>-2.492536494777501E-2</v>
      </c>
      <c r="T40" s="1">
        <f>(Table2[[#This Row],[Close Price]]-Table2[[#This Row],[50D EMA]])/Table2[[#This Row],[50D EMA]]</f>
        <v>4.0290772303039103E-2</v>
      </c>
      <c r="U40" s="1">
        <f>(Table2[[#This Row],[Close Price]]-Table2[[#This Row],[200D EMA]])/Table2[[#This Row],[200D EMA]]</f>
        <v>0.29832509983457167</v>
      </c>
      <c r="V40">
        <v>1.6196324308604499</v>
      </c>
      <c r="W40">
        <v>1237.25</v>
      </c>
      <c r="X40">
        <v>1291.3499999999999</v>
      </c>
      <c r="Y40">
        <v>1237.25</v>
      </c>
      <c r="Z40">
        <v>1409.5</v>
      </c>
      <c r="AA40">
        <v>1232.0999999999999</v>
      </c>
      <c r="AB40">
        <v>1409.5</v>
      </c>
      <c r="AC40" s="1">
        <f>(Table2[[#This Row],[Close Price]]/Table2[[#This Row],[Day Low]])-1</f>
        <v>5.7789452414629405E-3</v>
      </c>
      <c r="AD40" s="1">
        <f>(Table2[[#This Row],[Day High]]/Table2[[#This Row],[Close Price]])-1</f>
        <v>3.7729026036644076E-2</v>
      </c>
      <c r="AE40" s="1">
        <f>(Table2[[#This Row],[Close Price]]/Table2[[#This Row],[Current Week Low]])-1</f>
        <v>5.7789452414629405E-3</v>
      </c>
      <c r="AF40" s="1">
        <f>(Table2[[#This Row],[Current Week High]]/Table2[[#This Row],[Close Price]])-1</f>
        <v>0.13267438122790098</v>
      </c>
      <c r="AG40" s="1">
        <f>(Table2[[#This Row],[Close Price]]/Table2[[#This Row],[Current Month Low]])-1</f>
        <v>9.9829559289019709E-3</v>
      </c>
      <c r="AH40" s="1">
        <f>(Table2[[#This Row],[Current Month High]]/Table2[[#This Row],[Close Price]])-1</f>
        <v>0.13267438122790098</v>
      </c>
      <c r="AI40">
        <v>24.397299903567902</v>
      </c>
      <c r="AJ40">
        <v>168.76889848811999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0.16</v>
      </c>
      <c r="AM40" t="s">
        <v>3188</v>
      </c>
      <c r="AN40">
        <v>-7.23</v>
      </c>
      <c r="AO40" t="s">
        <v>3187</v>
      </c>
      <c r="AP40">
        <v>0.15985042204513999</v>
      </c>
      <c r="AQ40">
        <f>(Table2[[#This Row],[Sharpe Ratio]]-AVERAGE(Table2[Sharpe Ratio]))/_xlfn.STDEV.P(Table2[Sharpe Ratio])</f>
        <v>1.1022540076537906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4.709594951783453</v>
      </c>
      <c r="AS40">
        <f>_xlfn.RANK.AVG(Table2[[#This Row],[1Y Return vs Nifty Z-Score]],Table2[1Y Return vs Nifty Z-Score])</f>
        <v>54</v>
      </c>
      <c r="AT40">
        <f>_xlfn.RANK.AVG(Table2[[#This Row],[6M Return vs Nifty Z-Score]],Table2[6M Return vs Nifty Z-Score])</f>
        <v>54</v>
      </c>
      <c r="AU40">
        <f>_xlfn.RANK.AVG(Table2[[#This Row],[Sharpe Ratio Z-Score]],Table2[Sharpe Ratio Z-Score])</f>
        <v>97</v>
      </c>
      <c r="AV40">
        <f>(Table2[[#This Row],[Rank 1Y]]+Table2[[#This Row],[Rank 6M]]+Table2[[#This Row],[Rank Sharpe]])/3</f>
        <v>68.333333333333329</v>
      </c>
    </row>
    <row r="41" spans="1:48" x14ac:dyDescent="0.3">
      <c r="A41" t="s">
        <v>459</v>
      </c>
      <c r="B41" t="s">
        <v>460</v>
      </c>
      <c r="C41" t="s">
        <v>3146</v>
      </c>
      <c r="D41" t="s">
        <v>51</v>
      </c>
      <c r="E41">
        <v>48968.110710679997</v>
      </c>
      <c r="F41">
        <v>1735.3</v>
      </c>
      <c r="G41">
        <v>91.539354798316694</v>
      </c>
      <c r="H41">
        <f>(Table2[[#This Row],[1Y Return vs Nifty]]-AVERAGE(Table2[1Y Return vs Nifty]))/_xlfn.STDEV.P(Table2[1Y Return vs Nifty])</f>
        <v>1.1394552145985613</v>
      </c>
      <c r="I41">
        <v>4.71958109987348</v>
      </c>
      <c r="J41">
        <f>(Table2[[#This Row],[1M Return vs Nifty]]-AVERAGE(Table2[1M Return vs Nifty]))/_xlfn.STDEV.P(Table2[1M Return vs Nifty])</f>
        <v>0.32938418088628896</v>
      </c>
      <c r="K41">
        <v>54.819412954539601</v>
      </c>
      <c r="L41">
        <f>(Table2[[#This Row],[6M Return vs Nifty]]-AVERAGE(Table2[6M Return vs Nifty]))/_xlfn.STDEV.P(Table2[6M Return vs Nifty])</f>
        <v>1.4409634804289679</v>
      </c>
      <c r="M41">
        <v>0.23405833647343099</v>
      </c>
      <c r="N41">
        <f>(Table2[[#This Row],[1W Return vs Nifty]]-AVERAGE(Table2[1W Return vs Nifty]))/_xlfn.STDEV.P(Table2[1W Return vs Nifty])</f>
        <v>-0.36154823488538729</v>
      </c>
      <c r="O41">
        <v>1730.98</v>
      </c>
      <c r="P41">
        <v>1652.0152527499099</v>
      </c>
      <c r="Q41">
        <v>1295.95730583043</v>
      </c>
      <c r="R41">
        <v>47.396641800671901</v>
      </c>
      <c r="S41" s="1">
        <f>(Table2[[#This Row],[Close Price]]-Table2[[#This Row],[20D EMA]])/Table2[[#This Row],[20D EMA]]</f>
        <v>2.4956960796773714E-3</v>
      </c>
      <c r="T41" s="1">
        <f>(Table2[[#This Row],[Close Price]]-Table2[[#This Row],[50D EMA]])/Table2[[#This Row],[50D EMA]]</f>
        <v>5.0414030446423549E-2</v>
      </c>
      <c r="U41" s="1">
        <f>(Table2[[#This Row],[Close Price]]-Table2[[#This Row],[200D EMA]])/Table2[[#This Row],[200D EMA]]</f>
        <v>0.33901016043738091</v>
      </c>
      <c r="V41">
        <v>0.81154234303672901</v>
      </c>
      <c r="W41">
        <v>1728.2</v>
      </c>
      <c r="X41">
        <v>1789.75</v>
      </c>
      <c r="Y41">
        <v>1728.2</v>
      </c>
      <c r="Z41">
        <v>1830.95</v>
      </c>
      <c r="AA41">
        <v>1629.95</v>
      </c>
      <c r="AB41">
        <v>1830.95</v>
      </c>
      <c r="AC41" s="1">
        <f>(Table2[[#This Row],[Close Price]]/Table2[[#This Row],[Day Low]])-1</f>
        <v>4.1083207962040458E-3</v>
      </c>
      <c r="AD41" s="1">
        <f>(Table2[[#This Row],[Day High]]/Table2[[#This Row],[Close Price]])-1</f>
        <v>3.1377859736068769E-2</v>
      </c>
      <c r="AE41" s="1">
        <f>(Table2[[#This Row],[Close Price]]/Table2[[#This Row],[Current Week Low]])-1</f>
        <v>4.1083207962040458E-3</v>
      </c>
      <c r="AF41" s="1">
        <f>(Table2[[#This Row],[Current Week High]]/Table2[[#This Row],[Close Price]])-1</f>
        <v>5.5120152135077483E-2</v>
      </c>
      <c r="AG41" s="1">
        <f>(Table2[[#This Row],[Close Price]]/Table2[[#This Row],[Current Month Low]])-1</f>
        <v>6.463388447498386E-2</v>
      </c>
      <c r="AH41" s="1">
        <f>(Table2[[#This Row],[Current Month High]]/Table2[[#This Row],[Close Price]])-1</f>
        <v>5.5120152135077483E-2</v>
      </c>
      <c r="AI41">
        <v>5.5120152135077403</v>
      </c>
      <c r="AJ41">
        <v>140.312976042099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0.12</v>
      </c>
      <c r="AM41" t="s">
        <v>3188</v>
      </c>
      <c r="AN41">
        <v>3.69</v>
      </c>
      <c r="AO41" t="s">
        <v>3188</v>
      </c>
      <c r="AP41">
        <v>0.17528234740971901</v>
      </c>
      <c r="AQ41">
        <f>(Table2[[#This Row],[Sharpe Ratio]]-AVERAGE(Table2[Sharpe Ratio]))/_xlfn.STDEV.P(Table2[Sharpe Ratio])</f>
        <v>1.2830806758650355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3.8313353168934667</v>
      </c>
      <c r="AS41">
        <f>_xlfn.RANK.AVG(Table2[[#This Row],[1Y Return vs Nifty Z-Score]],Table2[1Y Return vs Nifty Z-Score])</f>
        <v>90</v>
      </c>
      <c r="AT41">
        <f>_xlfn.RANK.AVG(Table2[[#This Row],[6M Return vs Nifty Z-Score]],Table2[6M Return vs Nifty Z-Score])</f>
        <v>57</v>
      </c>
      <c r="AU41">
        <f>_xlfn.RANK.AVG(Table2[[#This Row],[Sharpe Ratio Z-Score]],Table2[Sharpe Ratio Z-Score])</f>
        <v>80</v>
      </c>
      <c r="AV41">
        <f>(Table2[[#This Row],[Rank 1Y]]+Table2[[#This Row],[Rank 6M]]+Table2[[#This Row],[Rank Sharpe]])/3</f>
        <v>75.666666666666671</v>
      </c>
    </row>
    <row r="42" spans="1:48" x14ac:dyDescent="0.3">
      <c r="A42" t="s">
        <v>1160</v>
      </c>
      <c r="B42" t="s">
        <v>1161</v>
      </c>
      <c r="C42" t="s">
        <v>3142</v>
      </c>
      <c r="D42" t="s">
        <v>222</v>
      </c>
      <c r="E42">
        <v>10658.7005322</v>
      </c>
      <c r="F42">
        <v>2574.15</v>
      </c>
      <c r="G42">
        <v>68.2263136772265</v>
      </c>
      <c r="H42">
        <f>(Table2[[#This Row],[1Y Return vs Nifty]]-AVERAGE(Table2[1Y Return vs Nifty]))/_xlfn.STDEV.P(Table2[1Y Return vs Nifty])</f>
        <v>0.74194303765583913</v>
      </c>
      <c r="I42">
        <v>14.4774607253092</v>
      </c>
      <c r="J42">
        <f>(Table2[[#This Row],[1M Return vs Nifty]]-AVERAGE(Table2[1M Return vs Nifty]))/_xlfn.STDEV.P(Table2[1M Return vs Nifty])</f>
        <v>1.4057344302884405</v>
      </c>
      <c r="K42">
        <v>73.442581073912507</v>
      </c>
      <c r="L42">
        <f>(Table2[[#This Row],[6M Return vs Nifty]]-AVERAGE(Table2[6M Return vs Nifty]))/_xlfn.STDEV.P(Table2[6M Return vs Nifty])</f>
        <v>2.0355149188769102</v>
      </c>
      <c r="M42">
        <v>-0.11667052259947699</v>
      </c>
      <c r="N42">
        <f>(Table2[[#This Row],[1W Return vs Nifty]]-AVERAGE(Table2[1W Return vs Nifty]))/_xlfn.STDEV.P(Table2[1W Return vs Nifty])</f>
        <v>-0.43444889940541936</v>
      </c>
      <c r="O42">
        <v>2528.2399999999998</v>
      </c>
      <c r="P42">
        <v>2410.57285969438</v>
      </c>
      <c r="Q42">
        <v>1905.9947061021801</v>
      </c>
      <c r="R42">
        <v>53.554631376007201</v>
      </c>
      <c r="S42" s="1">
        <f>(Table2[[#This Row],[Close Price]]-Table2[[#This Row],[20D EMA]])/Table2[[#This Row],[20D EMA]]</f>
        <v>1.8158877321773372E-2</v>
      </c>
      <c r="T42" s="1">
        <f>(Table2[[#This Row],[Close Price]]-Table2[[#This Row],[50D EMA]])/Table2[[#This Row],[50D EMA]]</f>
        <v>6.7858202106514609E-2</v>
      </c>
      <c r="U42" s="1">
        <f>(Table2[[#This Row],[Close Price]]-Table2[[#This Row],[200D EMA]])/Table2[[#This Row],[200D EMA]]</f>
        <v>0.35055464307359957</v>
      </c>
      <c r="V42">
        <v>0.41879192964381901</v>
      </c>
      <c r="W42">
        <v>2542.5500000000002</v>
      </c>
      <c r="X42">
        <v>2648.45</v>
      </c>
      <c r="Y42">
        <v>2542.5500000000002</v>
      </c>
      <c r="Z42">
        <v>2742</v>
      </c>
      <c r="AA42">
        <v>2362.25</v>
      </c>
      <c r="AB42">
        <v>2742</v>
      </c>
      <c r="AC42" s="1">
        <f>(Table2[[#This Row],[Close Price]]/Table2[[#This Row],[Day Low]])-1</f>
        <v>1.2428467483431849E-2</v>
      </c>
      <c r="AD42" s="1">
        <f>(Table2[[#This Row],[Day High]]/Table2[[#This Row],[Close Price]])-1</f>
        <v>2.8863896820309431E-2</v>
      </c>
      <c r="AE42" s="1">
        <f>(Table2[[#This Row],[Close Price]]/Table2[[#This Row],[Current Week Low]])-1</f>
        <v>1.2428467483431849E-2</v>
      </c>
      <c r="AF42" s="1">
        <f>(Table2[[#This Row],[Current Week High]]/Table2[[#This Row],[Close Price]])-1</f>
        <v>6.5205990326903995E-2</v>
      </c>
      <c r="AG42" s="1">
        <f>(Table2[[#This Row],[Close Price]]/Table2[[#This Row],[Current Month Low]])-1</f>
        <v>8.9702614033231098E-2</v>
      </c>
      <c r="AH42" s="1">
        <f>(Table2[[#This Row],[Current Month High]]/Table2[[#This Row],[Close Price]])-1</f>
        <v>6.5205990326903995E-2</v>
      </c>
      <c r="AI42">
        <v>10.6015577957772</v>
      </c>
      <c r="AJ42">
        <v>135.39390059896601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7.0000000000000007E-2</v>
      </c>
      <c r="AM42" t="s">
        <v>3188</v>
      </c>
      <c r="AN42">
        <v>-1.1000000000000001</v>
      </c>
      <c r="AO42" t="s">
        <v>3187</v>
      </c>
      <c r="AP42">
        <v>0.17952479249418901</v>
      </c>
      <c r="AQ42">
        <f>(Table2[[#This Row],[Sharpe Ratio]]-AVERAGE(Table2[Sharpe Ratio]))/_xlfn.STDEV.P(Table2[Sharpe Ratio])</f>
        <v>1.3327923736324909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5.0815358610482608</v>
      </c>
      <c r="AS42">
        <f>_xlfn.RANK.AVG(Table2[[#This Row],[1Y Return vs Nifty Z-Score]],Table2[1Y Return vs Nifty Z-Score])</f>
        <v>128</v>
      </c>
      <c r="AT42">
        <f>_xlfn.RANK.AVG(Table2[[#This Row],[6M Return vs Nifty Z-Score]],Table2[6M Return vs Nifty Z-Score])</f>
        <v>35</v>
      </c>
      <c r="AU42">
        <f>_xlfn.RANK.AVG(Table2[[#This Row],[Sharpe Ratio Z-Score]],Table2[Sharpe Ratio Z-Score])</f>
        <v>71</v>
      </c>
      <c r="AV42">
        <f>(Table2[[#This Row],[Rank 1Y]]+Table2[[#This Row],[Rank 6M]]+Table2[[#This Row],[Rank Sharpe]])/3</f>
        <v>78</v>
      </c>
    </row>
    <row r="43" spans="1:48" x14ac:dyDescent="0.3">
      <c r="A43" t="s">
        <v>1447</v>
      </c>
      <c r="B43" t="s">
        <v>1448</v>
      </c>
      <c r="C43" t="s">
        <v>3145</v>
      </c>
      <c r="D43" t="s">
        <v>48</v>
      </c>
      <c r="E43">
        <v>7432.4943854499998</v>
      </c>
      <c r="F43">
        <v>544.45000000000005</v>
      </c>
      <c r="G43">
        <v>68.1406918898562</v>
      </c>
      <c r="H43">
        <f>(Table2[[#This Row],[1Y Return vs Nifty]]-AVERAGE(Table2[1Y Return vs Nifty]))/_xlfn.STDEV.P(Table2[1Y Return vs Nifty])</f>
        <v>0.7404830950033765</v>
      </c>
      <c r="I43">
        <v>-3.5526310207951401</v>
      </c>
      <c r="J43">
        <f>(Table2[[#This Row],[1M Return vs Nifty]]-AVERAGE(Table2[1M Return vs Nifty]))/_xlfn.STDEV.P(Table2[1M Return vs Nifty])</f>
        <v>-0.58308839727298378</v>
      </c>
      <c r="K43">
        <v>47.540991520511298</v>
      </c>
      <c r="L43">
        <f>(Table2[[#This Row],[6M Return vs Nifty]]-AVERAGE(Table2[6M Return vs Nifty]))/_xlfn.STDEV.P(Table2[6M Return vs Nifty])</f>
        <v>1.2085972200003647</v>
      </c>
      <c r="M43">
        <v>0.19839725590714699</v>
      </c>
      <c r="N43">
        <f>(Table2[[#This Row],[1W Return vs Nifty]]-AVERAGE(Table2[1W Return vs Nifty]))/_xlfn.STDEV.P(Table2[1W Return vs Nifty])</f>
        <v>-0.36896056039990699</v>
      </c>
      <c r="O43">
        <v>557.45000000000005</v>
      </c>
      <c r="P43">
        <v>552.34029001299996</v>
      </c>
      <c r="Q43">
        <v>451.40986210902298</v>
      </c>
      <c r="R43">
        <v>41.155230306296097</v>
      </c>
      <c r="S43" s="1">
        <f>(Table2[[#This Row],[Close Price]]-Table2[[#This Row],[20D EMA]])/Table2[[#This Row],[20D EMA]]</f>
        <v>-2.3320477172840613E-2</v>
      </c>
      <c r="T43" s="1">
        <f>(Table2[[#This Row],[Close Price]]-Table2[[#This Row],[50D EMA]])/Table2[[#This Row],[50D EMA]]</f>
        <v>-1.4285197288096086E-2</v>
      </c>
      <c r="U43" s="1">
        <f>(Table2[[#This Row],[Close Price]]-Table2[[#This Row],[200D EMA]])/Table2[[#This Row],[200D EMA]]</f>
        <v>0.20611011344831082</v>
      </c>
      <c r="V43">
        <v>0.59941841180828404</v>
      </c>
      <c r="W43">
        <v>541.95000000000005</v>
      </c>
      <c r="X43">
        <v>559</v>
      </c>
      <c r="Y43">
        <v>541.95000000000005</v>
      </c>
      <c r="Z43">
        <v>566.65</v>
      </c>
      <c r="AA43">
        <v>509.3</v>
      </c>
      <c r="AB43">
        <v>577.79999999999995</v>
      </c>
      <c r="AC43" s="1">
        <f>(Table2[[#This Row],[Close Price]]/Table2[[#This Row],[Day Low]])-1</f>
        <v>4.6129716763538831E-3</v>
      </c>
      <c r="AD43" s="1">
        <f>(Table2[[#This Row],[Day High]]/Table2[[#This Row],[Close Price]])-1</f>
        <v>2.672421709982542E-2</v>
      </c>
      <c r="AE43" s="1">
        <f>(Table2[[#This Row],[Close Price]]/Table2[[#This Row],[Current Week Low]])-1</f>
        <v>4.6129716763538831E-3</v>
      </c>
      <c r="AF43" s="1">
        <f>(Table2[[#This Row],[Current Week High]]/Table2[[#This Row],[Close Price]])-1</f>
        <v>4.0775094131692446E-2</v>
      </c>
      <c r="AG43" s="1">
        <f>(Table2[[#This Row],[Close Price]]/Table2[[#This Row],[Current Month Low]])-1</f>
        <v>6.9016296878068095E-2</v>
      </c>
      <c r="AH43" s="1">
        <f>(Table2[[#This Row],[Current Month High]]/Table2[[#This Row],[Close Price]])-1</f>
        <v>6.1254476995132423E-2</v>
      </c>
      <c r="AI43">
        <v>13.6927174212508</v>
      </c>
      <c r="AJ43">
        <v>125.67875647668301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0.06</v>
      </c>
      <c r="AM43" t="s">
        <v>3188</v>
      </c>
      <c r="AN43">
        <v>-2.38</v>
      </c>
      <c r="AO43" t="s">
        <v>3187</v>
      </c>
      <c r="AP43">
        <v>0.204357092009543</v>
      </c>
      <c r="AQ43">
        <f>(Table2[[#This Row],[Sharpe Ratio]]-AVERAGE(Table2[Sharpe Ratio]))/_xlfn.STDEV.P(Table2[Sharpe Ratio])</f>
        <v>1.6237698038170534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2.6208011611479041</v>
      </c>
      <c r="AS43">
        <f>_xlfn.RANK.AVG(Table2[[#This Row],[1Y Return vs Nifty Z-Score]],Table2[1Y Return vs Nifty Z-Score])</f>
        <v>130</v>
      </c>
      <c r="AT43">
        <f>_xlfn.RANK.AVG(Table2[[#This Row],[6M Return vs Nifty Z-Score]],Table2[6M Return vs Nifty Z-Score])</f>
        <v>72</v>
      </c>
      <c r="AU43">
        <f>_xlfn.RANK.AVG(Table2[[#This Row],[Sharpe Ratio Z-Score]],Table2[Sharpe Ratio Z-Score])</f>
        <v>34</v>
      </c>
      <c r="AV43">
        <f>(Table2[[#This Row],[Rank 1Y]]+Table2[[#This Row],[Rank 6M]]+Table2[[#This Row],[Rank Sharpe]])/3</f>
        <v>78.666666666666671</v>
      </c>
    </row>
    <row r="44" spans="1:48" x14ac:dyDescent="0.3">
      <c r="A44" t="s">
        <v>512</v>
      </c>
      <c r="B44" t="s">
        <v>513</v>
      </c>
      <c r="C44" t="s">
        <v>3151</v>
      </c>
      <c r="D44" t="s">
        <v>229</v>
      </c>
      <c r="E44">
        <v>41519.17543345</v>
      </c>
      <c r="F44">
        <v>10336.299999999999</v>
      </c>
      <c r="G44">
        <v>65.887334962339693</v>
      </c>
      <c r="H44">
        <f>(Table2[[#This Row],[1Y Return vs Nifty]]-AVERAGE(Table2[1Y Return vs Nifty]))/_xlfn.STDEV.P(Table2[1Y Return vs Nifty])</f>
        <v>0.70206095981159666</v>
      </c>
      <c r="I44">
        <v>2.4272187784119499</v>
      </c>
      <c r="J44">
        <f>(Table2[[#This Row],[1M Return vs Nifty]]-AVERAGE(Table2[1M Return vs Nifty]))/_xlfn.STDEV.P(Table2[1M Return vs Nifty])</f>
        <v>7.6523431303611403E-2</v>
      </c>
      <c r="K44">
        <v>35.794274416803702</v>
      </c>
      <c r="L44">
        <f>(Table2[[#This Row],[6M Return vs Nifty]]-AVERAGE(Table2[6M Return vs Nifty]))/_xlfn.STDEV.P(Table2[6M Return vs Nifty])</f>
        <v>0.83357898968190447</v>
      </c>
      <c r="M44">
        <v>6.2354975131964299</v>
      </c>
      <c r="N44">
        <f>(Table2[[#This Row],[1W Return vs Nifty]]-AVERAGE(Table2[1W Return vs Nifty]))/_xlfn.STDEV.P(Table2[1W Return vs Nifty])</f>
        <v>0.88587949380549191</v>
      </c>
      <c r="O44">
        <v>10027.17</v>
      </c>
      <c r="P44">
        <v>9519.1986381448296</v>
      </c>
      <c r="Q44">
        <v>7887.5947776343601</v>
      </c>
      <c r="R44">
        <v>54.856034981660301</v>
      </c>
      <c r="S44" s="1">
        <f>(Table2[[#This Row],[Close Price]]-Table2[[#This Row],[20D EMA]])/Table2[[#This Row],[20D EMA]]</f>
        <v>3.0829236963170983E-2</v>
      </c>
      <c r="T44" s="1">
        <f>(Table2[[#This Row],[Close Price]]-Table2[[#This Row],[50D EMA]])/Table2[[#This Row],[50D EMA]]</f>
        <v>8.5837200474094988E-2</v>
      </c>
      <c r="U44" s="1">
        <f>(Table2[[#This Row],[Close Price]]-Table2[[#This Row],[200D EMA]])/Table2[[#This Row],[200D EMA]]</f>
        <v>0.31045018049216427</v>
      </c>
      <c r="V44">
        <v>0.72936292964027705</v>
      </c>
      <c r="W44">
        <v>10232.6</v>
      </c>
      <c r="X44">
        <v>10578.75</v>
      </c>
      <c r="Y44">
        <v>10232.6</v>
      </c>
      <c r="Z44">
        <v>11000</v>
      </c>
      <c r="AA44">
        <v>9163.15</v>
      </c>
      <c r="AB44">
        <v>11000</v>
      </c>
      <c r="AC44" s="1">
        <f>(Table2[[#This Row],[Close Price]]/Table2[[#This Row],[Day Low]])-1</f>
        <v>1.0134276723413382E-2</v>
      </c>
      <c r="AD44" s="1">
        <f>(Table2[[#This Row],[Day High]]/Table2[[#This Row],[Close Price]])-1</f>
        <v>2.3456169035341645E-2</v>
      </c>
      <c r="AE44" s="1">
        <f>(Table2[[#This Row],[Close Price]]/Table2[[#This Row],[Current Week Low]])-1</f>
        <v>1.0134276723413382E-2</v>
      </c>
      <c r="AF44" s="1">
        <f>(Table2[[#This Row],[Current Week High]]/Table2[[#This Row],[Close Price]])-1</f>
        <v>6.4210597602623931E-2</v>
      </c>
      <c r="AG44" s="1">
        <f>(Table2[[#This Row],[Close Price]]/Table2[[#This Row],[Current Month Low]])-1</f>
        <v>0.12802911662474137</v>
      </c>
      <c r="AH44" s="1">
        <f>(Table2[[#This Row],[Current Month High]]/Table2[[#This Row],[Close Price]])-1</f>
        <v>6.4210597602623931E-2</v>
      </c>
      <c r="AI44">
        <v>6.4210597602623896</v>
      </c>
      <c r="AJ44">
        <v>127.38882228064099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0.17</v>
      </c>
      <c r="AM44" t="s">
        <v>3188</v>
      </c>
      <c r="AN44">
        <v>8.48</v>
      </c>
      <c r="AO44" t="s">
        <v>3188</v>
      </c>
      <c r="AP44">
        <v>0.28718796930777502</v>
      </c>
      <c r="AQ44">
        <f>(Table2[[#This Row],[Sharpe Ratio]]-AVERAGE(Table2[Sharpe Ratio]))/_xlfn.STDEV.P(Table2[Sharpe Ratio])</f>
        <v>2.5943571552328981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5.0924000298355026</v>
      </c>
      <c r="AS44">
        <f>_xlfn.RANK.AVG(Table2[[#This Row],[1Y Return vs Nifty Z-Score]],Table2[1Y Return vs Nifty Z-Score])</f>
        <v>133</v>
      </c>
      <c r="AT44">
        <f>_xlfn.RANK.AVG(Table2[[#This Row],[6M Return vs Nifty Z-Score]],Table2[6M Return vs Nifty Z-Score])</f>
        <v>105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80.333333333333329</v>
      </c>
    </row>
    <row r="45" spans="1:48" x14ac:dyDescent="0.3">
      <c r="A45" t="s">
        <v>335</v>
      </c>
      <c r="B45" t="s">
        <v>336</v>
      </c>
      <c r="C45" t="s">
        <v>3155</v>
      </c>
      <c r="D45" t="s">
        <v>133</v>
      </c>
      <c r="E45">
        <v>77255.774411519902</v>
      </c>
      <c r="F45">
        <v>1793.6</v>
      </c>
      <c r="G45">
        <v>126.18987183112201</v>
      </c>
      <c r="H45">
        <f>(Table2[[#This Row],[1Y Return vs Nifty]]-AVERAGE(Table2[1Y Return vs Nifty]))/_xlfn.STDEV.P(Table2[1Y Return vs Nifty])</f>
        <v>1.7302834290025855</v>
      </c>
      <c r="I45">
        <v>3.7588608855161199</v>
      </c>
      <c r="J45">
        <f>(Table2[[#This Row],[1M Return vs Nifty]]-AVERAGE(Table2[1M Return vs Nifty]))/_xlfn.STDEV.P(Table2[1M Return vs Nifty])</f>
        <v>0.22341121523976321</v>
      </c>
      <c r="K45">
        <v>34.411734757199802</v>
      </c>
      <c r="L45">
        <f>(Table2[[#This Row],[6M Return vs Nifty]]-AVERAGE(Table2[6M Return vs Nifty]))/_xlfn.STDEV.P(Table2[6M Return vs Nifty])</f>
        <v>0.78944090651259968</v>
      </c>
      <c r="M45">
        <v>1.6068992662274599</v>
      </c>
      <c r="N45">
        <f>(Table2[[#This Row],[1W Return vs Nifty]]-AVERAGE(Table2[1W Return vs Nifty]))/_xlfn.STDEV.P(Table2[1W Return vs Nifty])</f>
        <v>-7.6196706288868113E-2</v>
      </c>
      <c r="O45">
        <v>1835.03</v>
      </c>
      <c r="P45">
        <v>1812.36749894374</v>
      </c>
      <c r="Q45">
        <v>1539.50735824036</v>
      </c>
      <c r="R45">
        <v>40.200378504730097</v>
      </c>
      <c r="S45" s="1">
        <f>(Table2[[#This Row],[Close Price]]-Table2[[#This Row],[20D EMA]])/Table2[[#This Row],[20D EMA]]</f>
        <v>-2.2577287564780991E-2</v>
      </c>
      <c r="T45" s="1">
        <f>(Table2[[#This Row],[Close Price]]-Table2[[#This Row],[50D EMA]])/Table2[[#This Row],[50D EMA]]</f>
        <v>-1.0355239185583438E-2</v>
      </c>
      <c r="U45" s="1">
        <f>(Table2[[#This Row],[Close Price]]-Table2[[#This Row],[200D EMA]])/Table2[[#This Row],[200D EMA]]</f>
        <v>0.16504802032909088</v>
      </c>
      <c r="V45">
        <v>0.43033451645969301</v>
      </c>
      <c r="W45">
        <v>1778.55</v>
      </c>
      <c r="X45">
        <v>1847.9</v>
      </c>
      <c r="Y45">
        <v>1778.55</v>
      </c>
      <c r="Z45">
        <v>1909.85</v>
      </c>
      <c r="AA45">
        <v>1687.1</v>
      </c>
      <c r="AB45">
        <v>1909.85</v>
      </c>
      <c r="AC45" s="1">
        <f>(Table2[[#This Row],[Close Price]]/Table2[[#This Row],[Day Low]])-1</f>
        <v>8.4619493407551705E-3</v>
      </c>
      <c r="AD45" s="1">
        <f>(Table2[[#This Row],[Day High]]/Table2[[#This Row],[Close Price]])-1</f>
        <v>3.0274308652988413E-2</v>
      </c>
      <c r="AE45" s="1">
        <f>(Table2[[#This Row],[Close Price]]/Table2[[#This Row],[Current Week Low]])-1</f>
        <v>8.4619493407551705E-3</v>
      </c>
      <c r="AF45" s="1">
        <f>(Table2[[#This Row],[Current Week High]]/Table2[[#This Row],[Close Price]])-1</f>
        <v>6.4813782337199033E-2</v>
      </c>
      <c r="AG45" s="1">
        <f>(Table2[[#This Row],[Close Price]]/Table2[[#This Row],[Current Month Low]])-1</f>
        <v>6.3126074328729853E-2</v>
      </c>
      <c r="AH45" s="1">
        <f>(Table2[[#This Row],[Current Month High]]/Table2[[#This Row],[Close Price]])-1</f>
        <v>6.4813782337199033E-2</v>
      </c>
      <c r="AI45">
        <v>15.677966101694899</v>
      </c>
      <c r="AJ45">
        <v>152.264416315049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0.02</v>
      </c>
      <c r="AM45" t="s">
        <v>3188</v>
      </c>
      <c r="AN45">
        <v>-2.8</v>
      </c>
      <c r="AO45" t="s">
        <v>3187</v>
      </c>
      <c r="AP45">
        <v>0.169375585206751</v>
      </c>
      <c r="AQ45">
        <f>(Table2[[#This Row],[Sharpe Ratio]]-AVERAGE(Table2[Sharpe Ratio]))/_xlfn.STDEV.P(Table2[Sharpe Ratio])</f>
        <v>1.2138670097900015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3.8808058542560815</v>
      </c>
      <c r="AS45">
        <f>_xlfn.RANK.AVG(Table2[[#This Row],[1Y Return vs Nifty Z-Score]],Table2[1Y Return vs Nifty Z-Score])</f>
        <v>43</v>
      </c>
      <c r="AT45">
        <f>_xlfn.RANK.AVG(Table2[[#This Row],[6M Return vs Nifty Z-Score]],Table2[6M Return vs Nifty Z-Score])</f>
        <v>111</v>
      </c>
      <c r="AU45">
        <f>_xlfn.RANK.AVG(Table2[[#This Row],[Sharpe Ratio Z-Score]],Table2[Sharpe Ratio Z-Score])</f>
        <v>90</v>
      </c>
      <c r="AV45">
        <f>(Table2[[#This Row],[Rank 1Y]]+Table2[[#This Row],[Rank 6M]]+Table2[[#This Row],[Rank Sharpe]])/3</f>
        <v>81.333333333333329</v>
      </c>
    </row>
    <row r="46" spans="1:48" x14ac:dyDescent="0.3">
      <c r="A46" t="s">
        <v>563</v>
      </c>
      <c r="B46" t="s">
        <v>564</v>
      </c>
      <c r="C46" t="s">
        <v>3156</v>
      </c>
      <c r="D46" t="s">
        <v>172</v>
      </c>
      <c r="E46">
        <v>35721.257981800001</v>
      </c>
      <c r="F46">
        <v>8252.4500000000007</v>
      </c>
      <c r="G46">
        <v>190.49777038547401</v>
      </c>
      <c r="H46">
        <f>(Table2[[#This Row],[1Y Return vs Nifty]]-AVERAGE(Table2[1Y Return vs Nifty]))/_xlfn.STDEV.P(Table2[1Y Return vs Nifty])</f>
        <v>2.8268015802027917</v>
      </c>
      <c r="I46">
        <v>23.7056896299136</v>
      </c>
      <c r="J46">
        <f>(Table2[[#This Row],[1M Return vs Nifty]]-AVERAGE(Table2[1M Return vs Nifty]))/_xlfn.STDEV.P(Table2[1M Return vs Nifty])</f>
        <v>2.4236611586648995</v>
      </c>
      <c r="K46">
        <v>116.573370068215</v>
      </c>
      <c r="L46">
        <f>(Table2[[#This Row],[6M Return vs Nifty]]-AVERAGE(Table2[6M Return vs Nifty]))/_xlfn.STDEV.P(Table2[6M Return vs Nifty])</f>
        <v>3.412481097433897</v>
      </c>
      <c r="M46">
        <v>0.69050664436261799</v>
      </c>
      <c r="N46">
        <f>(Table2[[#This Row],[1W Return vs Nifty]]-AVERAGE(Table2[1W Return vs Nifty]))/_xlfn.STDEV.P(Table2[1W Return vs Nifty])</f>
        <v>-0.26667327919419104</v>
      </c>
      <c r="O46">
        <v>7836.16</v>
      </c>
      <c r="P46">
        <v>7163.2210436409796</v>
      </c>
      <c r="Q46">
        <v>5305.4843487320404</v>
      </c>
      <c r="R46">
        <v>59.695381989613303</v>
      </c>
      <c r="S46" s="1">
        <f>(Table2[[#This Row],[Close Price]]-Table2[[#This Row],[20D EMA]])/Table2[[#This Row],[20D EMA]]</f>
        <v>5.3124234318850161E-2</v>
      </c>
      <c r="T46" s="1">
        <f>(Table2[[#This Row],[Close Price]]-Table2[[#This Row],[50D EMA]])/Table2[[#This Row],[50D EMA]]</f>
        <v>0.15205854317813694</v>
      </c>
      <c r="U46" s="1">
        <f>(Table2[[#This Row],[Close Price]]-Table2[[#This Row],[200D EMA]])/Table2[[#This Row],[200D EMA]]</f>
        <v>0.5554564781577872</v>
      </c>
      <c r="V46">
        <v>0.84208787402734897</v>
      </c>
      <c r="W46">
        <v>8150.5</v>
      </c>
      <c r="X46">
        <v>8450</v>
      </c>
      <c r="Y46">
        <v>8045.3</v>
      </c>
      <c r="Z46">
        <v>8699</v>
      </c>
      <c r="AA46">
        <v>7385.25</v>
      </c>
      <c r="AB46">
        <v>8750</v>
      </c>
      <c r="AC46" s="1">
        <f>(Table2[[#This Row],[Close Price]]/Table2[[#This Row],[Day Low]])-1</f>
        <v>1.2508435065333501E-2</v>
      </c>
      <c r="AD46" s="1">
        <f>(Table2[[#This Row],[Day High]]/Table2[[#This Row],[Close Price]])-1</f>
        <v>2.3938345582220855E-2</v>
      </c>
      <c r="AE46" s="1">
        <f>(Table2[[#This Row],[Close Price]]/Table2[[#This Row],[Current Week Low]])-1</f>
        <v>2.5747952220551262E-2</v>
      </c>
      <c r="AF46" s="1">
        <f>(Table2[[#This Row],[Current Week High]]/Table2[[#This Row],[Close Price]])-1</f>
        <v>5.4111203339614278E-2</v>
      </c>
      <c r="AG46" s="1">
        <f>(Table2[[#This Row],[Close Price]]/Table2[[#This Row],[Current Month Low]])-1</f>
        <v>0.11742324227345047</v>
      </c>
      <c r="AH46" s="1">
        <f>(Table2[[#This Row],[Current Month High]]/Table2[[#This Row],[Close Price]])-1</f>
        <v>6.0291186253779161E-2</v>
      </c>
      <c r="AI46">
        <v>6.0291186253779099</v>
      </c>
      <c r="AJ46">
        <v>239.606995884773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0.41</v>
      </c>
      <c r="AM46" t="s">
        <v>3188</v>
      </c>
      <c r="AN46">
        <v>11.74</v>
      </c>
      <c r="AO46" t="s">
        <v>3188</v>
      </c>
      <c r="AP46">
        <v>0.102168656351087</v>
      </c>
      <c r="AQ46">
        <f>(Table2[[#This Row],[Sharpe Ratio]]-AVERAGE(Table2[Sharpe Ratio]))/_xlfn.STDEV.P(Table2[Sharpe Ratio])</f>
        <v>0.42635639536114373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8.822626952468541</v>
      </c>
      <c r="AS46">
        <f>_xlfn.RANK.AVG(Table2[[#This Row],[1Y Return vs Nifty Z-Score]],Table2[1Y Return vs Nifty Z-Score])</f>
        <v>15</v>
      </c>
      <c r="AT46">
        <f>_xlfn.RANK.AVG(Table2[[#This Row],[6M Return vs Nifty Z-Score]],Table2[6M Return vs Nifty Z-Score])</f>
        <v>8</v>
      </c>
      <c r="AU46">
        <f>_xlfn.RANK.AVG(Table2[[#This Row],[Sharpe Ratio Z-Score]],Table2[Sharpe Ratio Z-Score])</f>
        <v>228</v>
      </c>
      <c r="AV46">
        <f>(Table2[[#This Row],[Rank 1Y]]+Table2[[#This Row],[Rank 6M]]+Table2[[#This Row],[Rank Sharpe]])/3</f>
        <v>83.666666666666671</v>
      </c>
    </row>
    <row r="47" spans="1:48" x14ac:dyDescent="0.3">
      <c r="A47" t="s">
        <v>516</v>
      </c>
      <c r="B47" t="s">
        <v>517</v>
      </c>
      <c r="C47" t="s">
        <v>3152</v>
      </c>
      <c r="D47" t="s">
        <v>303</v>
      </c>
      <c r="E47">
        <v>41517.737992959999</v>
      </c>
      <c r="F47">
        <v>2019.2</v>
      </c>
      <c r="G47">
        <v>96.659049885361497</v>
      </c>
      <c r="H47">
        <f>(Table2[[#This Row],[1Y Return vs Nifty]]-AVERAGE(Table2[1Y Return vs Nifty]))/_xlfn.STDEV.P(Table2[1Y Return vs Nifty])</f>
        <v>1.2267514677456053</v>
      </c>
      <c r="I47">
        <v>5.7834702951854897</v>
      </c>
      <c r="J47">
        <f>(Table2[[#This Row],[1M Return vs Nifty]]-AVERAGE(Table2[1M Return vs Nifty]))/_xlfn.STDEV.P(Table2[1M Return vs Nifty])</f>
        <v>0.44673727855367307</v>
      </c>
      <c r="K47">
        <v>31.9774656582373</v>
      </c>
      <c r="L47">
        <f>(Table2[[#This Row],[6M Return vs Nifty]]-AVERAGE(Table2[6M Return vs Nifty]))/_xlfn.STDEV.P(Table2[6M Return vs Nifty])</f>
        <v>0.7117259771793909</v>
      </c>
      <c r="M47">
        <v>0.89516665116149396</v>
      </c>
      <c r="N47">
        <f>(Table2[[#This Row],[1W Return vs Nifty]]-AVERAGE(Table2[1W Return vs Nifty]))/_xlfn.STDEV.P(Table2[1W Return vs Nifty])</f>
        <v>-0.22413372161187395</v>
      </c>
      <c r="O47">
        <v>1992.49</v>
      </c>
      <c r="P47">
        <v>1889.1854808714299</v>
      </c>
      <c r="Q47">
        <v>1550.6297158785201</v>
      </c>
      <c r="R47">
        <v>51.802786743633597</v>
      </c>
      <c r="S47" s="1">
        <f>(Table2[[#This Row],[Close Price]]-Table2[[#This Row],[20D EMA]])/Table2[[#This Row],[20D EMA]]</f>
        <v>1.3405337040587424E-2</v>
      </c>
      <c r="T47" s="1">
        <f>(Table2[[#This Row],[Close Price]]-Table2[[#This Row],[50D EMA]])/Table2[[#This Row],[50D EMA]]</f>
        <v>6.8820409877699218E-2</v>
      </c>
      <c r="U47" s="1">
        <f>(Table2[[#This Row],[Close Price]]-Table2[[#This Row],[200D EMA]])/Table2[[#This Row],[200D EMA]]</f>
        <v>0.30218064269199707</v>
      </c>
      <c r="V47">
        <v>0.94993485143263801</v>
      </c>
      <c r="W47">
        <v>1985.1</v>
      </c>
      <c r="X47">
        <v>2047.95</v>
      </c>
      <c r="Y47">
        <v>1985.1</v>
      </c>
      <c r="Z47">
        <v>2096.9499999999998</v>
      </c>
      <c r="AA47">
        <v>1890.25</v>
      </c>
      <c r="AB47">
        <v>2175.9</v>
      </c>
      <c r="AC47" s="1">
        <f>(Table2[[#This Row],[Close Price]]/Table2[[#This Row],[Day Low]])-1</f>
        <v>1.7177975920608546E-2</v>
      </c>
      <c r="AD47" s="1">
        <f>(Table2[[#This Row],[Day High]]/Table2[[#This Row],[Close Price]])-1</f>
        <v>1.4238312202852654E-2</v>
      </c>
      <c r="AE47" s="1">
        <f>(Table2[[#This Row],[Close Price]]/Table2[[#This Row],[Current Week Low]])-1</f>
        <v>1.7177975920608546E-2</v>
      </c>
      <c r="AF47" s="1">
        <f>(Table2[[#This Row],[Current Week High]]/Table2[[#This Row],[Close Price]])-1</f>
        <v>3.8505348652931648E-2</v>
      </c>
      <c r="AG47" s="1">
        <f>(Table2[[#This Row],[Close Price]]/Table2[[#This Row],[Current Month Low]])-1</f>
        <v>6.8218489617775546E-2</v>
      </c>
      <c r="AH47" s="1">
        <f>(Table2[[#This Row],[Current Month High]]/Table2[[#This Row],[Close Price]])-1</f>
        <v>7.7604992076069745E-2</v>
      </c>
      <c r="AI47">
        <v>8.9317551505546806</v>
      </c>
      <c r="AJ47">
        <v>148.05896805896799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0.14000000000000001</v>
      </c>
      <c r="AM47" t="s">
        <v>3188</v>
      </c>
      <c r="AN47">
        <v>-2.16</v>
      </c>
      <c r="AO47" t="s">
        <v>3187</v>
      </c>
      <c r="AP47">
        <v>0.196350017437008</v>
      </c>
      <c r="AQ47">
        <f>(Table2[[#This Row],[Sharpe Ratio]]-AVERAGE(Table2[Sharpe Ratio]))/_xlfn.STDEV.P(Table2[Sharpe Ratio])</f>
        <v>1.5299453079836409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3.6910263098504363</v>
      </c>
      <c r="AS47">
        <f>_xlfn.RANK.AVG(Table2[[#This Row],[1Y Return vs Nifty Z-Score]],Table2[1Y Return vs Nifty Z-Score])</f>
        <v>83</v>
      </c>
      <c r="AT47">
        <f>_xlfn.RANK.AVG(Table2[[#This Row],[6M Return vs Nifty Z-Score]],Table2[6M Return vs Nifty Z-Score])</f>
        <v>126</v>
      </c>
      <c r="AU47">
        <f>_xlfn.RANK.AVG(Table2[[#This Row],[Sharpe Ratio Z-Score]],Table2[Sharpe Ratio Z-Score])</f>
        <v>46</v>
      </c>
      <c r="AV47">
        <f>(Table2[[#This Row],[Rank 1Y]]+Table2[[#This Row],[Rank 6M]]+Table2[[#This Row],[Rank Sharpe]])/3</f>
        <v>85</v>
      </c>
    </row>
    <row r="48" spans="1:48" x14ac:dyDescent="0.3">
      <c r="A48" t="s">
        <v>732</v>
      </c>
      <c r="B48" t="s">
        <v>733</v>
      </c>
      <c r="C48" t="s">
        <v>3151</v>
      </c>
      <c r="D48" t="s">
        <v>458</v>
      </c>
      <c r="E48">
        <v>23318.06803722</v>
      </c>
      <c r="F48">
        <v>366.3</v>
      </c>
      <c r="G48">
        <v>67.432512537399901</v>
      </c>
      <c r="H48">
        <f>(Table2[[#This Row],[1Y Return vs Nifty]]-AVERAGE(Table2[1Y Return vs Nifty]))/_xlfn.STDEV.P(Table2[1Y Return vs Nifty])</f>
        <v>0.7284078829107713</v>
      </c>
      <c r="I48">
        <v>4.9199797822378599</v>
      </c>
      <c r="J48">
        <f>(Table2[[#This Row],[1M Return vs Nifty]]-AVERAGE(Table2[1M Return vs Nifty]))/_xlfn.STDEV.P(Table2[1M Return vs Nifty])</f>
        <v>0.35148930823183472</v>
      </c>
      <c r="K48">
        <v>39.787769769372503</v>
      </c>
      <c r="L48">
        <f>(Table2[[#This Row],[6M Return vs Nifty]]-AVERAGE(Table2[6M Return vs Nifty]))/_xlfn.STDEV.P(Table2[6M Return vs Nifty])</f>
        <v>0.96107278617698244</v>
      </c>
      <c r="M48">
        <v>-0.20548441321684999</v>
      </c>
      <c r="N48">
        <f>(Table2[[#This Row],[1W Return vs Nifty]]-AVERAGE(Table2[1W Return vs Nifty]))/_xlfn.STDEV.P(Table2[1W Return vs Nifty])</f>
        <v>-0.45290928975291012</v>
      </c>
      <c r="O48">
        <v>361.26</v>
      </c>
      <c r="P48">
        <v>346.48534075077299</v>
      </c>
      <c r="Q48">
        <v>286.13335831656099</v>
      </c>
      <c r="R48">
        <v>54.190841165814199</v>
      </c>
      <c r="S48" s="1">
        <f>(Table2[[#This Row],[Close Price]]-Table2[[#This Row],[20D EMA]])/Table2[[#This Row],[20D EMA]]</f>
        <v>1.3951170901843604E-2</v>
      </c>
      <c r="T48" s="1">
        <f>(Table2[[#This Row],[Close Price]]-Table2[[#This Row],[50D EMA]])/Table2[[#This Row],[50D EMA]]</f>
        <v>5.718758319267455E-2</v>
      </c>
      <c r="U48" s="1">
        <f>(Table2[[#This Row],[Close Price]]-Table2[[#This Row],[200D EMA]])/Table2[[#This Row],[200D EMA]]</f>
        <v>0.2801723020171154</v>
      </c>
      <c r="V48">
        <v>0.61706245378144098</v>
      </c>
      <c r="W48">
        <v>361.9</v>
      </c>
      <c r="X48">
        <v>375.6</v>
      </c>
      <c r="Y48">
        <v>352.4</v>
      </c>
      <c r="Z48">
        <v>375.6</v>
      </c>
      <c r="AA48">
        <v>342.72</v>
      </c>
      <c r="AB48">
        <v>383.85</v>
      </c>
      <c r="AC48" s="1">
        <f>(Table2[[#This Row],[Close Price]]/Table2[[#This Row],[Day Low]])-1</f>
        <v>1.2158054711246313E-2</v>
      </c>
      <c r="AD48" s="1">
        <f>(Table2[[#This Row],[Day High]]/Table2[[#This Row],[Close Price]])-1</f>
        <v>2.5389025389025432E-2</v>
      </c>
      <c r="AE48" s="1">
        <f>(Table2[[#This Row],[Close Price]]/Table2[[#This Row],[Current Week Low]])-1</f>
        <v>3.94438138479003E-2</v>
      </c>
      <c r="AF48" s="1">
        <f>(Table2[[#This Row],[Current Week High]]/Table2[[#This Row],[Close Price]])-1</f>
        <v>2.5389025389025432E-2</v>
      </c>
      <c r="AG48" s="1">
        <f>(Table2[[#This Row],[Close Price]]/Table2[[#This Row],[Current Month Low]])-1</f>
        <v>6.8802521008403339E-2</v>
      </c>
      <c r="AH48" s="1">
        <f>(Table2[[#This Row],[Current Month High]]/Table2[[#This Row],[Close Price]])-1</f>
        <v>4.7911547911547947E-2</v>
      </c>
      <c r="AI48">
        <v>4.7911547911547903</v>
      </c>
      <c r="AJ48">
        <v>122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0.14000000000000001</v>
      </c>
      <c r="AM48" t="s">
        <v>3188</v>
      </c>
      <c r="AN48">
        <v>-1.44</v>
      </c>
      <c r="AO48" t="s">
        <v>3187</v>
      </c>
      <c r="AP48">
        <v>0.18977249477608099</v>
      </c>
      <c r="AQ48">
        <f>(Table2[[#This Row],[Sharpe Ratio]]-AVERAGE(Table2[Sharpe Ratio]))/_xlfn.STDEV.P(Table2[Sharpe Ratio])</f>
        <v>1.4528718722483041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3.0409325598149821</v>
      </c>
      <c r="AS48">
        <f>_xlfn.RANK.AVG(Table2[[#This Row],[1Y Return vs Nifty Z-Score]],Table2[1Y Return vs Nifty Z-Score])</f>
        <v>132</v>
      </c>
      <c r="AT48">
        <f>_xlfn.RANK.AVG(Table2[[#This Row],[6M Return vs Nifty Z-Score]],Table2[6M Return vs Nifty Z-Score])</f>
        <v>94</v>
      </c>
      <c r="AU48">
        <f>_xlfn.RANK.AVG(Table2[[#This Row],[Sharpe Ratio Z-Score]],Table2[Sharpe Ratio Z-Score])</f>
        <v>57</v>
      </c>
      <c r="AV48">
        <f>(Table2[[#This Row],[Rank 1Y]]+Table2[[#This Row],[Rank 6M]]+Table2[[#This Row],[Rank Sharpe]])/3</f>
        <v>94.333333333333329</v>
      </c>
    </row>
    <row r="49" spans="1:48" x14ac:dyDescent="0.3">
      <c r="A49" t="s">
        <v>1104</v>
      </c>
      <c r="B49" t="s">
        <v>1105</v>
      </c>
      <c r="C49" t="s">
        <v>3151</v>
      </c>
      <c r="D49" t="s">
        <v>258</v>
      </c>
      <c r="E49">
        <v>11721.493602</v>
      </c>
      <c r="F49">
        <v>5775.25</v>
      </c>
      <c r="G49">
        <v>47.458546735824903</v>
      </c>
      <c r="H49">
        <f>(Table2[[#This Row],[1Y Return vs Nifty]]-AVERAGE(Table2[1Y Return vs Nifty]))/_xlfn.STDEV.P(Table2[1Y Return vs Nifty])</f>
        <v>0.38783049591424101</v>
      </c>
      <c r="I49">
        <v>10.7591276416649</v>
      </c>
      <c r="J49">
        <f>(Table2[[#This Row],[1M Return vs Nifty]]-AVERAGE(Table2[1M Return vs Nifty]))/_xlfn.STDEV.P(Table2[1M Return vs Nifty])</f>
        <v>0.99558090354188544</v>
      </c>
      <c r="K49">
        <v>54.5131611368083</v>
      </c>
      <c r="L49">
        <f>(Table2[[#This Row],[6M Return vs Nifty]]-AVERAGE(Table2[6M Return vs Nifty]))/_xlfn.STDEV.P(Table2[6M Return vs Nifty])</f>
        <v>1.4311862793860353</v>
      </c>
      <c r="M49">
        <v>6.8318927399187901</v>
      </c>
      <c r="N49">
        <f>(Table2[[#This Row],[1W Return vs Nifty]]-AVERAGE(Table2[1W Return vs Nifty]))/_xlfn.STDEV.P(Table2[1W Return vs Nifty])</f>
        <v>1.0098430833987775</v>
      </c>
      <c r="O49">
        <v>5475.98</v>
      </c>
      <c r="P49">
        <v>5365.4192443324901</v>
      </c>
      <c r="Q49">
        <v>4637.4773743652204</v>
      </c>
      <c r="R49">
        <v>67.247287013485604</v>
      </c>
      <c r="S49" s="1">
        <f>(Table2[[#This Row],[Close Price]]-Table2[[#This Row],[20D EMA]])/Table2[[#This Row],[20D EMA]]</f>
        <v>5.4651404862691329E-2</v>
      </c>
      <c r="T49" s="1">
        <f>(Table2[[#This Row],[Close Price]]-Table2[[#This Row],[50D EMA]])/Table2[[#This Row],[50D EMA]]</f>
        <v>7.638373387138675E-2</v>
      </c>
      <c r="U49" s="1">
        <f>(Table2[[#This Row],[Close Price]]-Table2[[#This Row],[200D EMA]])/Table2[[#This Row],[200D EMA]]</f>
        <v>0.24534300305681134</v>
      </c>
      <c r="V49">
        <v>0.79831121953031603</v>
      </c>
      <c r="W49">
        <v>5630</v>
      </c>
      <c r="X49">
        <v>5950</v>
      </c>
      <c r="Y49">
        <v>5291</v>
      </c>
      <c r="Z49">
        <v>5950</v>
      </c>
      <c r="AA49">
        <v>4971.1000000000004</v>
      </c>
      <c r="AB49">
        <v>5950</v>
      </c>
      <c r="AC49" s="1">
        <f>(Table2[[#This Row],[Close Price]]/Table2[[#This Row],[Day Low]])-1</f>
        <v>2.5799289520426205E-2</v>
      </c>
      <c r="AD49" s="1">
        <f>(Table2[[#This Row],[Day High]]/Table2[[#This Row],[Close Price]])-1</f>
        <v>3.0258430370979639E-2</v>
      </c>
      <c r="AE49" s="1">
        <f>(Table2[[#This Row],[Close Price]]/Table2[[#This Row],[Current Week Low]])-1</f>
        <v>9.1523341523341628E-2</v>
      </c>
      <c r="AF49" s="1">
        <f>(Table2[[#This Row],[Current Week High]]/Table2[[#This Row],[Close Price]])-1</f>
        <v>3.0258430370979639E-2</v>
      </c>
      <c r="AG49" s="1">
        <f>(Table2[[#This Row],[Close Price]]/Table2[[#This Row],[Current Month Low]])-1</f>
        <v>0.16176500170988306</v>
      </c>
      <c r="AH49" s="1">
        <f>(Table2[[#This Row],[Current Month High]]/Table2[[#This Row],[Close Price]])-1</f>
        <v>3.0258430370979639E-2</v>
      </c>
      <c r="AI49">
        <v>3.8742911562269899</v>
      </c>
      <c r="AJ49">
        <v>91.741367861885706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0.15</v>
      </c>
      <c r="AM49" t="s">
        <v>3188</v>
      </c>
      <c r="AN49">
        <v>4.55</v>
      </c>
      <c r="AO49" t="s">
        <v>3188</v>
      </c>
      <c r="AP49">
        <v>0.200168783552165</v>
      </c>
      <c r="AQ49">
        <f>(Table2[[#This Row],[Sharpe Ratio]]-AVERAGE(Table2[Sharpe Ratio]))/_xlfn.STDEV.P(Table2[Sharpe Ratio])</f>
        <v>1.5746924627921279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5.3991332250330677</v>
      </c>
      <c r="AS49">
        <f>_xlfn.RANK.AVG(Table2[[#This Row],[1Y Return vs Nifty Z-Score]],Table2[1Y Return vs Nifty Z-Score])</f>
        <v>192</v>
      </c>
      <c r="AT49">
        <f>_xlfn.RANK.AVG(Table2[[#This Row],[6M Return vs Nifty Z-Score]],Table2[6M Return vs Nifty Z-Score])</f>
        <v>60</v>
      </c>
      <c r="AU49">
        <f>_xlfn.RANK.AVG(Table2[[#This Row],[Sharpe Ratio Z-Score]],Table2[Sharpe Ratio Z-Score])</f>
        <v>39</v>
      </c>
      <c r="AV49">
        <f>(Table2[[#This Row],[Rank 1Y]]+Table2[[#This Row],[Rank 6M]]+Table2[[#This Row],[Rank Sharpe]])/3</f>
        <v>97</v>
      </c>
    </row>
    <row r="50" spans="1:48" x14ac:dyDescent="0.3">
      <c r="A50" t="s">
        <v>940</v>
      </c>
      <c r="B50" t="s">
        <v>941</v>
      </c>
      <c r="C50" t="s">
        <v>3146</v>
      </c>
      <c r="D50" t="s">
        <v>51</v>
      </c>
      <c r="E50">
        <v>16180.70881389</v>
      </c>
      <c r="F50">
        <v>1054.6500000000001</v>
      </c>
      <c r="G50">
        <v>302.83644721403903</v>
      </c>
      <c r="H50">
        <f>(Table2[[#This Row],[1Y Return vs Nifty]]-AVERAGE(Table2[1Y Return vs Nifty]))/_xlfn.STDEV.P(Table2[1Y Return vs Nifty])</f>
        <v>4.7422956484815835</v>
      </c>
      <c r="I50">
        <v>12.4457558849737</v>
      </c>
      <c r="J50">
        <f>(Table2[[#This Row],[1M Return vs Nifty]]-AVERAGE(Table2[1M Return vs Nifty]))/_xlfn.STDEV.P(Table2[1M Return vs Nifty])</f>
        <v>1.1816257001595805</v>
      </c>
      <c r="K50">
        <v>72.325587488398696</v>
      </c>
      <c r="L50">
        <f>(Table2[[#This Row],[6M Return vs Nifty]]-AVERAGE(Table2[6M Return vs Nifty]))/_xlfn.STDEV.P(Table2[6M Return vs Nifty])</f>
        <v>1.999854491029861</v>
      </c>
      <c r="M50">
        <v>14.557026289507901</v>
      </c>
      <c r="N50">
        <f>(Table2[[#This Row],[1W Return vs Nifty]]-AVERAGE(Table2[1W Return vs Nifty]))/_xlfn.STDEV.P(Table2[1W Return vs Nifty])</f>
        <v>2.6155489005923718</v>
      </c>
      <c r="O50">
        <v>1010.34</v>
      </c>
      <c r="P50">
        <v>972.10828294984697</v>
      </c>
      <c r="Q50">
        <v>730.60412415612996</v>
      </c>
      <c r="R50">
        <v>61.156043760253603</v>
      </c>
      <c r="S50" s="1">
        <f>(Table2[[#This Row],[Close Price]]-Table2[[#This Row],[20D EMA]])/Table2[[#This Row],[20D EMA]]</f>
        <v>4.3856523546528949E-2</v>
      </c>
      <c r="T50" s="1">
        <f>(Table2[[#This Row],[Close Price]]-Table2[[#This Row],[50D EMA]])/Table2[[#This Row],[50D EMA]]</f>
        <v>8.4910002823637726E-2</v>
      </c>
      <c r="U50" s="1">
        <f>(Table2[[#This Row],[Close Price]]-Table2[[#This Row],[200D EMA]])/Table2[[#This Row],[200D EMA]]</f>
        <v>0.44353140795386697</v>
      </c>
      <c r="V50">
        <v>1.34119403746392</v>
      </c>
      <c r="W50">
        <v>1050</v>
      </c>
      <c r="X50">
        <v>1104</v>
      </c>
      <c r="Y50">
        <v>1046.55</v>
      </c>
      <c r="Z50">
        <v>1126.5</v>
      </c>
      <c r="AA50">
        <v>915</v>
      </c>
      <c r="AB50">
        <v>1126.5</v>
      </c>
      <c r="AC50" s="1">
        <f>(Table2[[#This Row],[Close Price]]/Table2[[#This Row],[Day Low]])-1</f>
        <v>4.4285714285714484E-3</v>
      </c>
      <c r="AD50" s="1">
        <f>(Table2[[#This Row],[Day High]]/Table2[[#This Row],[Close Price]])-1</f>
        <v>4.6792774854216956E-2</v>
      </c>
      <c r="AE50" s="1">
        <f>(Table2[[#This Row],[Close Price]]/Table2[[#This Row],[Current Week Low]])-1</f>
        <v>7.7397162104058115E-3</v>
      </c>
      <c r="AF50" s="1">
        <f>(Table2[[#This Row],[Current Week High]]/Table2[[#This Row],[Close Price]])-1</f>
        <v>6.8126866733039249E-2</v>
      </c>
      <c r="AG50" s="1">
        <f>(Table2[[#This Row],[Close Price]]/Table2[[#This Row],[Current Month Low]])-1</f>
        <v>0.15262295081967214</v>
      </c>
      <c r="AH50" s="1">
        <f>(Table2[[#This Row],[Current Month High]]/Table2[[#This Row],[Close Price]])-1</f>
        <v>6.8126866733039249E-2</v>
      </c>
      <c r="AI50">
        <v>6.8126866733039204</v>
      </c>
      <c r="AJ50">
        <v>394.56037514654099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0.11</v>
      </c>
      <c r="AM50" t="s">
        <v>3188</v>
      </c>
      <c r="AN50">
        <v>7.8</v>
      </c>
      <c r="AO50" t="s">
        <v>3188</v>
      </c>
      <c r="AP50">
        <v>9.4951744563156998E-2</v>
      </c>
      <c r="AQ50">
        <f>(Table2[[#This Row],[Sharpe Ratio]]-AVERAGE(Table2[Sharpe Ratio]))/_xlfn.STDEV.P(Table2[Sharpe Ratio])</f>
        <v>0.34179078980286137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10.881115530066257</v>
      </c>
      <c r="AS50">
        <f>_xlfn.RANK.AVG(Table2[[#This Row],[1Y Return vs Nifty Z-Score]],Table2[1Y Return vs Nifty Z-Score])</f>
        <v>3</v>
      </c>
      <c r="AT50">
        <f>_xlfn.RANK.AVG(Table2[[#This Row],[6M Return vs Nifty Z-Score]],Table2[6M Return vs Nifty Z-Score])</f>
        <v>37</v>
      </c>
      <c r="AU50">
        <f>_xlfn.RANK.AVG(Table2[[#This Row],[Sharpe Ratio Z-Score]],Table2[Sharpe Ratio Z-Score])</f>
        <v>253</v>
      </c>
      <c r="AV50">
        <f>(Table2[[#This Row],[Rank 1Y]]+Table2[[#This Row],[Rank 6M]]+Table2[[#This Row],[Rank Sharpe]])/3</f>
        <v>97.666666666666671</v>
      </c>
    </row>
    <row r="51" spans="1:48" x14ac:dyDescent="0.3">
      <c r="A51" t="s">
        <v>63</v>
      </c>
      <c r="B51" t="s">
        <v>64</v>
      </c>
      <c r="C51" t="s">
        <v>3148</v>
      </c>
      <c r="D51" t="s">
        <v>60</v>
      </c>
      <c r="E51">
        <v>355226.78197727998</v>
      </c>
      <c r="F51">
        <v>2964.6</v>
      </c>
      <c r="G51">
        <v>63.110865159743902</v>
      </c>
      <c r="H51">
        <f>(Table2[[#This Row],[1Y Return vs Nifty]]-AVERAGE(Table2[1Y Return vs Nifty]))/_xlfn.STDEV.P(Table2[1Y Return vs Nifty])</f>
        <v>0.6547191930419608</v>
      </c>
      <c r="I51">
        <v>13.2511023848205</v>
      </c>
      <c r="J51">
        <f>(Table2[[#This Row],[1M Return vs Nifty]]-AVERAGE(Table2[1M Return vs Nifty]))/_xlfn.STDEV.P(Table2[1M Return vs Nifty])</f>
        <v>1.2704600513956512</v>
      </c>
      <c r="K51">
        <v>34.655548495969803</v>
      </c>
      <c r="L51">
        <f>(Table2[[#This Row],[6M Return vs Nifty]]-AVERAGE(Table2[6M Return vs Nifty]))/_xlfn.STDEV.P(Table2[6M Return vs Nifty])</f>
        <v>0.7972247490988823</v>
      </c>
      <c r="M51">
        <v>-1.8938820958501701</v>
      </c>
      <c r="N51">
        <f>(Table2[[#This Row],[1W Return vs Nifty]]-AVERAGE(Table2[1W Return vs Nifty]))/_xlfn.STDEV.P(Table2[1W Return vs Nifty])</f>
        <v>-0.80385079300817797</v>
      </c>
      <c r="O51">
        <v>3053.07</v>
      </c>
      <c r="P51">
        <v>2936.0620477071202</v>
      </c>
      <c r="Q51">
        <v>2473.9972863447401</v>
      </c>
      <c r="R51">
        <v>34.421977538469697</v>
      </c>
      <c r="S51" s="1">
        <f>(Table2[[#This Row],[Close Price]]-Table2[[#This Row],[20D EMA]])/Table2[[#This Row],[20D EMA]]</f>
        <v>-2.8977389971405913E-2</v>
      </c>
      <c r="T51" s="1">
        <f>(Table2[[#This Row],[Close Price]]-Table2[[#This Row],[50D EMA]])/Table2[[#This Row],[50D EMA]]</f>
        <v>9.7198055862498054E-3</v>
      </c>
      <c r="U51" s="1">
        <f>(Table2[[#This Row],[Close Price]]-Table2[[#This Row],[200D EMA]])/Table2[[#This Row],[200D EMA]]</f>
        <v>0.19830365876435993</v>
      </c>
      <c r="V51">
        <v>1.0258905324194101</v>
      </c>
      <c r="W51">
        <v>2952.2</v>
      </c>
      <c r="X51">
        <v>3065.3</v>
      </c>
      <c r="Y51">
        <v>2952.2</v>
      </c>
      <c r="Z51">
        <v>3192.95</v>
      </c>
      <c r="AA51">
        <v>2952.2</v>
      </c>
      <c r="AB51">
        <v>3220.3</v>
      </c>
      <c r="AC51" s="1">
        <f>(Table2[[#This Row],[Close Price]]/Table2[[#This Row],[Day Low]])-1</f>
        <v>4.2002574351331923E-3</v>
      </c>
      <c r="AD51" s="1">
        <f>(Table2[[#This Row],[Day High]]/Table2[[#This Row],[Close Price]])-1</f>
        <v>3.3967482965661544E-2</v>
      </c>
      <c r="AE51" s="1">
        <f>(Table2[[#This Row],[Close Price]]/Table2[[#This Row],[Current Week Low]])-1</f>
        <v>4.2002574351331923E-3</v>
      </c>
      <c r="AF51" s="1">
        <f>(Table2[[#This Row],[Current Week High]]/Table2[[#This Row],[Close Price]])-1</f>
        <v>7.7025568373473519E-2</v>
      </c>
      <c r="AG51" s="1">
        <f>(Table2[[#This Row],[Close Price]]/Table2[[#This Row],[Current Month Low]])-1</f>
        <v>4.2002574351331923E-3</v>
      </c>
      <c r="AH51" s="1">
        <f>(Table2[[#This Row],[Current Month High]]/Table2[[#This Row],[Close Price]])-1</f>
        <v>8.6251096269311267E-2</v>
      </c>
      <c r="AI51">
        <v>8.6858260810901999</v>
      </c>
      <c r="AJ51">
        <v>104.45517241379299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0.08</v>
      </c>
      <c r="AM51" t="s">
        <v>3188</v>
      </c>
      <c r="AN51">
        <v>-4.21</v>
      </c>
      <c r="AO51" t="s">
        <v>3187</v>
      </c>
      <c r="AP51">
        <v>0.191449775408326</v>
      </c>
      <c r="AQ51">
        <f>(Table2[[#This Row],[Sharpe Ratio]]-AVERAGE(Table2[Sharpe Ratio]))/_xlfn.STDEV.P(Table2[Sharpe Ratio])</f>
        <v>1.4725257431178638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3.3910789436461801</v>
      </c>
      <c r="AS51">
        <f>_xlfn.RANK.AVG(Table2[[#This Row],[1Y Return vs Nifty Z-Score]],Table2[1Y Return vs Nifty Z-Score])</f>
        <v>140</v>
      </c>
      <c r="AT51">
        <f>_xlfn.RANK.AVG(Table2[[#This Row],[6M Return vs Nifty Z-Score]],Table2[6M Return vs Nifty Z-Score])</f>
        <v>109</v>
      </c>
      <c r="AU51">
        <f>_xlfn.RANK.AVG(Table2[[#This Row],[Sharpe Ratio Z-Score]],Table2[Sharpe Ratio Z-Score])</f>
        <v>55</v>
      </c>
      <c r="AV51">
        <f>(Table2[[#This Row],[Rank 1Y]]+Table2[[#This Row],[Rank 6M]]+Table2[[#This Row],[Rank Sharpe]])/3</f>
        <v>101.33333333333333</v>
      </c>
    </row>
    <row r="52" spans="1:48" x14ac:dyDescent="0.3">
      <c r="A52" t="s">
        <v>726</v>
      </c>
      <c r="B52" t="s">
        <v>727</v>
      </c>
      <c r="C52" t="s">
        <v>3151</v>
      </c>
      <c r="D52" t="s">
        <v>154</v>
      </c>
      <c r="E52">
        <v>24560.759682945001</v>
      </c>
      <c r="F52">
        <v>772.65</v>
      </c>
      <c r="G52">
        <v>82.468296542856294</v>
      </c>
      <c r="H52">
        <f>(Table2[[#This Row],[1Y Return vs Nifty]]-AVERAGE(Table2[1Y Return vs Nifty]))/_xlfn.STDEV.P(Table2[1Y Return vs Nifty])</f>
        <v>0.98478401166226703</v>
      </c>
      <c r="I52">
        <v>4.0653121881348602</v>
      </c>
      <c r="J52">
        <f>(Table2[[#This Row],[1M Return vs Nifty]]-AVERAGE(Table2[1M Return vs Nifty]))/_xlfn.STDEV.P(Table2[1M Return vs Nifty])</f>
        <v>0.25721455660743936</v>
      </c>
      <c r="K52">
        <v>37.0817515635826</v>
      </c>
      <c r="L52">
        <f>(Table2[[#This Row],[6M Return vs Nifty]]-AVERAGE(Table2[6M Return vs Nifty]))/_xlfn.STDEV.P(Table2[6M Return vs Nifty])</f>
        <v>0.87468216743767835</v>
      </c>
      <c r="M52">
        <v>8.5242375801810297</v>
      </c>
      <c r="N52">
        <f>(Table2[[#This Row],[1W Return vs Nifty]]-AVERAGE(Table2[1W Return vs Nifty]))/_xlfn.STDEV.P(Table2[1W Return vs Nifty])</f>
        <v>1.3616050221747327</v>
      </c>
      <c r="O52">
        <v>749.6</v>
      </c>
      <c r="P52">
        <v>723.64431047368396</v>
      </c>
      <c r="Q52">
        <v>603.02780239031495</v>
      </c>
      <c r="R52">
        <v>55.662825420027303</v>
      </c>
      <c r="S52" s="1">
        <f>(Table2[[#This Row],[Close Price]]-Table2[[#This Row],[20D EMA]])/Table2[[#This Row],[20D EMA]]</f>
        <v>3.0749733191035158E-2</v>
      </c>
      <c r="T52" s="1">
        <f>(Table2[[#This Row],[Close Price]]-Table2[[#This Row],[50D EMA]])/Table2[[#This Row],[50D EMA]]</f>
        <v>6.772068655419651E-2</v>
      </c>
      <c r="U52" s="1">
        <f>(Table2[[#This Row],[Close Price]]-Table2[[#This Row],[200D EMA]])/Table2[[#This Row],[200D EMA]]</f>
        <v>0.28128420768881168</v>
      </c>
      <c r="V52">
        <v>1.0218827789071301</v>
      </c>
      <c r="W52">
        <v>769</v>
      </c>
      <c r="X52">
        <v>802.8</v>
      </c>
      <c r="Y52">
        <v>763.4</v>
      </c>
      <c r="Z52">
        <v>821.95</v>
      </c>
      <c r="AA52">
        <v>641.75</v>
      </c>
      <c r="AB52">
        <v>821.95</v>
      </c>
      <c r="AC52" s="1">
        <f>(Table2[[#This Row],[Close Price]]/Table2[[#This Row],[Day Low]])-1</f>
        <v>4.7464239271781672E-3</v>
      </c>
      <c r="AD52" s="1">
        <f>(Table2[[#This Row],[Day High]]/Table2[[#This Row],[Close Price]])-1</f>
        <v>3.9021549213744899E-2</v>
      </c>
      <c r="AE52" s="1">
        <f>(Table2[[#This Row],[Close Price]]/Table2[[#This Row],[Current Week Low]])-1</f>
        <v>1.2116845690332667E-2</v>
      </c>
      <c r="AF52" s="1">
        <f>(Table2[[#This Row],[Current Week High]]/Table2[[#This Row],[Close Price]])-1</f>
        <v>6.3806380638063986E-2</v>
      </c>
      <c r="AG52" s="1">
        <f>(Table2[[#This Row],[Close Price]]/Table2[[#This Row],[Current Month Low]])-1</f>
        <v>0.20397350993377472</v>
      </c>
      <c r="AH52" s="1">
        <f>(Table2[[#This Row],[Current Month High]]/Table2[[#This Row],[Close Price]])-1</f>
        <v>6.3806380638063986E-2</v>
      </c>
      <c r="AI52">
        <v>9.2279816216915798</v>
      </c>
      <c r="AJ52">
        <v>147.64423076923001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0.33</v>
      </c>
      <c r="AM52" t="s">
        <v>3188</v>
      </c>
      <c r="AN52">
        <v>12.81</v>
      </c>
      <c r="AO52" t="s">
        <v>3188</v>
      </c>
      <c r="AP52">
        <v>0.15692246290574299</v>
      </c>
      <c r="AQ52">
        <f>(Table2[[#This Row],[Sharpe Ratio]]-AVERAGE(Table2[Sharpe Ratio]))/_xlfn.STDEV.P(Table2[Sharpe Ratio])</f>
        <v>1.0679450615354351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4.5462308194175529</v>
      </c>
      <c r="AS52">
        <f>_xlfn.RANK.AVG(Table2[[#This Row],[1Y Return vs Nifty Z-Score]],Table2[1Y Return vs Nifty Z-Score])</f>
        <v>104</v>
      </c>
      <c r="AT52">
        <f>_xlfn.RANK.AVG(Table2[[#This Row],[6M Return vs Nifty Z-Score]],Table2[6M Return vs Nifty Z-Score])</f>
        <v>101</v>
      </c>
      <c r="AU52">
        <f>_xlfn.RANK.AVG(Table2[[#This Row],[Sharpe Ratio Z-Score]],Table2[Sharpe Ratio Z-Score])</f>
        <v>101</v>
      </c>
      <c r="AV52">
        <f>(Table2[[#This Row],[Rank 1Y]]+Table2[[#This Row],[Rank 6M]]+Table2[[#This Row],[Rank Sharpe]])/3</f>
        <v>102</v>
      </c>
    </row>
    <row r="53" spans="1:48" x14ac:dyDescent="0.3">
      <c r="A53" t="s">
        <v>953</v>
      </c>
      <c r="B53" t="s">
        <v>954</v>
      </c>
      <c r="C53" t="s">
        <v>3142</v>
      </c>
      <c r="D53" t="s">
        <v>141</v>
      </c>
      <c r="E53">
        <v>15757.340446479</v>
      </c>
      <c r="F53">
        <v>60.29</v>
      </c>
      <c r="G53">
        <v>114.319347749363</v>
      </c>
      <c r="H53">
        <f>(Table2[[#This Row],[1Y Return vs Nifty]]-AVERAGE(Table2[1Y Return vs Nifty]))/_xlfn.STDEV.P(Table2[1Y Return vs Nifty])</f>
        <v>1.527878352604283</v>
      </c>
      <c r="I53">
        <v>-13.390442647435499</v>
      </c>
      <c r="J53">
        <f>(Table2[[#This Row],[1M Return vs Nifty]]-AVERAGE(Table2[1M Return vs Nifty]))/_xlfn.STDEV.P(Table2[1M Return vs Nifty])</f>
        <v>-1.6682556061719056</v>
      </c>
      <c r="K53">
        <v>31.970646345175801</v>
      </c>
      <c r="L53">
        <f>(Table2[[#This Row],[6M Return vs Nifty]]-AVERAGE(Table2[6M Return vs Nifty]))/_xlfn.STDEV.P(Table2[6M Return vs Nifty])</f>
        <v>0.71150826812129986</v>
      </c>
      <c r="M53">
        <v>-2.38264903756115</v>
      </c>
      <c r="N53">
        <f>(Table2[[#This Row],[1W Return vs Nifty]]-AVERAGE(Table2[1W Return vs Nifty]))/_xlfn.STDEV.P(Table2[1W Return vs Nifty])</f>
        <v>-0.90544333073187666</v>
      </c>
      <c r="O53">
        <v>63.91</v>
      </c>
      <c r="P53">
        <v>66.927057069032998</v>
      </c>
      <c r="Q53">
        <v>56.685964167844702</v>
      </c>
      <c r="R53">
        <v>36.705003035584198</v>
      </c>
      <c r="S53" s="1">
        <f>(Table2[[#This Row],[Close Price]]-Table2[[#This Row],[20D EMA]])/Table2[[#This Row],[20D EMA]]</f>
        <v>-5.6642153027695159E-2</v>
      </c>
      <c r="T53" s="1">
        <f>(Table2[[#This Row],[Close Price]]-Table2[[#This Row],[50D EMA]])/Table2[[#This Row],[50D EMA]]</f>
        <v>-9.9168518080618703E-2</v>
      </c>
      <c r="U53" s="1">
        <f>(Table2[[#This Row],[Close Price]]-Table2[[#This Row],[200D EMA]])/Table2[[#This Row],[200D EMA]]</f>
        <v>6.3578980882884911E-2</v>
      </c>
      <c r="V53">
        <v>0.25005704080749502</v>
      </c>
      <c r="W53">
        <v>60.06</v>
      </c>
      <c r="X53">
        <v>62.2</v>
      </c>
      <c r="Y53">
        <v>58.74</v>
      </c>
      <c r="Z53">
        <v>62.2</v>
      </c>
      <c r="AA53">
        <v>58.74</v>
      </c>
      <c r="AB53">
        <v>67.64</v>
      </c>
      <c r="AC53" s="1">
        <f>(Table2[[#This Row],[Close Price]]/Table2[[#This Row],[Day Low]])-1</f>
        <v>3.8295038295037553E-3</v>
      </c>
      <c r="AD53" s="1">
        <f>(Table2[[#This Row],[Day High]]/Table2[[#This Row],[Close Price]])-1</f>
        <v>3.1680212307181987E-2</v>
      </c>
      <c r="AE53" s="1">
        <f>(Table2[[#This Row],[Close Price]]/Table2[[#This Row],[Current Week Low]])-1</f>
        <v>2.6387470207694941E-2</v>
      </c>
      <c r="AF53" s="1">
        <f>(Table2[[#This Row],[Current Week High]]/Table2[[#This Row],[Close Price]])-1</f>
        <v>3.1680212307181987E-2</v>
      </c>
      <c r="AG53" s="1">
        <f>(Table2[[#This Row],[Close Price]]/Table2[[#This Row],[Current Month Low]])-1</f>
        <v>2.6387470207694941E-2</v>
      </c>
      <c r="AH53" s="1">
        <f>(Table2[[#This Row],[Current Month High]]/Table2[[#This Row],[Close Price]])-1</f>
        <v>0.12191076463758499</v>
      </c>
      <c r="AI53">
        <v>51.600597113949199</v>
      </c>
      <c r="AJ53">
        <v>195.53921568627399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-0.3</v>
      </c>
      <c r="AM53" t="s">
        <v>3187</v>
      </c>
      <c r="AN53">
        <v>-8.7899999999999991</v>
      </c>
      <c r="AO53" t="s">
        <v>3187</v>
      </c>
      <c r="AP53">
        <v>0.13898524224067299</v>
      </c>
      <c r="AQ53">
        <f>(Table2[[#This Row],[Sharpe Ratio]]-AVERAGE(Table2[Sharpe Ratio]))/_xlfn.STDEV.P(Table2[Sharpe Ratio])</f>
        <v>0.85776209517147206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53</v>
      </c>
      <c r="AT53">
        <f>_xlfn.RANK.AVG(Table2[[#This Row],[6M Return vs Nifty Z-Score]],Table2[6M Return vs Nifty Z-Score])</f>
        <v>127</v>
      </c>
      <c r="AU53">
        <f>_xlfn.RANK.AVG(Table2[[#This Row],[Sharpe Ratio Z-Score]],Table2[Sharpe Ratio Z-Score])</f>
        <v>134</v>
      </c>
      <c r="AV53">
        <f>(Table2[[#This Row],[Rank 1Y]]+Table2[[#This Row],[Rank 6M]]+Table2[[#This Row],[Rank Sharpe]])/3</f>
        <v>104.66666666666667</v>
      </c>
    </row>
    <row r="54" spans="1:48" x14ac:dyDescent="0.3">
      <c r="A54" t="s">
        <v>103</v>
      </c>
      <c r="B54" t="s">
        <v>104</v>
      </c>
      <c r="C54" t="s">
        <v>3151</v>
      </c>
      <c r="D54" t="s">
        <v>105</v>
      </c>
      <c r="E54">
        <v>274841.14860007499</v>
      </c>
      <c r="F54">
        <v>7717.65</v>
      </c>
      <c r="G54">
        <v>89.867154107448997</v>
      </c>
      <c r="H54">
        <f>(Table2[[#This Row],[1Y Return vs Nifty]]-AVERAGE(Table2[1Y Return vs Nifty]))/_xlfn.STDEV.P(Table2[1Y Return vs Nifty])</f>
        <v>1.1109424121092026</v>
      </c>
      <c r="I54">
        <v>21.358781395822501</v>
      </c>
      <c r="J54">
        <f>(Table2[[#This Row],[1M Return vs Nifty]]-AVERAGE(Table2[1M Return vs Nifty]))/_xlfn.STDEV.P(Table2[1M Return vs Nifty])</f>
        <v>2.1647836811744843</v>
      </c>
      <c r="K54">
        <v>26.572228239315901</v>
      </c>
      <c r="L54">
        <f>(Table2[[#This Row],[6M Return vs Nifty]]-AVERAGE(Table2[6M Return vs Nifty]))/_xlfn.STDEV.P(Table2[6M Return vs Nifty])</f>
        <v>0.53916180002258973</v>
      </c>
      <c r="M54">
        <v>4.39572531605614</v>
      </c>
      <c r="N54">
        <f>(Table2[[#This Row],[1W Return vs Nifty]]-AVERAGE(Table2[1W Return vs Nifty]))/_xlfn.STDEV.P(Table2[1W Return vs Nifty])</f>
        <v>0.5034740764368395</v>
      </c>
      <c r="O54">
        <v>7434.58</v>
      </c>
      <c r="P54">
        <v>7188.3312602876204</v>
      </c>
      <c r="Q54">
        <v>6239.98711914455</v>
      </c>
      <c r="R54">
        <v>58.6875422436487</v>
      </c>
      <c r="S54" s="1">
        <f>(Table2[[#This Row],[Close Price]]-Table2[[#This Row],[20D EMA]])/Table2[[#This Row],[20D EMA]]</f>
        <v>3.807478028348605E-2</v>
      </c>
      <c r="T54" s="1">
        <f>(Table2[[#This Row],[Close Price]]-Table2[[#This Row],[50D EMA]])/Table2[[#This Row],[50D EMA]]</f>
        <v>7.3635830145535069E-2</v>
      </c>
      <c r="U54" s="1">
        <f>(Table2[[#This Row],[Close Price]]-Table2[[#This Row],[200D EMA]])/Table2[[#This Row],[200D EMA]]</f>
        <v>0.2368054376782151</v>
      </c>
      <c r="V54">
        <v>0.98559213840210103</v>
      </c>
      <c r="W54">
        <v>7650.3</v>
      </c>
      <c r="X54">
        <v>8000</v>
      </c>
      <c r="Y54">
        <v>7650.3</v>
      </c>
      <c r="Z54">
        <v>8129.9</v>
      </c>
      <c r="AA54">
        <v>6955.25</v>
      </c>
      <c r="AB54">
        <v>8129.9</v>
      </c>
      <c r="AC54" s="1">
        <f>(Table2[[#This Row],[Close Price]]/Table2[[#This Row],[Day Low]])-1</f>
        <v>8.8035763303400127E-3</v>
      </c>
      <c r="AD54" s="1">
        <f>(Table2[[#This Row],[Day High]]/Table2[[#This Row],[Close Price]])-1</f>
        <v>3.6584970813654527E-2</v>
      </c>
      <c r="AE54" s="1">
        <f>(Table2[[#This Row],[Close Price]]/Table2[[#This Row],[Current Week Low]])-1</f>
        <v>8.8035763303400127E-3</v>
      </c>
      <c r="AF54" s="1">
        <f>(Table2[[#This Row],[Current Week High]]/Table2[[#This Row],[Close Price]])-1</f>
        <v>5.3416519277241115E-2</v>
      </c>
      <c r="AG54" s="1">
        <f>(Table2[[#This Row],[Close Price]]/Table2[[#This Row],[Current Month Low]])-1</f>
        <v>0.1096150389993169</v>
      </c>
      <c r="AH54" s="1">
        <f>(Table2[[#This Row],[Current Month High]]/Table2[[#This Row],[Close Price]])-1</f>
        <v>5.3416519277241115E-2</v>
      </c>
      <c r="AI54">
        <v>5.3416519277241097</v>
      </c>
      <c r="AJ54">
        <v>137.75878003696801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0.14000000000000001</v>
      </c>
      <c r="AM54" t="s">
        <v>3188</v>
      </c>
      <c r="AN54">
        <v>6.45</v>
      </c>
      <c r="AO54" t="s">
        <v>3188</v>
      </c>
      <c r="AP54">
        <v>0.189704987018605</v>
      </c>
      <c r="AQ54">
        <f>(Table2[[#This Row],[Sharpe Ratio]]-AVERAGE(Table2[Sharpe Ratio]))/_xlfn.STDEV.P(Table2[Sharpe Ratio])</f>
        <v>1.4520808366144216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5.7704428063575373</v>
      </c>
      <c r="AS54">
        <f>_xlfn.RANK.AVG(Table2[[#This Row],[1Y Return vs Nifty Z-Score]],Table2[1Y Return vs Nifty Z-Score])</f>
        <v>95</v>
      </c>
      <c r="AT54">
        <f>_xlfn.RANK.AVG(Table2[[#This Row],[6M Return vs Nifty Z-Score]],Table2[6M Return vs Nifty Z-Score])</f>
        <v>167</v>
      </c>
      <c r="AU54">
        <f>_xlfn.RANK.AVG(Table2[[#This Row],[Sharpe Ratio Z-Score]],Table2[Sharpe Ratio Z-Score])</f>
        <v>58</v>
      </c>
      <c r="AV54">
        <f>(Table2[[#This Row],[Rank 1Y]]+Table2[[#This Row],[Rank 6M]]+Table2[[#This Row],[Rank Sharpe]])/3</f>
        <v>106.66666666666667</v>
      </c>
    </row>
    <row r="55" spans="1:48" x14ac:dyDescent="0.3">
      <c r="A55" t="s">
        <v>614</v>
      </c>
      <c r="B55" t="s">
        <v>615</v>
      </c>
      <c r="C55" t="s">
        <v>3146</v>
      </c>
      <c r="D55" t="s">
        <v>51</v>
      </c>
      <c r="E55">
        <v>31819.34667522</v>
      </c>
      <c r="F55">
        <v>1249.95</v>
      </c>
      <c r="G55">
        <v>89.841357240444793</v>
      </c>
      <c r="H55">
        <f>(Table2[[#This Row],[1Y Return vs Nifty]]-AVERAGE(Table2[1Y Return vs Nifty]))/_xlfn.STDEV.P(Table2[1Y Return vs Nifty])</f>
        <v>1.1105025480559509</v>
      </c>
      <c r="I55">
        <v>7.3169306093164304</v>
      </c>
      <c r="J55">
        <f>(Table2[[#This Row],[1M Return vs Nifty]]-AVERAGE(Table2[1M Return vs Nifty]))/_xlfn.STDEV.P(Table2[1M Return vs Nifty])</f>
        <v>0.61588677157064997</v>
      </c>
      <c r="K55">
        <v>80.433667909241294</v>
      </c>
      <c r="L55">
        <f>(Table2[[#This Row],[6M Return vs Nifty]]-AVERAGE(Table2[6M Return vs Nifty]))/_xlfn.STDEV.P(Table2[6M Return vs Nifty])</f>
        <v>2.2587079173837163</v>
      </c>
      <c r="M55">
        <v>2.4243831752979901</v>
      </c>
      <c r="N55">
        <f>(Table2[[#This Row],[1W Return vs Nifty]]-AVERAGE(Table2[1W Return vs Nifty]))/_xlfn.STDEV.P(Table2[1W Return vs Nifty])</f>
        <v>9.3721219379423654E-2</v>
      </c>
      <c r="O55">
        <v>1194.52</v>
      </c>
      <c r="P55">
        <v>1120.5849757455001</v>
      </c>
      <c r="Q55">
        <v>867.81281934234403</v>
      </c>
      <c r="R55">
        <v>70.467763626657998</v>
      </c>
      <c r="S55" s="1">
        <f>(Table2[[#This Row],[Close Price]]-Table2[[#This Row],[20D EMA]])/Table2[[#This Row],[20D EMA]]</f>
        <v>4.6403576331915802E-2</v>
      </c>
      <c r="T55" s="1">
        <f>(Table2[[#This Row],[Close Price]]-Table2[[#This Row],[50D EMA]])/Table2[[#This Row],[50D EMA]]</f>
        <v>0.11544418946759155</v>
      </c>
      <c r="U55" s="1">
        <f>(Table2[[#This Row],[Close Price]]-Table2[[#This Row],[200D EMA]])/Table2[[#This Row],[200D EMA]]</f>
        <v>0.44034516676908697</v>
      </c>
      <c r="V55">
        <v>0.53148183737335197</v>
      </c>
      <c r="W55">
        <v>1233.7</v>
      </c>
      <c r="X55">
        <v>1267.9000000000001</v>
      </c>
      <c r="Y55">
        <v>1182.4000000000001</v>
      </c>
      <c r="Z55">
        <v>1267.9000000000001</v>
      </c>
      <c r="AA55">
        <v>1140.0999999999999</v>
      </c>
      <c r="AB55">
        <v>1267.9000000000001</v>
      </c>
      <c r="AC55" s="1">
        <f>(Table2[[#This Row],[Close Price]]/Table2[[#This Row],[Day Low]])-1</f>
        <v>1.3171759747102163E-2</v>
      </c>
      <c r="AD55" s="1">
        <f>(Table2[[#This Row],[Day High]]/Table2[[#This Row],[Close Price]])-1</f>
        <v>1.4360574422976891E-2</v>
      </c>
      <c r="AE55" s="1">
        <f>(Table2[[#This Row],[Close Price]]/Table2[[#This Row],[Current Week Low]])-1</f>
        <v>5.7129566982408564E-2</v>
      </c>
      <c r="AF55" s="1">
        <f>(Table2[[#This Row],[Current Week High]]/Table2[[#This Row],[Close Price]])-1</f>
        <v>1.4360574422976891E-2</v>
      </c>
      <c r="AG55" s="1">
        <f>(Table2[[#This Row],[Close Price]]/Table2[[#This Row],[Current Month Low]])-1</f>
        <v>9.6351197263398136E-2</v>
      </c>
      <c r="AH55" s="1">
        <f>(Table2[[#This Row],[Current Month High]]/Table2[[#This Row],[Close Price]])-1</f>
        <v>1.4360574422976891E-2</v>
      </c>
      <c r="AI55">
        <v>3.0361214448578</v>
      </c>
      <c r="AJ55">
        <v>131.04436229205101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0.23</v>
      </c>
      <c r="AM55" t="s">
        <v>3188</v>
      </c>
      <c r="AN55">
        <v>6.56</v>
      </c>
      <c r="AO55" t="s">
        <v>3188</v>
      </c>
      <c r="AP55">
        <v>0.108058263690392</v>
      </c>
      <c r="AQ55">
        <f>(Table2[[#This Row],[Sharpe Ratio]]-AVERAGE(Table2[Sharpe Ratio]))/_xlfn.STDEV.P(Table2[Sharpe Ratio])</f>
        <v>0.49536904589427244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4.5741875022840137</v>
      </c>
      <c r="AS55">
        <f>_xlfn.RANK.AVG(Table2[[#This Row],[1Y Return vs Nifty Z-Score]],Table2[1Y Return vs Nifty Z-Score])</f>
        <v>96</v>
      </c>
      <c r="AT55">
        <f>_xlfn.RANK.AVG(Table2[[#This Row],[6M Return vs Nifty Z-Score]],Table2[6M Return vs Nifty Z-Score])</f>
        <v>26</v>
      </c>
      <c r="AU55">
        <f>_xlfn.RANK.AVG(Table2[[#This Row],[Sharpe Ratio Z-Score]],Table2[Sharpe Ratio Z-Score])</f>
        <v>212</v>
      </c>
      <c r="AV55">
        <f>(Table2[[#This Row],[Rank 1Y]]+Table2[[#This Row],[Rank 6M]]+Table2[[#This Row],[Rank Sharpe]])/3</f>
        <v>111.33333333333333</v>
      </c>
    </row>
    <row r="56" spans="1:48" x14ac:dyDescent="0.3">
      <c r="A56" t="s">
        <v>888</v>
      </c>
      <c r="B56" t="s">
        <v>889</v>
      </c>
      <c r="C56" t="s">
        <v>3151</v>
      </c>
      <c r="D56" t="s">
        <v>258</v>
      </c>
      <c r="E56">
        <v>17485.398561000002</v>
      </c>
      <c r="F56">
        <v>1205</v>
      </c>
      <c r="G56">
        <v>97.193131671534104</v>
      </c>
      <c r="H56">
        <f>(Table2[[#This Row],[1Y Return vs Nifty]]-AVERAGE(Table2[1Y Return vs Nifty]))/_xlfn.STDEV.P(Table2[1Y Return vs Nifty])</f>
        <v>1.2358581309382881</v>
      </c>
      <c r="I56">
        <v>-3.2874440447109801</v>
      </c>
      <c r="J56">
        <f>(Table2[[#This Row],[1M Return vs Nifty]]-AVERAGE(Table2[1M Return vs Nifty]))/_xlfn.STDEV.P(Table2[1M Return vs Nifty])</f>
        <v>-0.55383674847191111</v>
      </c>
      <c r="K56">
        <v>23.182788527231999</v>
      </c>
      <c r="L56">
        <f>(Table2[[#This Row],[6M Return vs Nifty]]-AVERAGE(Table2[6M Return vs Nifty]))/_xlfn.STDEV.P(Table2[6M Return vs Nifty])</f>
        <v>0.43095270029074878</v>
      </c>
      <c r="M56">
        <v>4.80480648420893</v>
      </c>
      <c r="N56">
        <f>(Table2[[#This Row],[1W Return vs Nifty]]-AVERAGE(Table2[1W Return vs Nifty]))/_xlfn.STDEV.P(Table2[1W Return vs Nifty])</f>
        <v>0.58850354643768155</v>
      </c>
      <c r="O56">
        <v>1204.0899999999999</v>
      </c>
      <c r="P56">
        <v>1231.8074746592399</v>
      </c>
      <c r="Q56">
        <v>1076.99460972731</v>
      </c>
      <c r="R56">
        <v>54.028678141135799</v>
      </c>
      <c r="S56" s="1">
        <f>(Table2[[#This Row],[Close Price]]-Table2[[#This Row],[20D EMA]])/Table2[[#This Row],[20D EMA]]</f>
        <v>7.5575745999060032E-4</v>
      </c>
      <c r="T56" s="1">
        <f>(Table2[[#This Row],[Close Price]]-Table2[[#This Row],[50D EMA]])/Table2[[#This Row],[50D EMA]]</f>
        <v>-2.1762714718593326E-2</v>
      </c>
      <c r="U56" s="1">
        <f>(Table2[[#This Row],[Close Price]]-Table2[[#This Row],[200D EMA]])/Table2[[#This Row],[200D EMA]]</f>
        <v>0.1188542534164589</v>
      </c>
      <c r="V56">
        <v>0.92979453907892695</v>
      </c>
      <c r="W56">
        <v>1187.75</v>
      </c>
      <c r="X56">
        <v>1248.8499999999999</v>
      </c>
      <c r="Y56">
        <v>1170.05</v>
      </c>
      <c r="Z56">
        <v>1248.8499999999999</v>
      </c>
      <c r="AA56">
        <v>1107.1500000000001</v>
      </c>
      <c r="AB56">
        <v>1248.8499999999999</v>
      </c>
      <c r="AC56" s="1">
        <f>(Table2[[#This Row],[Close Price]]/Table2[[#This Row],[Day Low]])-1</f>
        <v>1.4523258261418759E-2</v>
      </c>
      <c r="AD56" s="1">
        <f>(Table2[[#This Row],[Day High]]/Table2[[#This Row],[Close Price]])-1</f>
        <v>3.6390041493775893E-2</v>
      </c>
      <c r="AE56" s="1">
        <f>(Table2[[#This Row],[Close Price]]/Table2[[#This Row],[Current Week Low]])-1</f>
        <v>2.987051835391652E-2</v>
      </c>
      <c r="AF56" s="1">
        <f>(Table2[[#This Row],[Current Week High]]/Table2[[#This Row],[Close Price]])-1</f>
        <v>3.6390041493775893E-2</v>
      </c>
      <c r="AG56" s="1">
        <f>(Table2[[#This Row],[Close Price]]/Table2[[#This Row],[Current Month Low]])-1</f>
        <v>8.8380074967258082E-2</v>
      </c>
      <c r="AH56" s="1">
        <f>(Table2[[#This Row],[Current Month High]]/Table2[[#This Row],[Close Price]])-1</f>
        <v>3.6390041493775893E-2</v>
      </c>
      <c r="AI56">
        <v>20.3319502074688</v>
      </c>
      <c r="AJ56">
        <v>143.13962873284899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0.02</v>
      </c>
      <c r="AM56" t="s">
        <v>3188</v>
      </c>
      <c r="AN56">
        <v>-1.98</v>
      </c>
      <c r="AO56" t="s">
        <v>3187</v>
      </c>
      <c r="AP56">
        <v>0.17953564479414699</v>
      </c>
      <c r="AQ56">
        <f>(Table2[[#This Row],[Sharpe Ratio]]-AVERAGE(Table2[Sharpe Ratio]))/_xlfn.STDEV.P(Table2[Sharpe Ratio])</f>
        <v>1.3329195376251535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81</v>
      </c>
      <c r="AT56">
        <f>_xlfn.RANK.AVG(Table2[[#This Row],[6M Return vs Nifty Z-Score]],Table2[6M Return vs Nifty Z-Score])</f>
        <v>190</v>
      </c>
      <c r="AU56">
        <f>_xlfn.RANK.AVG(Table2[[#This Row],[Sharpe Ratio Z-Score]],Table2[Sharpe Ratio Z-Score])</f>
        <v>70</v>
      </c>
      <c r="AV56">
        <f>(Table2[[#This Row],[Rank 1Y]]+Table2[[#This Row],[Rank 6M]]+Table2[[#This Row],[Rank Sharpe]])/3</f>
        <v>113.66666666666667</v>
      </c>
    </row>
    <row r="57" spans="1:48" x14ac:dyDescent="0.3">
      <c r="A57" t="s">
        <v>152</v>
      </c>
      <c r="B57" t="s">
        <v>153</v>
      </c>
      <c r="C57" t="s">
        <v>3151</v>
      </c>
      <c r="D57" t="s">
        <v>154</v>
      </c>
      <c r="E57">
        <v>184163.21146125</v>
      </c>
      <c r="F57">
        <v>8690.7000000000007</v>
      </c>
      <c r="G57">
        <v>77.956404993899994</v>
      </c>
      <c r="H57">
        <f>(Table2[[#This Row],[1Y Return vs Nifty]]-AVERAGE(Table2[1Y Return vs Nifty]))/_xlfn.STDEV.P(Table2[1Y Return vs Nifty])</f>
        <v>0.90785145608363993</v>
      </c>
      <c r="I57">
        <v>15.1095122420337</v>
      </c>
      <c r="J57">
        <f>(Table2[[#This Row],[1M Return vs Nifty]]-AVERAGE(Table2[1M Return vs Nifty]))/_xlfn.STDEV.P(Table2[1M Return vs Nifty])</f>
        <v>1.4754533481041587</v>
      </c>
      <c r="K57">
        <v>24.6943545040576</v>
      </c>
      <c r="L57">
        <f>(Table2[[#This Row],[6M Return vs Nifty]]-AVERAGE(Table2[6M Return vs Nifty]))/_xlfn.STDEV.P(Table2[6M Return vs Nifty])</f>
        <v>0.4792099957235138</v>
      </c>
      <c r="M57">
        <v>4.22461604246371</v>
      </c>
      <c r="N57">
        <f>(Table2[[#This Row],[1W Return vs Nifty]]-AVERAGE(Table2[1W Return vs Nifty]))/_xlfn.STDEV.P(Table2[1W Return vs Nifty])</f>
        <v>0.46790819861486332</v>
      </c>
      <c r="O57">
        <v>8282.27</v>
      </c>
      <c r="P57">
        <v>8058.9536859549098</v>
      </c>
      <c r="Q57">
        <v>7065.9103330654298</v>
      </c>
      <c r="R57">
        <v>69.015043755318104</v>
      </c>
      <c r="S57" s="1">
        <f>(Table2[[#This Row],[Close Price]]-Table2[[#This Row],[20D EMA]])/Table2[[#This Row],[20D EMA]]</f>
        <v>4.9313775088230677E-2</v>
      </c>
      <c r="T57" s="1">
        <f>(Table2[[#This Row],[Close Price]]-Table2[[#This Row],[50D EMA]])/Table2[[#This Row],[50D EMA]]</f>
        <v>7.8390612313121263E-2</v>
      </c>
      <c r="U57" s="1">
        <f>(Table2[[#This Row],[Close Price]]-Table2[[#This Row],[200D EMA]])/Table2[[#This Row],[200D EMA]]</f>
        <v>0.22994767699375582</v>
      </c>
      <c r="V57">
        <v>1.0199972126844199</v>
      </c>
      <c r="W57">
        <v>8420.0499999999993</v>
      </c>
      <c r="X57">
        <v>8815</v>
      </c>
      <c r="Y57">
        <v>8420.0499999999993</v>
      </c>
      <c r="Z57">
        <v>8940.6</v>
      </c>
      <c r="AA57">
        <v>7672.15</v>
      </c>
      <c r="AB57">
        <v>8940.6</v>
      </c>
      <c r="AC57" s="1">
        <f>(Table2[[#This Row],[Close Price]]/Table2[[#This Row],[Day Low]])-1</f>
        <v>3.2143514587205768E-2</v>
      </c>
      <c r="AD57" s="1">
        <f>(Table2[[#This Row],[Day High]]/Table2[[#This Row],[Close Price]])-1</f>
        <v>1.4302645356530475E-2</v>
      </c>
      <c r="AE57" s="1">
        <f>(Table2[[#This Row],[Close Price]]/Table2[[#This Row],[Current Week Low]])-1</f>
        <v>3.2143514587205768E-2</v>
      </c>
      <c r="AF57" s="1">
        <f>(Table2[[#This Row],[Current Week High]]/Table2[[#This Row],[Close Price]])-1</f>
        <v>2.8754875901826127E-2</v>
      </c>
      <c r="AG57" s="1">
        <f>(Table2[[#This Row],[Close Price]]/Table2[[#This Row],[Current Month Low]])-1</f>
        <v>0.13275939599721087</v>
      </c>
      <c r="AH57" s="1">
        <f>(Table2[[#This Row],[Current Month High]]/Table2[[#This Row],[Close Price]])-1</f>
        <v>2.8754875901826127E-2</v>
      </c>
      <c r="AI57">
        <v>5.2843844569482297</v>
      </c>
      <c r="AJ57">
        <v>125.732467532467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0.15</v>
      </c>
      <c r="AM57" t="s">
        <v>3188</v>
      </c>
      <c r="AN57">
        <v>7.89</v>
      </c>
      <c r="AO57" t="s">
        <v>3188</v>
      </c>
      <c r="AP57">
        <v>0.193467999579088</v>
      </c>
      <c r="AQ57">
        <f>(Table2[[#This Row],[Sharpe Ratio]]-AVERAGE(Table2[Sharpe Ratio]))/_xlfn.STDEV.P(Table2[Sharpe Ratio])</f>
        <v>1.4961746880084319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4.8265976865346074</v>
      </c>
      <c r="AS57">
        <f>_xlfn.RANK.AVG(Table2[[#This Row],[1Y Return vs Nifty Z-Score]],Table2[1Y Return vs Nifty Z-Score])</f>
        <v>115</v>
      </c>
      <c r="AT57">
        <f>_xlfn.RANK.AVG(Table2[[#This Row],[6M Return vs Nifty Z-Score]],Table2[6M Return vs Nifty Z-Score])</f>
        <v>176</v>
      </c>
      <c r="AU57">
        <f>_xlfn.RANK.AVG(Table2[[#This Row],[Sharpe Ratio Z-Score]],Table2[Sharpe Ratio Z-Score])</f>
        <v>52</v>
      </c>
      <c r="AV57">
        <f>(Table2[[#This Row],[Rank 1Y]]+Table2[[#This Row],[Rank 6M]]+Table2[[#This Row],[Rank Sharpe]])/3</f>
        <v>114.33333333333333</v>
      </c>
    </row>
    <row r="58" spans="1:48" x14ac:dyDescent="0.3">
      <c r="A58" t="s">
        <v>1015</v>
      </c>
      <c r="B58" t="s">
        <v>1016</v>
      </c>
      <c r="C58" t="s">
        <v>3151</v>
      </c>
      <c r="D58" t="s">
        <v>258</v>
      </c>
      <c r="E58">
        <v>14222.1386466</v>
      </c>
      <c r="F58">
        <v>1791</v>
      </c>
      <c r="G58">
        <v>63.490548132098901</v>
      </c>
      <c r="H58">
        <f>(Table2[[#This Row],[1Y Return vs Nifty]]-AVERAGE(Table2[1Y Return vs Nifty]))/_xlfn.STDEV.P(Table2[1Y Return vs Nifty])</f>
        <v>0.66119319204127547</v>
      </c>
      <c r="I58">
        <v>7.9998214521870796</v>
      </c>
      <c r="J58">
        <f>(Table2[[#This Row],[1M Return vs Nifty]]-AVERAGE(Table2[1M Return vs Nifty]))/_xlfn.STDEV.P(Table2[1M Return vs Nifty])</f>
        <v>0.69121355948492968</v>
      </c>
      <c r="K58">
        <v>41.048077430143998</v>
      </c>
      <c r="L58">
        <f>(Table2[[#This Row],[6M Return vs Nifty]]-AVERAGE(Table2[6M Return vs Nifty]))/_xlfn.STDEV.P(Table2[6M Return vs Nifty])</f>
        <v>1.0013085681768865</v>
      </c>
      <c r="M58">
        <v>-0.84571261533326103</v>
      </c>
      <c r="N58">
        <f>(Table2[[#This Row],[1W Return vs Nifty]]-AVERAGE(Table2[1W Return vs Nifty]))/_xlfn.STDEV.P(Table2[1W Return vs Nifty])</f>
        <v>-0.58598377213831765</v>
      </c>
      <c r="O58">
        <v>1742.9</v>
      </c>
      <c r="P58">
        <v>1789.9883136702599</v>
      </c>
      <c r="Q58">
        <v>1577.4182902857101</v>
      </c>
      <c r="R58">
        <v>58.3001228872129</v>
      </c>
      <c r="S58" s="1">
        <f>(Table2[[#This Row],[Close Price]]-Table2[[#This Row],[20D EMA]])/Table2[[#This Row],[20D EMA]]</f>
        <v>2.7597682024212467E-2</v>
      </c>
      <c r="T58" s="1">
        <f>(Table2[[#This Row],[Close Price]]-Table2[[#This Row],[50D EMA]])/Table2[[#This Row],[50D EMA]]</f>
        <v>5.6519158366217874E-4</v>
      </c>
      <c r="U58" s="1">
        <f>(Table2[[#This Row],[Close Price]]-Table2[[#This Row],[200D EMA]])/Table2[[#This Row],[200D EMA]]</f>
        <v>0.13539953925322173</v>
      </c>
      <c r="V58">
        <v>1.14875475341001</v>
      </c>
      <c r="W58">
        <v>1684.85</v>
      </c>
      <c r="X58">
        <v>1820.2</v>
      </c>
      <c r="Y58">
        <v>1684.85</v>
      </c>
      <c r="Z58">
        <v>1820.2</v>
      </c>
      <c r="AA58">
        <v>1645.35</v>
      </c>
      <c r="AB58">
        <v>1890</v>
      </c>
      <c r="AC58" s="1">
        <f>(Table2[[#This Row],[Close Price]]/Table2[[#This Row],[Day Low]])-1</f>
        <v>6.3002641184675356E-2</v>
      </c>
      <c r="AD58" s="1">
        <f>(Table2[[#This Row],[Day High]]/Table2[[#This Row],[Close Price]])-1</f>
        <v>1.6303740926856491E-2</v>
      </c>
      <c r="AE58" s="1">
        <f>(Table2[[#This Row],[Close Price]]/Table2[[#This Row],[Current Week Low]])-1</f>
        <v>6.3002641184675356E-2</v>
      </c>
      <c r="AF58" s="1">
        <f>(Table2[[#This Row],[Current Week High]]/Table2[[#This Row],[Close Price]])-1</f>
        <v>1.6303740926856491E-2</v>
      </c>
      <c r="AG58" s="1">
        <f>(Table2[[#This Row],[Close Price]]/Table2[[#This Row],[Current Month Low]])-1</f>
        <v>8.8522198924241069E-2</v>
      </c>
      <c r="AH58" s="1">
        <f>(Table2[[#This Row],[Current Month High]]/Table2[[#This Row],[Close Price]])-1</f>
        <v>5.5276381909547645E-2</v>
      </c>
      <c r="AI58">
        <v>49.860413176996097</v>
      </c>
      <c r="AJ58">
        <v>122.96918767507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-0.2</v>
      </c>
      <c r="AM58" t="s">
        <v>3187</v>
      </c>
      <c r="AN58">
        <v>-3.39</v>
      </c>
      <c r="AO58" t="s">
        <v>3187</v>
      </c>
      <c r="AP58">
        <v>0.14816769710789601</v>
      </c>
      <c r="AQ58">
        <f>(Table2[[#This Row],[Sharpe Ratio]]-AVERAGE(Table2[Sharpe Ratio]))/_xlfn.STDEV.P(Table2[Sharpe Ratio])</f>
        <v>0.96535934440721993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138</v>
      </c>
      <c r="AT58">
        <f>_xlfn.RANK.AVG(Table2[[#This Row],[6M Return vs Nifty Z-Score]],Table2[6M Return vs Nifty Z-Score])</f>
        <v>87</v>
      </c>
      <c r="AU58">
        <f>_xlfn.RANK.AVG(Table2[[#This Row],[Sharpe Ratio Z-Score]],Table2[Sharpe Ratio Z-Score])</f>
        <v>119</v>
      </c>
      <c r="AV58">
        <f>(Table2[[#This Row],[Rank 1Y]]+Table2[[#This Row],[Rank 6M]]+Table2[[#This Row],[Rank Sharpe]])/3</f>
        <v>114.66666666666667</v>
      </c>
    </row>
    <row r="59" spans="1:48" x14ac:dyDescent="0.3">
      <c r="A59" t="s">
        <v>925</v>
      </c>
      <c r="B59" t="s">
        <v>926</v>
      </c>
      <c r="C59" t="s">
        <v>3148</v>
      </c>
      <c r="D59" t="s">
        <v>504</v>
      </c>
      <c r="E59">
        <v>16579.029720260001</v>
      </c>
      <c r="F59">
        <v>598.1</v>
      </c>
      <c r="G59">
        <v>80.147891693370795</v>
      </c>
      <c r="H59">
        <f>(Table2[[#This Row],[1Y Return vs Nifty]]-AVERAGE(Table2[1Y Return vs Nifty]))/_xlfn.STDEV.P(Table2[1Y Return vs Nifty])</f>
        <v>0.94521863800224337</v>
      </c>
      <c r="I59">
        <v>-3.7928282888043401</v>
      </c>
      <c r="J59">
        <f>(Table2[[#This Row],[1M Return vs Nifty]]-AVERAGE(Table2[1M Return vs Nifty]))/_xlfn.STDEV.P(Table2[1M Return vs Nifty])</f>
        <v>-0.60958353753414207</v>
      </c>
      <c r="K59">
        <v>19.6591619781444</v>
      </c>
      <c r="L59">
        <f>(Table2[[#This Row],[6M Return vs Nifty]]-AVERAGE(Table2[6M Return vs Nifty]))/_xlfn.STDEV.P(Table2[6M Return vs Nifty])</f>
        <v>0.31845963681815559</v>
      </c>
      <c r="M59">
        <v>-0.98831097461406403</v>
      </c>
      <c r="N59">
        <f>(Table2[[#This Row],[1W Return vs Nifty]]-AVERAGE(Table2[1W Return vs Nifty]))/_xlfn.STDEV.P(Table2[1W Return vs Nifty])</f>
        <v>-0.61562352057109737</v>
      </c>
      <c r="O59">
        <v>609.71</v>
      </c>
      <c r="P59">
        <v>608.66002872124602</v>
      </c>
      <c r="Q59">
        <v>524.55313592109599</v>
      </c>
      <c r="R59">
        <v>40.457753024800297</v>
      </c>
      <c r="S59" s="1">
        <f>(Table2[[#This Row],[Close Price]]-Table2[[#This Row],[20D EMA]])/Table2[[#This Row],[20D EMA]]</f>
        <v>-1.9041839563070991E-2</v>
      </c>
      <c r="T59" s="1">
        <f>(Table2[[#This Row],[Close Price]]-Table2[[#This Row],[50D EMA]])/Table2[[#This Row],[50D EMA]]</f>
        <v>-1.7349633987682602E-2</v>
      </c>
      <c r="U59" s="1">
        <f>(Table2[[#This Row],[Close Price]]-Table2[[#This Row],[200D EMA]])/Table2[[#This Row],[200D EMA]]</f>
        <v>0.14020860622586587</v>
      </c>
      <c r="V59">
        <v>0.67828565823895504</v>
      </c>
      <c r="W59">
        <v>595.1</v>
      </c>
      <c r="X59">
        <v>607.75</v>
      </c>
      <c r="Y59">
        <v>595.1</v>
      </c>
      <c r="Z59">
        <v>614.65</v>
      </c>
      <c r="AA59">
        <v>576.70000000000005</v>
      </c>
      <c r="AB59">
        <v>650</v>
      </c>
      <c r="AC59" s="1">
        <f>(Table2[[#This Row],[Close Price]]/Table2[[#This Row],[Day Low]])-1</f>
        <v>5.0411695513359334E-3</v>
      </c>
      <c r="AD59" s="1">
        <f>(Table2[[#This Row],[Day High]]/Table2[[#This Row],[Close Price]])-1</f>
        <v>1.6134425681324061E-2</v>
      </c>
      <c r="AE59" s="1">
        <f>(Table2[[#This Row],[Close Price]]/Table2[[#This Row],[Current Week Low]])-1</f>
        <v>5.0411695513359334E-3</v>
      </c>
      <c r="AF59" s="1">
        <f>(Table2[[#This Row],[Current Week High]]/Table2[[#This Row],[Close Price]])-1</f>
        <v>2.7670958033773507E-2</v>
      </c>
      <c r="AG59" s="1">
        <f>(Table2[[#This Row],[Close Price]]/Table2[[#This Row],[Current Month Low]])-1</f>
        <v>3.7107681636899592E-2</v>
      </c>
      <c r="AH59" s="1">
        <f>(Table2[[#This Row],[Current Month High]]/Table2[[#This Row],[Close Price]])-1</f>
        <v>8.6774786824945549E-2</v>
      </c>
      <c r="AI59">
        <v>21.049991640193898</v>
      </c>
      <c r="AJ59">
        <v>135.102201257861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0.02</v>
      </c>
      <c r="AM59" t="s">
        <v>3188</v>
      </c>
      <c r="AN59">
        <v>-0.97</v>
      </c>
      <c r="AO59" t="s">
        <v>3187</v>
      </c>
      <c r="AP59">
        <v>0.230989960801121</v>
      </c>
      <c r="AQ59">
        <f>(Table2[[#This Row],[Sharpe Ratio]]-AVERAGE(Table2[Sharpe Ratio]))/_xlfn.STDEV.P(Table2[Sharpe Ratio])</f>
        <v>1.9358457641857014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1.9743169809008603</v>
      </c>
      <c r="AS59">
        <f>_xlfn.RANK.AVG(Table2[[#This Row],[1Y Return vs Nifty Z-Score]],Table2[1Y Return vs Nifty Z-Score])</f>
        <v>113</v>
      </c>
      <c r="AT59">
        <f>_xlfn.RANK.AVG(Table2[[#This Row],[6M Return vs Nifty Z-Score]],Table2[6M Return vs Nifty Z-Score])</f>
        <v>214</v>
      </c>
      <c r="AU59">
        <f>_xlfn.RANK.AVG(Table2[[#This Row],[Sharpe Ratio Z-Score]],Table2[Sharpe Ratio Z-Score])</f>
        <v>18</v>
      </c>
      <c r="AV59">
        <f>(Table2[[#This Row],[Rank 1Y]]+Table2[[#This Row],[Rank 6M]]+Table2[[#This Row],[Rank Sharpe]])/3</f>
        <v>115</v>
      </c>
    </row>
    <row r="60" spans="1:48" x14ac:dyDescent="0.3">
      <c r="A60" t="s">
        <v>705</v>
      </c>
      <c r="B60" t="s">
        <v>706</v>
      </c>
      <c r="C60" t="s">
        <v>3140</v>
      </c>
      <c r="D60" t="s">
        <v>437</v>
      </c>
      <c r="E60">
        <v>25665.119999999999</v>
      </c>
      <c r="F60">
        <v>731.2</v>
      </c>
      <c r="G60">
        <v>102.790538052537</v>
      </c>
      <c r="H60">
        <f>(Table2[[#This Row],[1Y Return vs Nifty]]-AVERAGE(Table2[1Y Return vs Nifty]))/_xlfn.STDEV.P(Table2[1Y Return vs Nifty])</f>
        <v>1.3312998703573748</v>
      </c>
      <c r="I60">
        <v>-7.15124174136142</v>
      </c>
      <c r="J60">
        <f>(Table2[[#This Row],[1M Return vs Nifty]]-AVERAGE(Table2[1M Return vs Nifty]))/_xlfn.STDEV.P(Table2[1M Return vs Nifty])</f>
        <v>-0.98003585873644827</v>
      </c>
      <c r="K60">
        <v>33.3456928934161</v>
      </c>
      <c r="L60">
        <f>(Table2[[#This Row],[6M Return vs Nifty]]-AVERAGE(Table2[6M Return vs Nifty]))/_xlfn.STDEV.P(Table2[6M Return vs Nifty])</f>
        <v>0.75540713097582657</v>
      </c>
      <c r="M60">
        <v>3.72580812507708</v>
      </c>
      <c r="N60">
        <f>(Table2[[#This Row],[1W Return vs Nifty]]-AVERAGE(Table2[1W Return vs Nifty]))/_xlfn.STDEV.P(Table2[1W Return vs Nifty])</f>
        <v>0.36422859625348619</v>
      </c>
      <c r="O60">
        <v>729.46</v>
      </c>
      <c r="P60">
        <v>755.93035141039502</v>
      </c>
      <c r="Q60">
        <v>654.76229944141403</v>
      </c>
      <c r="R60">
        <v>55.335887379675903</v>
      </c>
      <c r="S60" s="1">
        <f>(Table2[[#This Row],[Close Price]]-Table2[[#This Row],[20D EMA]])/Table2[[#This Row],[20D EMA]]</f>
        <v>2.3853261316590479E-3</v>
      </c>
      <c r="T60" s="1">
        <f>(Table2[[#This Row],[Close Price]]-Table2[[#This Row],[50D EMA]])/Table2[[#This Row],[50D EMA]]</f>
        <v>-3.2715119010969372E-2</v>
      </c>
      <c r="U60" s="1">
        <f>(Table2[[#This Row],[Close Price]]-Table2[[#This Row],[200D EMA]])/Table2[[#This Row],[200D EMA]]</f>
        <v>0.11674114502896087</v>
      </c>
      <c r="V60">
        <v>1.0250690892505701</v>
      </c>
      <c r="W60">
        <v>715.2</v>
      </c>
      <c r="X60">
        <v>739</v>
      </c>
      <c r="Y60">
        <v>674</v>
      </c>
      <c r="Z60">
        <v>739</v>
      </c>
      <c r="AA60">
        <v>647.79999999999995</v>
      </c>
      <c r="AB60">
        <v>782</v>
      </c>
      <c r="AC60" s="1">
        <f>(Table2[[#This Row],[Close Price]]/Table2[[#This Row],[Day Low]])-1</f>
        <v>2.2371364653243742E-2</v>
      </c>
      <c r="AD60" s="1">
        <f>(Table2[[#This Row],[Day High]]/Table2[[#This Row],[Close Price]])-1</f>
        <v>1.0667396061269097E-2</v>
      </c>
      <c r="AE60" s="1">
        <f>(Table2[[#This Row],[Close Price]]/Table2[[#This Row],[Current Week Low]])-1</f>
        <v>8.4866468842730081E-2</v>
      </c>
      <c r="AF60" s="1">
        <f>(Table2[[#This Row],[Current Week High]]/Table2[[#This Row],[Close Price]])-1</f>
        <v>1.0667396061269097E-2</v>
      </c>
      <c r="AG60" s="1">
        <f>(Table2[[#This Row],[Close Price]]/Table2[[#This Row],[Current Month Low]])-1</f>
        <v>0.12874343933312771</v>
      </c>
      <c r="AH60" s="1">
        <f>(Table2[[#This Row],[Current Month High]]/Table2[[#This Row],[Close Price]])-1</f>
        <v>6.9474835886214281E-2</v>
      </c>
      <c r="AI60">
        <v>32.658643326039297</v>
      </c>
      <c r="AJ60">
        <v>161.142857142857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-0.14000000000000001</v>
      </c>
      <c r="AM60" t="s">
        <v>3187</v>
      </c>
      <c r="AN60">
        <v>-4.29</v>
      </c>
      <c r="AO60" t="s">
        <v>3187</v>
      </c>
      <c r="AP60">
        <v>0.12643577707058101</v>
      </c>
      <c r="AQ60">
        <f>(Table2[[#This Row],[Sharpe Ratio]]-AVERAGE(Table2[Sharpe Ratio]))/_xlfn.STDEV.P(Table2[Sharpe Ratio])</f>
        <v>0.71071123010252335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69</v>
      </c>
      <c r="AT60">
        <f>_xlfn.RANK.AVG(Table2[[#This Row],[6M Return vs Nifty Z-Score]],Table2[6M Return vs Nifty Z-Score])</f>
        <v>117</v>
      </c>
      <c r="AU60">
        <f>_xlfn.RANK.AVG(Table2[[#This Row],[Sharpe Ratio Z-Score]],Table2[Sharpe Ratio Z-Score])</f>
        <v>163</v>
      </c>
      <c r="AV60">
        <f>(Table2[[#This Row],[Rank 1Y]]+Table2[[#This Row],[Rank 6M]]+Table2[[#This Row],[Rank Sharpe]])/3</f>
        <v>116.33333333333333</v>
      </c>
    </row>
    <row r="61" spans="1:48" x14ac:dyDescent="0.3">
      <c r="A61" t="s">
        <v>1624</v>
      </c>
      <c r="B61" t="s">
        <v>1625</v>
      </c>
      <c r="C61" t="s">
        <v>3144</v>
      </c>
      <c r="D61" t="s">
        <v>127</v>
      </c>
      <c r="E61">
        <v>5802.53388</v>
      </c>
      <c r="F61">
        <v>625.29999999999995</v>
      </c>
      <c r="G61">
        <v>121.060727490349</v>
      </c>
      <c r="H61">
        <f>(Table2[[#This Row],[1Y Return vs Nifty]]-AVERAGE(Table2[1Y Return vs Nifty]))/_xlfn.STDEV.P(Table2[1Y Return vs Nifty])</f>
        <v>1.642826056017058</v>
      </c>
      <c r="I61">
        <v>14.451646175895499</v>
      </c>
      <c r="J61">
        <f>(Table2[[#This Row],[1M Return vs Nifty]]-AVERAGE(Table2[1M Return vs Nifty]))/_xlfn.STDEV.P(Table2[1M Return vs Nifty])</f>
        <v>1.4028869370044268</v>
      </c>
      <c r="K61">
        <v>89.961611011252899</v>
      </c>
      <c r="L61">
        <f>(Table2[[#This Row],[6M Return vs Nifty]]-AVERAGE(Table2[6M Return vs Nifty]))/_xlfn.STDEV.P(Table2[6M Return vs Nifty])</f>
        <v>2.562890977990802</v>
      </c>
      <c r="M61">
        <v>1.9836987569709299</v>
      </c>
      <c r="N61">
        <f>(Table2[[#This Row],[1W Return vs Nifty]]-AVERAGE(Table2[1W Return vs Nifty]))/_xlfn.STDEV.P(Table2[1W Return vs Nifty])</f>
        <v>2.1228632458947191E-3</v>
      </c>
      <c r="O61">
        <v>612.48</v>
      </c>
      <c r="P61">
        <v>587.32294681158601</v>
      </c>
      <c r="Q61">
        <v>468.36854776101501</v>
      </c>
      <c r="R61">
        <v>54.716889609434602</v>
      </c>
      <c r="S61" s="1">
        <f>(Table2[[#This Row],[Close Price]]-Table2[[#This Row],[20D EMA]])/Table2[[#This Row],[20D EMA]]</f>
        <v>2.093129571577837E-2</v>
      </c>
      <c r="T61" s="1">
        <f>(Table2[[#This Row],[Close Price]]-Table2[[#This Row],[50D EMA]])/Table2[[#This Row],[50D EMA]]</f>
        <v>6.4661279445287934E-2</v>
      </c>
      <c r="U61" s="1">
        <f>(Table2[[#This Row],[Close Price]]-Table2[[#This Row],[200D EMA]])/Table2[[#This Row],[200D EMA]]</f>
        <v>0.33505975793886827</v>
      </c>
      <c r="V61">
        <v>0.77034779577328605</v>
      </c>
      <c r="W61">
        <v>621.54999999999995</v>
      </c>
      <c r="X61">
        <v>640.15</v>
      </c>
      <c r="Y61">
        <v>604.04999999999995</v>
      </c>
      <c r="Z61">
        <v>650.45000000000005</v>
      </c>
      <c r="AA61">
        <v>576</v>
      </c>
      <c r="AB61">
        <v>650.45000000000005</v>
      </c>
      <c r="AC61" s="1">
        <f>(Table2[[#This Row],[Close Price]]/Table2[[#This Row],[Day Low]])-1</f>
        <v>6.0333038371811476E-3</v>
      </c>
      <c r="AD61" s="1">
        <f>(Table2[[#This Row],[Day High]]/Table2[[#This Row],[Close Price]])-1</f>
        <v>2.3748600671677611E-2</v>
      </c>
      <c r="AE61" s="1">
        <f>(Table2[[#This Row],[Close Price]]/Table2[[#This Row],[Current Week Low]])-1</f>
        <v>3.5179207019286451E-2</v>
      </c>
      <c r="AF61" s="1">
        <f>(Table2[[#This Row],[Current Week High]]/Table2[[#This Row],[Close Price]])-1</f>
        <v>4.0220694066848139E-2</v>
      </c>
      <c r="AG61" s="1">
        <f>(Table2[[#This Row],[Close Price]]/Table2[[#This Row],[Current Month Low]])-1</f>
        <v>8.5590277777777724E-2</v>
      </c>
      <c r="AH61" s="1">
        <f>(Table2[[#This Row],[Current Month High]]/Table2[[#This Row],[Close Price]])-1</f>
        <v>4.0220694066848139E-2</v>
      </c>
      <c r="AI61">
        <v>16.320166320166301</v>
      </c>
      <c r="AJ61">
        <v>198.757763975155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0.09</v>
      </c>
      <c r="AM61" t="s">
        <v>3188</v>
      </c>
      <c r="AN61">
        <v>-0.94</v>
      </c>
      <c r="AO61" t="s">
        <v>3187</v>
      </c>
      <c r="AP61">
        <v>8.5329480544327999E-2</v>
      </c>
      <c r="AQ61">
        <f>(Table2[[#This Row],[Sharpe Ratio]]-AVERAGE(Table2[Sharpe Ratio]))/_xlfn.STDEV.P(Table2[Sharpe Ratio])</f>
        <v>0.2290399889748885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5.8397668232330702</v>
      </c>
      <c r="AS61">
        <f>_xlfn.RANK.AVG(Table2[[#This Row],[1Y Return vs Nifty Z-Score]],Table2[1Y Return vs Nifty Z-Score])</f>
        <v>49</v>
      </c>
      <c r="AT61">
        <f>_xlfn.RANK.AVG(Table2[[#This Row],[6M Return vs Nifty Z-Score]],Table2[6M Return vs Nifty Z-Score])</f>
        <v>18</v>
      </c>
      <c r="AU61">
        <f>_xlfn.RANK.AVG(Table2[[#This Row],[Sharpe Ratio Z-Score]],Table2[Sharpe Ratio Z-Score])</f>
        <v>283</v>
      </c>
      <c r="AV61">
        <f>(Table2[[#This Row],[Rank 1Y]]+Table2[[#This Row],[Rank 6M]]+Table2[[#This Row],[Rank Sharpe]])/3</f>
        <v>116.66666666666667</v>
      </c>
    </row>
    <row r="62" spans="1:48" x14ac:dyDescent="0.3">
      <c r="A62" t="s">
        <v>553</v>
      </c>
      <c r="B62" t="s">
        <v>554</v>
      </c>
      <c r="C62" t="s">
        <v>3142</v>
      </c>
      <c r="D62" t="s">
        <v>412</v>
      </c>
      <c r="E62">
        <v>37246.598475009901</v>
      </c>
      <c r="F62">
        <v>1983.55</v>
      </c>
      <c r="G62">
        <v>49.405360299341197</v>
      </c>
      <c r="H62">
        <f>(Table2[[#This Row],[1Y Return vs Nifty]]-AVERAGE(Table2[1Y Return vs Nifty]))/_xlfn.STDEV.P(Table2[1Y Return vs Nifty])</f>
        <v>0.42102574031480466</v>
      </c>
      <c r="I62">
        <v>5.96850491741617</v>
      </c>
      <c r="J62">
        <f>(Table2[[#This Row],[1M Return vs Nifty]]-AVERAGE(Table2[1M Return vs Nifty]))/_xlfn.STDEV.P(Table2[1M Return vs Nifty])</f>
        <v>0.4671476616933537</v>
      </c>
      <c r="K62">
        <v>74.9741401248925</v>
      </c>
      <c r="L62">
        <f>(Table2[[#This Row],[6M Return vs Nifty]]-AVERAGE(Table2[6M Return vs Nifty]))/_xlfn.STDEV.P(Table2[6M Return vs Nifty])</f>
        <v>2.0844105004982172</v>
      </c>
      <c r="M62">
        <v>2.3162495083991099</v>
      </c>
      <c r="N62">
        <f>(Table2[[#This Row],[1W Return vs Nifty]]-AVERAGE(Table2[1W Return vs Nifty]))/_xlfn.STDEV.P(Table2[1W Return vs Nifty])</f>
        <v>7.1245121476463585E-2</v>
      </c>
      <c r="O62">
        <v>1949.38</v>
      </c>
      <c r="P62">
        <v>1826.8536096176999</v>
      </c>
      <c r="Q62">
        <v>1432.8175567206199</v>
      </c>
      <c r="R62">
        <v>55.583799657451202</v>
      </c>
      <c r="S62" s="1">
        <f>(Table2[[#This Row],[Close Price]]-Table2[[#This Row],[20D EMA]])/Table2[[#This Row],[20D EMA]]</f>
        <v>1.7528650134914611E-2</v>
      </c>
      <c r="T62" s="1">
        <f>(Table2[[#This Row],[Close Price]]-Table2[[#This Row],[50D EMA]])/Table2[[#This Row],[50D EMA]]</f>
        <v>8.5773917273585701E-2</v>
      </c>
      <c r="U62" s="1">
        <f>(Table2[[#This Row],[Close Price]]-Table2[[#This Row],[200D EMA]])/Table2[[#This Row],[200D EMA]]</f>
        <v>0.38437025055714436</v>
      </c>
      <c r="V62">
        <v>0.51620058082021603</v>
      </c>
      <c r="W62">
        <v>1966.95</v>
      </c>
      <c r="X62">
        <v>2023.5</v>
      </c>
      <c r="Y62">
        <v>1868.3</v>
      </c>
      <c r="Z62">
        <v>2023.5</v>
      </c>
      <c r="AA62">
        <v>1856</v>
      </c>
      <c r="AB62">
        <v>2154.9499999999998</v>
      </c>
      <c r="AC62" s="1">
        <f>(Table2[[#This Row],[Close Price]]/Table2[[#This Row],[Day Low]])-1</f>
        <v>8.4394621113907942E-3</v>
      </c>
      <c r="AD62" s="1">
        <f>(Table2[[#This Row],[Day High]]/Table2[[#This Row],[Close Price]])-1</f>
        <v>2.0140656903027354E-2</v>
      </c>
      <c r="AE62" s="1">
        <f>(Table2[[#This Row],[Close Price]]/Table2[[#This Row],[Current Week Low]])-1</f>
        <v>6.1687095220253729E-2</v>
      </c>
      <c r="AF62" s="1">
        <f>(Table2[[#This Row],[Current Week High]]/Table2[[#This Row],[Close Price]])-1</f>
        <v>2.0140656903027354E-2</v>
      </c>
      <c r="AG62" s="1">
        <f>(Table2[[#This Row],[Close Price]]/Table2[[#This Row],[Current Month Low]])-1</f>
        <v>6.8723060344827669E-2</v>
      </c>
      <c r="AH62" s="1">
        <f>(Table2[[#This Row],[Current Month High]]/Table2[[#This Row],[Close Price]])-1</f>
        <v>8.6410728239772139E-2</v>
      </c>
      <c r="AI62">
        <v>8.6410728239772094</v>
      </c>
      <c r="AJ62">
        <v>106.38331078972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0.31</v>
      </c>
      <c r="AM62" t="s">
        <v>3188</v>
      </c>
      <c r="AN62">
        <v>-2.94</v>
      </c>
      <c r="AO62" t="s">
        <v>3187</v>
      </c>
      <c r="AP62">
        <v>0.138127813913546</v>
      </c>
      <c r="AQ62">
        <f>(Table2[[#This Row],[Sharpe Ratio]]-AVERAGE(Table2[Sharpe Ratio]))/_xlfn.STDEV.P(Table2[Sharpe Ratio])</f>
        <v>0.84771500746456852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3.8915440314474079</v>
      </c>
      <c r="AS62">
        <f>_xlfn.RANK.AVG(Table2[[#This Row],[1Y Return vs Nifty Z-Score]],Table2[1Y Return vs Nifty Z-Score])</f>
        <v>183</v>
      </c>
      <c r="AT62">
        <f>_xlfn.RANK.AVG(Table2[[#This Row],[6M Return vs Nifty Z-Score]],Table2[6M Return vs Nifty Z-Score])</f>
        <v>33</v>
      </c>
      <c r="AU62">
        <f>_xlfn.RANK.AVG(Table2[[#This Row],[Sharpe Ratio Z-Score]],Table2[Sharpe Ratio Z-Score])</f>
        <v>136</v>
      </c>
      <c r="AV62">
        <f>(Table2[[#This Row],[Rank 1Y]]+Table2[[#This Row],[Rank 6M]]+Table2[[#This Row],[Rank Sharpe]])/3</f>
        <v>117.33333333333333</v>
      </c>
    </row>
    <row r="63" spans="1:48" x14ac:dyDescent="0.3">
      <c r="A63" t="s">
        <v>1120</v>
      </c>
      <c r="B63" t="s">
        <v>1121</v>
      </c>
      <c r="C63" t="s">
        <v>3144</v>
      </c>
      <c r="D63" t="s">
        <v>127</v>
      </c>
      <c r="E63">
        <v>11372.466591775001</v>
      </c>
      <c r="F63">
        <v>1852.25</v>
      </c>
      <c r="G63">
        <v>36.369959012866801</v>
      </c>
      <c r="H63">
        <f>(Table2[[#This Row],[1Y Return vs Nifty]]-AVERAGE(Table2[1Y Return vs Nifty]))/_xlfn.STDEV.P(Table2[1Y Return vs Nifty])</f>
        <v>0.19875826710982958</v>
      </c>
      <c r="I63">
        <v>7.9700897183487802</v>
      </c>
      <c r="J63">
        <f>(Table2[[#This Row],[1M Return vs Nifty]]-AVERAGE(Table2[1M Return vs Nifty]))/_xlfn.STDEV.P(Table2[1M Return vs Nifty])</f>
        <v>0.68793397822748192</v>
      </c>
      <c r="K63">
        <v>64.681899777543705</v>
      </c>
      <c r="L63">
        <f>(Table2[[#This Row],[6M Return vs Nifty]]-AVERAGE(Table2[6M Return vs Nifty]))/_xlfn.STDEV.P(Table2[6M Return vs Nifty])</f>
        <v>1.7558269714152916</v>
      </c>
      <c r="M63">
        <v>2.11718820203847</v>
      </c>
      <c r="N63">
        <f>(Table2[[#This Row],[1W Return vs Nifty]]-AVERAGE(Table2[1W Return vs Nifty]))/_xlfn.STDEV.P(Table2[1W Return vs Nifty])</f>
        <v>2.9869280457063142E-2</v>
      </c>
      <c r="O63">
        <v>1862.53</v>
      </c>
      <c r="P63">
        <v>1750.3401321311401</v>
      </c>
      <c r="Q63">
        <v>1415.41130404968</v>
      </c>
      <c r="R63">
        <v>44.592763394551802</v>
      </c>
      <c r="S63" s="1">
        <f>(Table2[[#This Row],[Close Price]]-Table2[[#This Row],[20D EMA]])/Table2[[#This Row],[20D EMA]]</f>
        <v>-5.5193741845768777E-3</v>
      </c>
      <c r="T63" s="1">
        <f>(Table2[[#This Row],[Close Price]]-Table2[[#This Row],[50D EMA]])/Table2[[#This Row],[50D EMA]]</f>
        <v>5.8222893938207759E-2</v>
      </c>
      <c r="U63" s="1">
        <f>(Table2[[#This Row],[Close Price]]-Table2[[#This Row],[200D EMA]])/Table2[[#This Row],[200D EMA]]</f>
        <v>0.30863021561327536</v>
      </c>
      <c r="V63">
        <v>0.55086817323582504</v>
      </c>
      <c r="W63">
        <v>1832.5</v>
      </c>
      <c r="X63">
        <v>1921.35</v>
      </c>
      <c r="Y63">
        <v>1822.2</v>
      </c>
      <c r="Z63">
        <v>1954.45</v>
      </c>
      <c r="AA63">
        <v>1780.05</v>
      </c>
      <c r="AB63">
        <v>1954.45</v>
      </c>
      <c r="AC63" s="1">
        <f>(Table2[[#This Row],[Close Price]]/Table2[[#This Row],[Day Low]])-1</f>
        <v>1.0777626193724466E-2</v>
      </c>
      <c r="AD63" s="1">
        <f>(Table2[[#This Row],[Day High]]/Table2[[#This Row],[Close Price]])-1</f>
        <v>3.7305979214468765E-2</v>
      </c>
      <c r="AE63" s="1">
        <f>(Table2[[#This Row],[Close Price]]/Table2[[#This Row],[Current Week Low]])-1</f>
        <v>1.6491054768960511E-2</v>
      </c>
      <c r="AF63" s="1">
        <f>(Table2[[#This Row],[Current Week High]]/Table2[[#This Row],[Close Price]])-1</f>
        <v>5.5176137130517056E-2</v>
      </c>
      <c r="AG63" s="1">
        <f>(Table2[[#This Row],[Close Price]]/Table2[[#This Row],[Current Month Low]])-1</f>
        <v>4.0560658408471673E-2</v>
      </c>
      <c r="AH63" s="1">
        <f>(Table2[[#This Row],[Current Month High]]/Table2[[#This Row],[Close Price]])-1</f>
        <v>5.5176137130517056E-2</v>
      </c>
      <c r="AI63">
        <v>18.7744634903495</v>
      </c>
      <c r="AJ63">
        <v>92.321669608555695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0.32</v>
      </c>
      <c r="AM63" t="s">
        <v>3188</v>
      </c>
      <c r="AN63">
        <v>-2.84</v>
      </c>
      <c r="AO63" t="s">
        <v>3187</v>
      </c>
      <c r="AP63">
        <v>0.177344481619641</v>
      </c>
      <c r="AQ63">
        <f>(Table2[[#This Row],[Sharpe Ratio]]-AVERAGE(Table2[Sharpe Ratio]))/_xlfn.STDEV.P(Table2[Sharpe Ratio])</f>
        <v>1.3072441454111308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3.9796326426207971</v>
      </c>
      <c r="AS63">
        <f>_xlfn.RANK.AVG(Table2[[#This Row],[1Y Return vs Nifty Z-Score]],Table2[1Y Return vs Nifty Z-Score])</f>
        <v>232</v>
      </c>
      <c r="AT63">
        <f>_xlfn.RANK.AVG(Table2[[#This Row],[6M Return vs Nifty Z-Score]],Table2[6M Return vs Nifty Z-Score])</f>
        <v>43</v>
      </c>
      <c r="AU63">
        <f>_xlfn.RANK.AVG(Table2[[#This Row],[Sharpe Ratio Z-Score]],Table2[Sharpe Ratio Z-Score])</f>
        <v>77</v>
      </c>
      <c r="AV63">
        <f>(Table2[[#This Row],[Rank 1Y]]+Table2[[#This Row],[Rank 6M]]+Table2[[#This Row],[Rank Sharpe]])/3</f>
        <v>117.33333333333333</v>
      </c>
    </row>
    <row r="64" spans="1:48" x14ac:dyDescent="0.3">
      <c r="A64" t="s">
        <v>276</v>
      </c>
      <c r="B64" t="s">
        <v>277</v>
      </c>
      <c r="C64" t="s">
        <v>3141</v>
      </c>
      <c r="D64" t="s">
        <v>278</v>
      </c>
      <c r="E64">
        <v>99777.178949580004</v>
      </c>
      <c r="F64">
        <v>11502.45</v>
      </c>
      <c r="G64">
        <v>150.87837534873299</v>
      </c>
      <c r="H64">
        <f>(Table2[[#This Row],[1Y Return vs Nifty]]-AVERAGE(Table2[1Y Return vs Nifty]))/_xlfn.STDEV.P(Table2[1Y Return vs Nifty])</f>
        <v>2.1512487045223612</v>
      </c>
      <c r="I64">
        <v>-3.17002639846354</v>
      </c>
      <c r="J64">
        <f>(Table2[[#This Row],[1M Return vs Nifty]]-AVERAGE(Table2[1M Return vs Nifty]))/_xlfn.STDEV.P(Table2[1M Return vs Nifty])</f>
        <v>-0.54088490671182154</v>
      </c>
      <c r="K64">
        <v>37.132653762233097</v>
      </c>
      <c r="L64">
        <f>(Table2[[#This Row],[6M Return vs Nifty]]-AVERAGE(Table2[6M Return vs Nifty]))/_xlfn.STDEV.P(Table2[6M Return vs Nifty])</f>
        <v>0.87630723870556504</v>
      </c>
      <c r="M64">
        <v>-0.52085749231344403</v>
      </c>
      <c r="N64">
        <f>(Table2[[#This Row],[1W Return vs Nifty]]-AVERAGE(Table2[1W Return vs Nifty]))/_xlfn.STDEV.P(Table2[1W Return vs Nifty])</f>
        <v>-0.51846108694075166</v>
      </c>
      <c r="O64">
        <v>11443.57</v>
      </c>
      <c r="P64">
        <v>11149.5697208649</v>
      </c>
      <c r="Q64">
        <v>9050.23254349534</v>
      </c>
      <c r="R64">
        <v>50.802573455004698</v>
      </c>
      <c r="S64" s="1">
        <f>(Table2[[#This Row],[Close Price]]-Table2[[#This Row],[20D EMA]])/Table2[[#This Row],[20D EMA]]</f>
        <v>5.1452475058046589E-3</v>
      </c>
      <c r="T64" s="1">
        <f>(Table2[[#This Row],[Close Price]]-Table2[[#This Row],[50D EMA]])/Table2[[#This Row],[50D EMA]]</f>
        <v>3.1649676890645705E-2</v>
      </c>
      <c r="U64" s="1">
        <f>(Table2[[#This Row],[Close Price]]-Table2[[#This Row],[200D EMA]])/Table2[[#This Row],[200D EMA]]</f>
        <v>0.27095629252832176</v>
      </c>
      <c r="V64">
        <v>0.44139299638783602</v>
      </c>
      <c r="W64">
        <v>11378.95</v>
      </c>
      <c r="X64">
        <v>11699</v>
      </c>
      <c r="Y64">
        <v>11378.95</v>
      </c>
      <c r="Z64">
        <v>11881.85</v>
      </c>
      <c r="AA64">
        <v>10723</v>
      </c>
      <c r="AB64">
        <v>11881.85</v>
      </c>
      <c r="AC64" s="1">
        <f>(Table2[[#This Row],[Close Price]]/Table2[[#This Row],[Day Low]])-1</f>
        <v>1.085337399320685E-2</v>
      </c>
      <c r="AD64" s="1">
        <f>(Table2[[#This Row],[Day High]]/Table2[[#This Row],[Close Price]])-1</f>
        <v>1.7087663932466413E-2</v>
      </c>
      <c r="AE64" s="1">
        <f>(Table2[[#This Row],[Close Price]]/Table2[[#This Row],[Current Week Low]])-1</f>
        <v>1.085337399320685E-2</v>
      </c>
      <c r="AF64" s="1">
        <f>(Table2[[#This Row],[Current Week High]]/Table2[[#This Row],[Close Price]])-1</f>
        <v>3.2984277262670059E-2</v>
      </c>
      <c r="AG64" s="1">
        <f>(Table2[[#This Row],[Close Price]]/Table2[[#This Row],[Current Month Low]])-1</f>
        <v>7.2689545836053471E-2</v>
      </c>
      <c r="AH64" s="1">
        <f>(Table2[[#This Row],[Current Month High]]/Table2[[#This Row],[Close Price]])-1</f>
        <v>3.2984277262670059E-2</v>
      </c>
      <c r="AI64">
        <v>9.7070624084434094</v>
      </c>
      <c r="AJ64">
        <v>197.313120347394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-0.01</v>
      </c>
      <c r="AM64" t="s">
        <v>3187</v>
      </c>
      <c r="AN64">
        <v>0.38</v>
      </c>
      <c r="AO64" t="s">
        <v>3188</v>
      </c>
      <c r="AP64">
        <v>0.103573549394276</v>
      </c>
      <c r="AQ64">
        <f>(Table2[[#This Row],[Sharpe Ratio]]-AVERAGE(Table2[Sharpe Ratio]))/_xlfn.STDEV.P(Table2[Sharpe Ratio])</f>
        <v>0.44281851024255231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2.4110284598179055</v>
      </c>
      <c r="AS64">
        <f>_xlfn.RANK.AVG(Table2[[#This Row],[1Y Return vs Nifty Z-Score]],Table2[1Y Return vs Nifty Z-Score])</f>
        <v>30</v>
      </c>
      <c r="AT64">
        <f>_xlfn.RANK.AVG(Table2[[#This Row],[6M Return vs Nifty Z-Score]],Table2[6M Return vs Nifty Z-Score])</f>
        <v>100</v>
      </c>
      <c r="AU64">
        <f>_xlfn.RANK.AVG(Table2[[#This Row],[Sharpe Ratio Z-Score]],Table2[Sharpe Ratio Z-Score])</f>
        <v>226</v>
      </c>
      <c r="AV64">
        <f>(Table2[[#This Row],[Rank 1Y]]+Table2[[#This Row],[Rank 6M]]+Table2[[#This Row],[Rank Sharpe]])/3</f>
        <v>118.66666666666667</v>
      </c>
    </row>
    <row r="65" spans="1:48" x14ac:dyDescent="0.3">
      <c r="A65" t="s">
        <v>289</v>
      </c>
      <c r="B65" t="s">
        <v>290</v>
      </c>
      <c r="C65" t="s">
        <v>3147</v>
      </c>
      <c r="D65" t="s">
        <v>80</v>
      </c>
      <c r="E65">
        <v>93230.043760319997</v>
      </c>
      <c r="F65">
        <v>1939.8</v>
      </c>
      <c r="G65">
        <v>139.26126288790701</v>
      </c>
      <c r="H65">
        <f>(Table2[[#This Row],[1Y Return vs Nifty]]-AVERAGE(Table2[1Y Return vs Nifty]))/_xlfn.STDEV.P(Table2[1Y Return vs Nifty])</f>
        <v>1.9531645661165087</v>
      </c>
      <c r="I65">
        <v>10.5128156856382</v>
      </c>
      <c r="J65">
        <f>(Table2[[#This Row],[1M Return vs Nifty]]-AVERAGE(Table2[1M Return vs Nifty]))/_xlfn.STDEV.P(Table2[1M Return vs Nifty])</f>
        <v>0.96841127802109184</v>
      </c>
      <c r="K65">
        <v>16.600760799361598</v>
      </c>
      <c r="L65">
        <f>(Table2[[#This Row],[6M Return vs Nifty]]-AVERAGE(Table2[6M Return vs Nifty]))/_xlfn.STDEV.P(Table2[6M Return vs Nifty])</f>
        <v>0.22081906306934129</v>
      </c>
      <c r="M65">
        <v>1.4378177592132499</v>
      </c>
      <c r="N65">
        <f>(Table2[[#This Row],[1W Return vs Nifty]]-AVERAGE(Table2[1W Return vs Nifty]))/_xlfn.STDEV.P(Table2[1W Return vs Nifty])</f>
        <v>-0.11134110316560779</v>
      </c>
      <c r="O65">
        <v>1879.86</v>
      </c>
      <c r="P65">
        <v>1796.8202510500701</v>
      </c>
      <c r="Q65">
        <v>1472.6748698874801</v>
      </c>
      <c r="R65">
        <v>60.184246209970297</v>
      </c>
      <c r="S65" s="1">
        <f>(Table2[[#This Row],[Close Price]]-Table2[[#This Row],[20D EMA]])/Table2[[#This Row],[20D EMA]]</f>
        <v>3.1885353164597396E-2</v>
      </c>
      <c r="T65" s="1">
        <f>(Table2[[#This Row],[Close Price]]-Table2[[#This Row],[50D EMA]])/Table2[[#This Row],[50D EMA]]</f>
        <v>7.9573763077509768E-2</v>
      </c>
      <c r="U65" s="1">
        <f>(Table2[[#This Row],[Close Price]]-Table2[[#This Row],[200D EMA]])/Table2[[#This Row],[200D EMA]]</f>
        <v>0.31719501681196655</v>
      </c>
      <c r="V65">
        <v>0.82790481489130996</v>
      </c>
      <c r="W65">
        <v>1922</v>
      </c>
      <c r="X65">
        <v>1954.2</v>
      </c>
      <c r="Y65">
        <v>1890</v>
      </c>
      <c r="Z65">
        <v>1978</v>
      </c>
      <c r="AA65">
        <v>1753.7</v>
      </c>
      <c r="AB65">
        <v>1984.7</v>
      </c>
      <c r="AC65" s="1">
        <f>(Table2[[#This Row],[Close Price]]/Table2[[#This Row],[Day Low]])-1</f>
        <v>9.2611862643079412E-3</v>
      </c>
      <c r="AD65" s="1">
        <f>(Table2[[#This Row],[Day High]]/Table2[[#This Row],[Close Price]])-1</f>
        <v>7.4234457160533562E-3</v>
      </c>
      <c r="AE65" s="1">
        <f>(Table2[[#This Row],[Close Price]]/Table2[[#This Row],[Current Week Low]])-1</f>
        <v>2.6349206349206344E-2</v>
      </c>
      <c r="AF65" s="1">
        <f>(Table2[[#This Row],[Current Week High]]/Table2[[#This Row],[Close Price]])-1</f>
        <v>1.9692751830085564E-2</v>
      </c>
      <c r="AG65" s="1">
        <f>(Table2[[#This Row],[Close Price]]/Table2[[#This Row],[Current Month Low]])-1</f>
        <v>0.10611849233050119</v>
      </c>
      <c r="AH65" s="1">
        <f>(Table2[[#This Row],[Current Month High]]/Table2[[#This Row],[Close Price]])-1</f>
        <v>2.3146716156304814E-2</v>
      </c>
      <c r="AI65">
        <v>2.3146716156304801</v>
      </c>
      <c r="AJ65">
        <v>180.33817472360701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0.3</v>
      </c>
      <c r="AM65" t="s">
        <v>3188</v>
      </c>
      <c r="AN65">
        <v>3.29</v>
      </c>
      <c r="AO65" t="s">
        <v>3188</v>
      </c>
      <c r="AP65">
        <v>0.17130309654467299</v>
      </c>
      <c r="AQ65">
        <f>(Table2[[#This Row],[Sharpe Ratio]]-AVERAGE(Table2[Sharpe Ratio]))/_xlfn.STDEV.P(Table2[Sharpe Ratio])</f>
        <v>1.2364530089405579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4.2675068129818916</v>
      </c>
      <c r="AS65">
        <f>_xlfn.RANK.AVG(Table2[[#This Row],[1Y Return vs Nifty Z-Score]],Table2[1Y Return vs Nifty Z-Score])</f>
        <v>34</v>
      </c>
      <c r="AT65">
        <f>_xlfn.RANK.AVG(Table2[[#This Row],[6M Return vs Nifty Z-Score]],Table2[6M Return vs Nifty Z-Score])</f>
        <v>238</v>
      </c>
      <c r="AU65">
        <f>_xlfn.RANK.AVG(Table2[[#This Row],[Sharpe Ratio Z-Score]],Table2[Sharpe Ratio Z-Score])</f>
        <v>85</v>
      </c>
      <c r="AV65">
        <f>(Table2[[#This Row],[Rank 1Y]]+Table2[[#This Row],[Rank 6M]]+Table2[[#This Row],[Rank Sharpe]])/3</f>
        <v>119</v>
      </c>
    </row>
    <row r="66" spans="1:48" x14ac:dyDescent="0.3">
      <c r="A66" t="s">
        <v>1590</v>
      </c>
      <c r="B66" t="s">
        <v>1591</v>
      </c>
      <c r="C66" t="s">
        <v>3143</v>
      </c>
      <c r="D66" t="s">
        <v>1040</v>
      </c>
      <c r="E66">
        <v>6108.7391396499997</v>
      </c>
      <c r="F66">
        <v>711.5</v>
      </c>
      <c r="G66">
        <v>112.91386422328701</v>
      </c>
      <c r="H66">
        <f>(Table2[[#This Row],[1Y Return vs Nifty]]-AVERAGE(Table2[1Y Return vs Nifty]))/_xlfn.STDEV.P(Table2[1Y Return vs Nifty])</f>
        <v>1.5039133617991076</v>
      </c>
      <c r="I66">
        <v>14.875030694134001</v>
      </c>
      <c r="J66">
        <f>(Table2[[#This Row],[1M Return vs Nifty]]-AVERAGE(Table2[1M Return vs Nifty]))/_xlfn.STDEV.P(Table2[1M Return vs Nifty])</f>
        <v>1.4495886846475448</v>
      </c>
      <c r="K66">
        <v>147.92346643861299</v>
      </c>
      <c r="L66">
        <f>(Table2[[#This Row],[6M Return vs Nifty]]-AVERAGE(Table2[6M Return vs Nifty]))/_xlfn.STDEV.P(Table2[6M Return vs Nifty])</f>
        <v>4.4133443647912971</v>
      </c>
      <c r="M66">
        <v>0.22512706356023601</v>
      </c>
      <c r="N66">
        <f>(Table2[[#This Row],[1W Return vs Nifty]]-AVERAGE(Table2[1W Return vs Nifty]))/_xlfn.STDEV.P(Table2[1W Return vs Nifty])</f>
        <v>-0.36340464251634963</v>
      </c>
      <c r="O66">
        <v>711.55</v>
      </c>
      <c r="P66">
        <v>636.96027577444204</v>
      </c>
      <c r="Q66">
        <v>444.00625680241802</v>
      </c>
      <c r="R66">
        <v>47.409608475731801</v>
      </c>
      <c r="S66" s="1">
        <f>(Table2[[#This Row],[Close Price]]-Table2[[#This Row],[20D EMA]])/Table2[[#This Row],[20D EMA]]</f>
        <v>-7.0269130770788459E-5</v>
      </c>
      <c r="T66" s="1">
        <f>(Table2[[#This Row],[Close Price]]-Table2[[#This Row],[50D EMA]])/Table2[[#This Row],[50D EMA]]</f>
        <v>0.11702413331024381</v>
      </c>
      <c r="U66" s="1">
        <f>(Table2[[#This Row],[Close Price]]-Table2[[#This Row],[200D EMA]])/Table2[[#This Row],[200D EMA]]</f>
        <v>0.60245489584759659</v>
      </c>
      <c r="V66">
        <v>0.29392321460807103</v>
      </c>
      <c r="W66">
        <v>702.35</v>
      </c>
      <c r="X66">
        <v>749</v>
      </c>
      <c r="Y66">
        <v>682.8</v>
      </c>
      <c r="Z66">
        <v>764.05</v>
      </c>
      <c r="AA66">
        <v>609.54999999999995</v>
      </c>
      <c r="AB66">
        <v>825.05</v>
      </c>
      <c r="AC66" s="1">
        <f>(Table2[[#This Row],[Close Price]]/Table2[[#This Row],[Day Low]])-1</f>
        <v>1.3027692745781971E-2</v>
      </c>
      <c r="AD66" s="1">
        <f>(Table2[[#This Row],[Day High]]/Table2[[#This Row],[Close Price]])-1</f>
        <v>5.270555165144053E-2</v>
      </c>
      <c r="AE66" s="1">
        <f>(Table2[[#This Row],[Close Price]]/Table2[[#This Row],[Current Week Low]])-1</f>
        <v>4.2032806092560104E-2</v>
      </c>
      <c r="AF66" s="1">
        <f>(Table2[[#This Row],[Current Week High]]/Table2[[#This Row],[Close Price]])-1</f>
        <v>7.3858046380885334E-2</v>
      </c>
      <c r="AG66" s="1">
        <f>(Table2[[#This Row],[Close Price]]/Table2[[#This Row],[Current Month Low]])-1</f>
        <v>0.16725453203182683</v>
      </c>
      <c r="AH66" s="1">
        <f>(Table2[[#This Row],[Current Month High]]/Table2[[#This Row],[Close Price]])-1</f>
        <v>0.15959241040056216</v>
      </c>
      <c r="AI66">
        <v>22.8109627547435</v>
      </c>
      <c r="AJ66">
        <v>229.703429101019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0.46</v>
      </c>
      <c r="AM66" t="s">
        <v>3188</v>
      </c>
      <c r="AN66">
        <v>-12.74</v>
      </c>
      <c r="AO66" t="s">
        <v>3187</v>
      </c>
      <c r="AP66">
        <v>7.9669658338814994E-2</v>
      </c>
      <c r="AQ66">
        <f>(Table2[[#This Row],[Sharpe Ratio]]-AVERAGE(Table2[Sharpe Ratio]))/_xlfn.STDEV.P(Table2[Sharpe Ratio])</f>
        <v>0.16271989164989367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7.1661616603714942</v>
      </c>
      <c r="AS66">
        <f>_xlfn.RANK.AVG(Table2[[#This Row],[1Y Return vs Nifty Z-Score]],Table2[1Y Return vs Nifty Z-Score])</f>
        <v>58</v>
      </c>
      <c r="AT66">
        <f>_xlfn.RANK.AVG(Table2[[#This Row],[6M Return vs Nifty Z-Score]],Table2[6M Return vs Nifty Z-Score])</f>
        <v>3</v>
      </c>
      <c r="AU66">
        <f>_xlfn.RANK.AVG(Table2[[#This Row],[Sharpe Ratio Z-Score]],Table2[Sharpe Ratio Z-Score])</f>
        <v>299</v>
      </c>
      <c r="AV66">
        <f>(Table2[[#This Row],[Rank 1Y]]+Table2[[#This Row],[Rank 6M]]+Table2[[#This Row],[Rank Sharpe]])/3</f>
        <v>120</v>
      </c>
    </row>
    <row r="67" spans="1:48" x14ac:dyDescent="0.3">
      <c r="A67" t="s">
        <v>1299</v>
      </c>
      <c r="B67" t="s">
        <v>1300</v>
      </c>
      <c r="C67" t="s">
        <v>3151</v>
      </c>
      <c r="D67" t="s">
        <v>258</v>
      </c>
      <c r="E67">
        <v>9104.9499770839993</v>
      </c>
      <c r="F67">
        <v>78.34</v>
      </c>
      <c r="G67">
        <v>47.619987726680499</v>
      </c>
      <c r="H67">
        <f>(Table2[[#This Row],[1Y Return vs Nifty]]-AVERAGE(Table2[1Y Return vs Nifty]))/_xlfn.STDEV.P(Table2[1Y Return vs Nifty])</f>
        <v>0.3905832367252518</v>
      </c>
      <c r="I67">
        <v>-1.03005375952589E-2</v>
      </c>
      <c r="J67">
        <f>(Table2[[#This Row],[1M Return vs Nifty]]-AVERAGE(Table2[1M Return vs Nifty]))/_xlfn.STDEV.P(Table2[1M Return vs Nifty])</f>
        <v>-0.19234896971145726</v>
      </c>
      <c r="K67">
        <v>30.6882972282617</v>
      </c>
      <c r="L67">
        <f>(Table2[[#This Row],[6M Return vs Nifty]]-AVERAGE(Table2[6M Return vs Nifty]))/_xlfn.STDEV.P(Table2[6M Return vs Nifty])</f>
        <v>0.67056880459035473</v>
      </c>
      <c r="M67">
        <v>0.90822289846082704</v>
      </c>
      <c r="N67">
        <f>(Table2[[#This Row],[1W Return vs Nifty]]-AVERAGE(Table2[1W Return vs Nifty]))/_xlfn.STDEV.P(Table2[1W Return vs Nifty])</f>
        <v>-0.22141991839997058</v>
      </c>
      <c r="O67">
        <v>79.040000000000006</v>
      </c>
      <c r="P67">
        <v>78.445738431010597</v>
      </c>
      <c r="Q67">
        <v>66.7399789728141</v>
      </c>
      <c r="R67">
        <v>46.337907068885102</v>
      </c>
      <c r="S67" s="1">
        <f>(Table2[[#This Row],[Close Price]]-Table2[[#This Row],[20D EMA]])/Table2[[#This Row],[20D EMA]]</f>
        <v>-8.8562753036437597E-3</v>
      </c>
      <c r="T67" s="1">
        <f>(Table2[[#This Row],[Close Price]]-Table2[[#This Row],[50D EMA]])/Table2[[#This Row],[50D EMA]]</f>
        <v>-1.3479181039717685E-3</v>
      </c>
      <c r="U67" s="1">
        <f>(Table2[[#This Row],[Close Price]]-Table2[[#This Row],[200D EMA]])/Table2[[#This Row],[200D EMA]]</f>
        <v>0.17380918013041421</v>
      </c>
      <c r="V67">
        <v>0.98114339218801305</v>
      </c>
      <c r="W67">
        <v>77.5</v>
      </c>
      <c r="X67">
        <v>81.650000000000006</v>
      </c>
      <c r="Y67">
        <v>77.5</v>
      </c>
      <c r="Z67">
        <v>83.48</v>
      </c>
      <c r="AA67">
        <v>70.63</v>
      </c>
      <c r="AB67">
        <v>83.6</v>
      </c>
      <c r="AC67" s="1">
        <f>(Table2[[#This Row],[Close Price]]/Table2[[#This Row],[Day Low]])-1</f>
        <v>1.08387096774194E-2</v>
      </c>
      <c r="AD67" s="1">
        <f>(Table2[[#This Row],[Day High]]/Table2[[#This Row],[Close Price]])-1</f>
        <v>4.2251723257595186E-2</v>
      </c>
      <c r="AE67" s="1">
        <f>(Table2[[#This Row],[Close Price]]/Table2[[#This Row],[Current Week Low]])-1</f>
        <v>1.08387096774194E-2</v>
      </c>
      <c r="AF67" s="1">
        <f>(Table2[[#This Row],[Current Week High]]/Table2[[#This Row],[Close Price]])-1</f>
        <v>6.5611437324482935E-2</v>
      </c>
      <c r="AG67" s="1">
        <f>(Table2[[#This Row],[Close Price]]/Table2[[#This Row],[Current Month Low]])-1</f>
        <v>0.10916041342205873</v>
      </c>
      <c r="AH67" s="1">
        <f>(Table2[[#This Row],[Current Month High]]/Table2[[#This Row],[Close Price]])-1</f>
        <v>6.7143221853459112E-2</v>
      </c>
      <c r="AI67">
        <v>19.223895838651998</v>
      </c>
      <c r="AJ67">
        <v>97.828282828282795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-0.12</v>
      </c>
      <c r="AM67" t="s">
        <v>3187</v>
      </c>
      <c r="AN67">
        <v>-3.42</v>
      </c>
      <c r="AO67" t="s">
        <v>3187</v>
      </c>
      <c r="AP67">
        <v>0.19862261010903401</v>
      </c>
      <c r="AQ67">
        <f>(Table2[[#This Row],[Sharpe Ratio]]-AVERAGE(Table2[Sharpe Ratio]))/_xlfn.STDEV.P(Table2[Sharpe Ratio])</f>
        <v>1.5565748666015824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2.2039580198057607</v>
      </c>
      <c r="AS67">
        <f>_xlfn.RANK.AVG(Table2[[#This Row],[1Y Return vs Nifty Z-Score]],Table2[1Y Return vs Nifty Z-Score])</f>
        <v>191</v>
      </c>
      <c r="AT67">
        <f>_xlfn.RANK.AVG(Table2[[#This Row],[6M Return vs Nifty Z-Score]],Table2[6M Return vs Nifty Z-Score])</f>
        <v>132</v>
      </c>
      <c r="AU67">
        <f>_xlfn.RANK.AVG(Table2[[#This Row],[Sharpe Ratio Z-Score]],Table2[Sharpe Ratio Z-Score])</f>
        <v>41</v>
      </c>
      <c r="AV67">
        <f>(Table2[[#This Row],[Rank 1Y]]+Table2[[#This Row],[Rank 6M]]+Table2[[#This Row],[Rank Sharpe]])/3</f>
        <v>121.33333333333333</v>
      </c>
    </row>
    <row r="68" spans="1:48" x14ac:dyDescent="0.3">
      <c r="A68" t="s">
        <v>81</v>
      </c>
      <c r="B68" t="s">
        <v>82</v>
      </c>
      <c r="C68" t="s">
        <v>3151</v>
      </c>
      <c r="D68" t="s">
        <v>83</v>
      </c>
      <c r="E68">
        <v>302192.6715</v>
      </c>
      <c r="F68">
        <v>4518.6000000000004</v>
      </c>
      <c r="G68">
        <v>105.17974773933901</v>
      </c>
      <c r="H68">
        <f>(Table2[[#This Row],[1Y Return vs Nifty]]-AVERAGE(Table2[1Y Return vs Nifty]))/_xlfn.STDEV.P(Table2[1Y Return vs Nifty])</f>
        <v>1.3720384397632392</v>
      </c>
      <c r="I68">
        <v>4.14045721481898</v>
      </c>
      <c r="J68">
        <f>(Table2[[#This Row],[1M Return vs Nifty]]-AVERAGE(Table2[1M Return vs Nifty]))/_xlfn.STDEV.P(Table2[1M Return vs Nifty])</f>
        <v>0.26550348528021667</v>
      </c>
      <c r="K68">
        <v>11.135144774471501</v>
      </c>
      <c r="L68">
        <f>(Table2[[#This Row],[6M Return vs Nifty]]-AVERAGE(Table2[6M Return vs Nifty]))/_xlfn.STDEV.P(Table2[6M Return vs Nifty])</f>
        <v>4.6327276882751574E-2</v>
      </c>
      <c r="M68">
        <v>6.7042068180961198</v>
      </c>
      <c r="N68">
        <f>(Table2[[#This Row],[1W Return vs Nifty]]-AVERAGE(Table2[1W Return vs Nifty]))/_xlfn.STDEV.P(Table2[1W Return vs Nifty])</f>
        <v>0.9833029561468295</v>
      </c>
      <c r="O68">
        <v>4474.6400000000003</v>
      </c>
      <c r="P68">
        <v>4566.9589534707202</v>
      </c>
      <c r="Q68">
        <v>4093.9186905414399</v>
      </c>
      <c r="R68">
        <v>54.365897122324697</v>
      </c>
      <c r="S68" s="1">
        <f>(Table2[[#This Row],[Close Price]]-Table2[[#This Row],[20D EMA]])/Table2[[#This Row],[20D EMA]]</f>
        <v>9.8242540182003537E-3</v>
      </c>
      <c r="T68" s="1">
        <f>(Table2[[#This Row],[Close Price]]-Table2[[#This Row],[50D EMA]])/Table2[[#This Row],[50D EMA]]</f>
        <v>-1.0588874120265259E-2</v>
      </c>
      <c r="U68" s="1">
        <f>(Table2[[#This Row],[Close Price]]-Table2[[#This Row],[200D EMA]])/Table2[[#This Row],[200D EMA]]</f>
        <v>0.10373467124291967</v>
      </c>
      <c r="V68">
        <v>0.76757037464871303</v>
      </c>
      <c r="W68">
        <v>4505.25</v>
      </c>
      <c r="X68">
        <v>4671</v>
      </c>
      <c r="Y68">
        <v>4488.45</v>
      </c>
      <c r="Z68">
        <v>4676.6000000000004</v>
      </c>
      <c r="AA68">
        <v>4120.3500000000004</v>
      </c>
      <c r="AB68">
        <v>4676.6000000000004</v>
      </c>
      <c r="AC68" s="1">
        <f>(Table2[[#This Row],[Close Price]]/Table2[[#This Row],[Day Low]])-1</f>
        <v>2.9632095888132426E-3</v>
      </c>
      <c r="AD68" s="1">
        <f>(Table2[[#This Row],[Day High]]/Table2[[#This Row],[Close Price]])-1</f>
        <v>3.3727260655955327E-2</v>
      </c>
      <c r="AE68" s="1">
        <f>(Table2[[#This Row],[Close Price]]/Table2[[#This Row],[Current Week Low]])-1</f>
        <v>6.7172409183573478E-3</v>
      </c>
      <c r="AF68" s="1">
        <f>(Table2[[#This Row],[Current Week High]]/Table2[[#This Row],[Close Price]])-1</f>
        <v>3.4966582569822435E-2</v>
      </c>
      <c r="AG68" s="1">
        <f>(Table2[[#This Row],[Close Price]]/Table2[[#This Row],[Current Month Low]])-1</f>
        <v>9.6654410426298742E-2</v>
      </c>
      <c r="AH68" s="1">
        <f>(Table2[[#This Row],[Current Month High]]/Table2[[#This Row],[Close Price]])-1</f>
        <v>3.4966582569822435E-2</v>
      </c>
      <c r="AI68">
        <v>25.586464834240601</v>
      </c>
      <c r="AJ68">
        <v>155.60583776445301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</v>
      </c>
      <c r="AM68">
        <v>0</v>
      </c>
      <c r="AN68">
        <v>2.2200000000000002</v>
      </c>
      <c r="AO68" t="s">
        <v>3188</v>
      </c>
      <c r="AP68">
        <v>0.25749557461988498</v>
      </c>
      <c r="AQ68">
        <f>(Table2[[#This Row],[Sharpe Ratio]]-AVERAGE(Table2[Sharpe Ratio]))/_xlfn.STDEV.P(Table2[Sharpe Ratio])</f>
        <v>2.2464305889893672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65</v>
      </c>
      <c r="AT68">
        <f>_xlfn.RANK.AVG(Table2[[#This Row],[6M Return vs Nifty Z-Score]],Table2[6M Return vs Nifty Z-Score])</f>
        <v>293</v>
      </c>
      <c r="AU68">
        <f>_xlfn.RANK.AVG(Table2[[#This Row],[Sharpe Ratio Z-Score]],Table2[Sharpe Ratio Z-Score])</f>
        <v>8</v>
      </c>
      <c r="AV68">
        <f>(Table2[[#This Row],[Rank 1Y]]+Table2[[#This Row],[Rank 6M]]+Table2[[#This Row],[Rank Sharpe]])/3</f>
        <v>122</v>
      </c>
    </row>
    <row r="69" spans="1:48" x14ac:dyDescent="0.3">
      <c r="A69" t="s">
        <v>755</v>
      </c>
      <c r="B69" t="s">
        <v>756</v>
      </c>
      <c r="C69" t="s">
        <v>3151</v>
      </c>
      <c r="D69" t="s">
        <v>757</v>
      </c>
      <c r="E69">
        <v>22194.880491964999</v>
      </c>
      <c r="F69">
        <v>522.85</v>
      </c>
      <c r="G69">
        <v>44.4174455579872</v>
      </c>
      <c r="H69">
        <f>(Table2[[#This Row],[1Y Return vs Nifty]]-AVERAGE(Table2[1Y Return vs Nifty]))/_xlfn.STDEV.P(Table2[1Y Return vs Nifty])</f>
        <v>0.33597648239338246</v>
      </c>
      <c r="I69">
        <v>-3.4836964569252702</v>
      </c>
      <c r="J69">
        <f>(Table2[[#This Row],[1M Return vs Nifty]]-AVERAGE(Table2[1M Return vs Nifty]))/_xlfn.STDEV.P(Table2[1M Return vs Nifty])</f>
        <v>-0.57548451837081394</v>
      </c>
      <c r="K69">
        <v>27.3077846557279</v>
      </c>
      <c r="L69">
        <f>(Table2[[#This Row],[6M Return vs Nifty]]-AVERAGE(Table2[6M Return vs Nifty]))/_xlfn.STDEV.P(Table2[6M Return vs Nifty])</f>
        <v>0.56264470704647218</v>
      </c>
      <c r="M69">
        <v>3.8393408740313801</v>
      </c>
      <c r="N69">
        <f>(Table2[[#This Row],[1W Return vs Nifty]]-AVERAGE(Table2[1W Return vs Nifty]))/_xlfn.STDEV.P(Table2[1W Return vs Nifty])</f>
        <v>0.38782691908734784</v>
      </c>
      <c r="O69">
        <v>515.24</v>
      </c>
      <c r="P69">
        <v>535.74064632983504</v>
      </c>
      <c r="Q69">
        <v>489.27564126746603</v>
      </c>
      <c r="R69">
        <v>59.238563967960502</v>
      </c>
      <c r="S69" s="1">
        <f>(Table2[[#This Row],[Close Price]]-Table2[[#This Row],[20D EMA]])/Table2[[#This Row],[20D EMA]]</f>
        <v>1.4769816008073934E-2</v>
      </c>
      <c r="T69" s="1">
        <f>(Table2[[#This Row],[Close Price]]-Table2[[#This Row],[50D EMA]])/Table2[[#This Row],[50D EMA]]</f>
        <v>-2.4061355841010323E-2</v>
      </c>
      <c r="U69" s="1">
        <f>(Table2[[#This Row],[Close Price]]-Table2[[#This Row],[200D EMA]])/Table2[[#This Row],[200D EMA]]</f>
        <v>6.862054004070138E-2</v>
      </c>
      <c r="V69">
        <v>0.89603004505497896</v>
      </c>
      <c r="W69">
        <v>514.35</v>
      </c>
      <c r="X69">
        <v>537.29999999999995</v>
      </c>
      <c r="Y69">
        <v>506.2</v>
      </c>
      <c r="Z69">
        <v>537.29999999999995</v>
      </c>
      <c r="AA69">
        <v>456.45</v>
      </c>
      <c r="AB69">
        <v>537.29999999999995</v>
      </c>
      <c r="AC69" s="1">
        <f>(Table2[[#This Row],[Close Price]]/Table2[[#This Row],[Day Low]])-1</f>
        <v>1.6525712063769848E-2</v>
      </c>
      <c r="AD69" s="1">
        <f>(Table2[[#This Row],[Day High]]/Table2[[#This Row],[Close Price]])-1</f>
        <v>2.7636989576360182E-2</v>
      </c>
      <c r="AE69" s="1">
        <f>(Table2[[#This Row],[Close Price]]/Table2[[#This Row],[Current Week Low]])-1</f>
        <v>3.2892137495061258E-2</v>
      </c>
      <c r="AF69" s="1">
        <f>(Table2[[#This Row],[Current Week High]]/Table2[[#This Row],[Close Price]])-1</f>
        <v>2.7636989576360182E-2</v>
      </c>
      <c r="AG69" s="1">
        <f>(Table2[[#This Row],[Close Price]]/Table2[[#This Row],[Current Month Low]])-1</f>
        <v>0.1454704786942711</v>
      </c>
      <c r="AH69" s="1">
        <f>(Table2[[#This Row],[Current Month High]]/Table2[[#This Row],[Close Price]])-1</f>
        <v>2.7636989576360182E-2</v>
      </c>
      <c r="AI69">
        <v>43.081189633738099</v>
      </c>
      <c r="AJ69">
        <v>95.970764617691103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</v>
      </c>
      <c r="AM69" t="s">
        <v>3187</v>
      </c>
      <c r="AN69">
        <v>1.9</v>
      </c>
      <c r="AO69" t="s">
        <v>3188</v>
      </c>
      <c r="AP69">
        <v>0.254380439021753</v>
      </c>
      <c r="AQ69">
        <f>(Table2[[#This Row],[Sharpe Ratio]]-AVERAGE(Table2[Sharpe Ratio]))/_xlfn.STDEV.P(Table2[Sharpe Ratio])</f>
        <v>2.2099283653245618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202</v>
      </c>
      <c r="AT69">
        <f>_xlfn.RANK.AVG(Table2[[#This Row],[6M Return vs Nifty Z-Score]],Table2[6M Return vs Nifty Z-Score])</f>
        <v>159</v>
      </c>
      <c r="AU69">
        <f>_xlfn.RANK.AVG(Table2[[#This Row],[Sharpe Ratio Z-Score]],Table2[Sharpe Ratio Z-Score])</f>
        <v>9</v>
      </c>
      <c r="AV69">
        <f>(Table2[[#This Row],[Rank 1Y]]+Table2[[#This Row],[Rank 6M]]+Table2[[#This Row],[Rank Sharpe]])/3</f>
        <v>123.33333333333333</v>
      </c>
    </row>
    <row r="70" spans="1:48" x14ac:dyDescent="0.3">
      <c r="A70" t="s">
        <v>938</v>
      </c>
      <c r="B70" t="s">
        <v>939</v>
      </c>
      <c r="C70" t="s">
        <v>3151</v>
      </c>
      <c r="D70" t="s">
        <v>154</v>
      </c>
      <c r="E70">
        <v>16189.332949850001</v>
      </c>
      <c r="F70">
        <v>721.45</v>
      </c>
      <c r="G70">
        <v>52.759419075802299</v>
      </c>
      <c r="H70">
        <f>(Table2[[#This Row],[1Y Return vs Nifty]]-AVERAGE(Table2[1Y Return vs Nifty]))/_xlfn.STDEV.P(Table2[1Y Return vs Nifty])</f>
        <v>0.47821601415766002</v>
      </c>
      <c r="I70">
        <v>20.755301559798099</v>
      </c>
      <c r="J70">
        <f>(Table2[[#This Row],[1M Return vs Nifty]]-AVERAGE(Table2[1M Return vs Nifty]))/_xlfn.STDEV.P(Table2[1M Return vs Nifty])</f>
        <v>2.0982163840825172</v>
      </c>
      <c r="K70">
        <v>24.2462785494853</v>
      </c>
      <c r="L70">
        <f>(Table2[[#This Row],[6M Return vs Nifty]]-AVERAGE(Table2[6M Return vs Nifty]))/_xlfn.STDEV.P(Table2[6M Return vs Nifty])</f>
        <v>0.46490500735540868</v>
      </c>
      <c r="M70">
        <v>11.4468444071702</v>
      </c>
      <c r="N70">
        <f>(Table2[[#This Row],[1W Return vs Nifty]]-AVERAGE(Table2[1W Return vs Nifty]))/_xlfn.STDEV.P(Table2[1W Return vs Nifty])</f>
        <v>1.9690827768752752</v>
      </c>
      <c r="O70">
        <v>679.67</v>
      </c>
      <c r="P70">
        <v>652.90194429178803</v>
      </c>
      <c r="Q70">
        <v>571.37426256037702</v>
      </c>
      <c r="R70">
        <v>65.369340584277595</v>
      </c>
      <c r="S70" s="1">
        <f>(Table2[[#This Row],[Close Price]]-Table2[[#This Row],[20D EMA]])/Table2[[#This Row],[20D EMA]]</f>
        <v>6.1471007989171343E-2</v>
      </c>
      <c r="T70" s="1">
        <f>(Table2[[#This Row],[Close Price]]-Table2[[#This Row],[50D EMA]])/Table2[[#This Row],[50D EMA]]</f>
        <v>0.10498981708894597</v>
      </c>
      <c r="U70" s="1">
        <f>(Table2[[#This Row],[Close Price]]-Table2[[#This Row],[200D EMA]])/Table2[[#This Row],[200D EMA]]</f>
        <v>0.26265750362489343</v>
      </c>
      <c r="V70">
        <v>1.08194238674361</v>
      </c>
      <c r="W70">
        <v>712.95</v>
      </c>
      <c r="X70">
        <v>739.1</v>
      </c>
      <c r="Y70">
        <v>688.35</v>
      </c>
      <c r="Z70">
        <v>739.1</v>
      </c>
      <c r="AA70">
        <v>618</v>
      </c>
      <c r="AB70">
        <v>739.1</v>
      </c>
      <c r="AC70" s="1">
        <f>(Table2[[#This Row],[Close Price]]/Table2[[#This Row],[Day Low]])-1</f>
        <v>1.1922294691072199E-2</v>
      </c>
      <c r="AD70" s="1">
        <f>(Table2[[#This Row],[Day High]]/Table2[[#This Row],[Close Price]])-1</f>
        <v>2.446461986277626E-2</v>
      </c>
      <c r="AE70" s="1">
        <f>(Table2[[#This Row],[Close Price]]/Table2[[#This Row],[Current Week Low]])-1</f>
        <v>4.8086002760223678E-2</v>
      </c>
      <c r="AF70" s="1">
        <f>(Table2[[#This Row],[Current Week High]]/Table2[[#This Row],[Close Price]])-1</f>
        <v>2.446461986277626E-2</v>
      </c>
      <c r="AG70" s="1">
        <f>(Table2[[#This Row],[Close Price]]/Table2[[#This Row],[Current Month Low]])-1</f>
        <v>0.16739482200647249</v>
      </c>
      <c r="AH70" s="1">
        <f>(Table2[[#This Row],[Current Month High]]/Table2[[#This Row],[Close Price]])-1</f>
        <v>2.446461986277626E-2</v>
      </c>
      <c r="AI70">
        <v>2.4464619862776198</v>
      </c>
      <c r="AJ70">
        <v>102.299334034349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0.18</v>
      </c>
      <c r="AM70" t="s">
        <v>3188</v>
      </c>
      <c r="AN70">
        <v>3.06</v>
      </c>
      <c r="AO70" t="s">
        <v>3188</v>
      </c>
      <c r="AP70">
        <v>0.23016498858078199</v>
      </c>
      <c r="AQ70">
        <f>(Table2[[#This Row],[Sharpe Ratio]]-AVERAGE(Table2[Sharpe Ratio]))/_xlfn.STDEV.P(Table2[Sharpe Ratio])</f>
        <v>1.9261789873936661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6.9365991698645271</v>
      </c>
      <c r="AS70">
        <f>_xlfn.RANK.AVG(Table2[[#This Row],[1Y Return vs Nifty Z-Score]],Table2[1Y Return vs Nifty Z-Score])</f>
        <v>170</v>
      </c>
      <c r="AT70">
        <f>_xlfn.RANK.AVG(Table2[[#This Row],[6M Return vs Nifty Z-Score]],Table2[6M Return vs Nifty Z-Score])</f>
        <v>184</v>
      </c>
      <c r="AU70">
        <f>_xlfn.RANK.AVG(Table2[[#This Row],[Sharpe Ratio Z-Score]],Table2[Sharpe Ratio Z-Score])</f>
        <v>19</v>
      </c>
      <c r="AV70">
        <f>(Table2[[#This Row],[Rank 1Y]]+Table2[[#This Row],[Rank 6M]]+Table2[[#This Row],[Rank Sharpe]])/3</f>
        <v>124.33333333333333</v>
      </c>
    </row>
    <row r="71" spans="1:48" x14ac:dyDescent="0.3">
      <c r="A71" t="s">
        <v>601</v>
      </c>
      <c r="B71" t="s">
        <v>602</v>
      </c>
      <c r="C71" t="s">
        <v>3142</v>
      </c>
      <c r="D71" t="s">
        <v>404</v>
      </c>
      <c r="E71">
        <v>32290.5</v>
      </c>
      <c r="F71">
        <v>1545</v>
      </c>
      <c r="G71">
        <v>103.32816364876</v>
      </c>
      <c r="H71">
        <f>(Table2[[#This Row],[1Y Return vs Nifty]]-AVERAGE(Table2[1Y Return vs Nifty]))/_xlfn.STDEV.P(Table2[1Y Return vs Nifty])</f>
        <v>1.3404669592851852</v>
      </c>
      <c r="I71">
        <v>10.558423651750401</v>
      </c>
      <c r="J71">
        <f>(Table2[[#This Row],[1M Return vs Nifty]]-AVERAGE(Table2[1M Return vs Nifty]))/_xlfn.STDEV.P(Table2[1M Return vs Nifty])</f>
        <v>0.97344209901745149</v>
      </c>
      <c r="K71">
        <v>45.447843445894101</v>
      </c>
      <c r="L71">
        <f>(Table2[[#This Row],[6M Return vs Nifty]]-AVERAGE(Table2[6M Return vs Nifty]))/_xlfn.STDEV.P(Table2[6M Return vs Nifty])</f>
        <v>1.141772703856218</v>
      </c>
      <c r="M71">
        <v>6.6910477451016197</v>
      </c>
      <c r="N71">
        <f>(Table2[[#This Row],[1W Return vs Nifty]]-AVERAGE(Table2[1W Return vs Nifty]))/_xlfn.STDEV.P(Table2[1W Return vs Nifty])</f>
        <v>0.98056778012423917</v>
      </c>
      <c r="O71">
        <v>1481.99</v>
      </c>
      <c r="P71">
        <v>1413.55385479351</v>
      </c>
      <c r="Q71">
        <v>1154.00442393398</v>
      </c>
      <c r="R71">
        <v>62.936258595236502</v>
      </c>
      <c r="S71" s="1">
        <f>(Table2[[#This Row],[Close Price]]-Table2[[#This Row],[20D EMA]])/Table2[[#This Row],[20D EMA]]</f>
        <v>4.2517155986207728E-2</v>
      </c>
      <c r="T71" s="1">
        <f>(Table2[[#This Row],[Close Price]]-Table2[[#This Row],[50D EMA]])/Table2[[#This Row],[50D EMA]]</f>
        <v>9.2989838880734713E-2</v>
      </c>
      <c r="U71" s="1">
        <f>(Table2[[#This Row],[Close Price]]-Table2[[#This Row],[200D EMA]])/Table2[[#This Row],[200D EMA]]</f>
        <v>0.33881635802844084</v>
      </c>
      <c r="V71">
        <v>1.5537991979647701</v>
      </c>
      <c r="W71">
        <v>1538.05</v>
      </c>
      <c r="X71">
        <v>1609.7</v>
      </c>
      <c r="Y71">
        <v>1480.35</v>
      </c>
      <c r="Z71">
        <v>1640</v>
      </c>
      <c r="AA71">
        <v>1344.6</v>
      </c>
      <c r="AB71">
        <v>1640</v>
      </c>
      <c r="AC71" s="1">
        <f>(Table2[[#This Row],[Close Price]]/Table2[[#This Row],[Day Low]])-1</f>
        <v>4.5187087545919269E-3</v>
      </c>
      <c r="AD71" s="1">
        <f>(Table2[[#This Row],[Day High]]/Table2[[#This Row],[Close Price]])-1</f>
        <v>4.1877022653721729E-2</v>
      </c>
      <c r="AE71" s="1">
        <f>(Table2[[#This Row],[Close Price]]/Table2[[#This Row],[Current Week Low]])-1</f>
        <v>4.3672104569865366E-2</v>
      </c>
      <c r="AF71" s="1">
        <f>(Table2[[#This Row],[Current Week High]]/Table2[[#This Row],[Close Price]])-1</f>
        <v>6.1488673139158623E-2</v>
      </c>
      <c r="AG71" s="1">
        <f>(Table2[[#This Row],[Close Price]]/Table2[[#This Row],[Current Month Low]])-1</f>
        <v>0.14904060687193232</v>
      </c>
      <c r="AH71" s="1">
        <f>(Table2[[#This Row],[Current Month High]]/Table2[[#This Row],[Close Price]])-1</f>
        <v>6.1488673139158623E-2</v>
      </c>
      <c r="AI71">
        <v>7.72815533980582</v>
      </c>
      <c r="AJ71">
        <v>144.849445324881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0.25</v>
      </c>
      <c r="AM71" t="s">
        <v>3188</v>
      </c>
      <c r="AN71">
        <v>7.51</v>
      </c>
      <c r="AO71" t="s">
        <v>3188</v>
      </c>
      <c r="AP71">
        <v>0.101246591944171</v>
      </c>
      <c r="AQ71">
        <f>(Table2[[#This Row],[Sharpe Ratio]]-AVERAGE(Table2[Sharpe Ratio]))/_xlfn.STDEV.P(Table2[Sharpe Ratio])</f>
        <v>0.41555192147731435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4.8518014637604079</v>
      </c>
      <c r="AS71">
        <f>_xlfn.RANK.AVG(Table2[[#This Row],[1Y Return vs Nifty Z-Score]],Table2[1Y Return vs Nifty Z-Score])</f>
        <v>68</v>
      </c>
      <c r="AT71">
        <f>_xlfn.RANK.AVG(Table2[[#This Row],[6M Return vs Nifty Z-Score]],Table2[6M Return vs Nifty Z-Score])</f>
        <v>77</v>
      </c>
      <c r="AU71">
        <f>_xlfn.RANK.AVG(Table2[[#This Row],[Sharpe Ratio Z-Score]],Table2[Sharpe Ratio Z-Score])</f>
        <v>230</v>
      </c>
      <c r="AV71">
        <f>(Table2[[#This Row],[Rank 1Y]]+Table2[[#This Row],[Rank 6M]]+Table2[[#This Row],[Rank Sharpe]])/3</f>
        <v>125</v>
      </c>
    </row>
    <row r="72" spans="1:48" x14ac:dyDescent="0.3">
      <c r="A72" t="s">
        <v>1571</v>
      </c>
      <c r="B72" t="s">
        <v>1572</v>
      </c>
      <c r="C72" t="s">
        <v>3148</v>
      </c>
      <c r="D72" t="s">
        <v>190</v>
      </c>
      <c r="E72">
        <v>6248.3982403050004</v>
      </c>
      <c r="F72">
        <v>2176.85</v>
      </c>
      <c r="G72">
        <v>102.53935571075</v>
      </c>
      <c r="H72">
        <f>(Table2[[#This Row],[1Y Return vs Nifty]]-AVERAGE(Table2[1Y Return vs Nifty]))/_xlfn.STDEV.P(Table2[1Y Return vs Nifty])</f>
        <v>1.3270169439483019</v>
      </c>
      <c r="I72">
        <v>-8.4257004620637499</v>
      </c>
      <c r="J72">
        <f>(Table2[[#This Row],[1M Return vs Nifty]]-AVERAGE(Table2[1M Return vs Nifty]))/_xlfn.STDEV.P(Table2[1M Return vs Nifty])</f>
        <v>-1.1206159862371958</v>
      </c>
      <c r="K72">
        <v>25.147823916710198</v>
      </c>
      <c r="L72">
        <f>(Table2[[#This Row],[6M Return vs Nifty]]-AVERAGE(Table2[6M Return vs Nifty]))/_xlfn.STDEV.P(Table2[6M Return vs Nifty])</f>
        <v>0.49368717220909153</v>
      </c>
      <c r="M72">
        <v>4.5777615929719904</v>
      </c>
      <c r="N72">
        <f>(Table2[[#This Row],[1W Return vs Nifty]]-AVERAGE(Table2[1W Return vs Nifty]))/_xlfn.STDEV.P(Table2[1W Return vs Nifty])</f>
        <v>0.54131118396485001</v>
      </c>
      <c r="O72">
        <v>2282.14</v>
      </c>
      <c r="P72">
        <v>2366.61647092866</v>
      </c>
      <c r="Q72">
        <v>1954.4575999629899</v>
      </c>
      <c r="R72">
        <v>34.946140838638698</v>
      </c>
      <c r="S72" s="1">
        <f>(Table2[[#This Row],[Close Price]]-Table2[[#This Row],[20D EMA]])/Table2[[#This Row],[20D EMA]]</f>
        <v>-4.6136520984689795E-2</v>
      </c>
      <c r="T72" s="1">
        <f>(Table2[[#This Row],[Close Price]]-Table2[[#This Row],[50D EMA]])/Table2[[#This Row],[50D EMA]]</f>
        <v>-8.0184716560430136E-2</v>
      </c>
      <c r="U72" s="1">
        <f>(Table2[[#This Row],[Close Price]]-Table2[[#This Row],[200D EMA]])/Table2[[#This Row],[200D EMA]]</f>
        <v>0.11378727276622491</v>
      </c>
      <c r="V72">
        <v>1.1131499269966201</v>
      </c>
      <c r="W72">
        <v>2133.65</v>
      </c>
      <c r="X72">
        <v>2215.0500000000002</v>
      </c>
      <c r="Y72">
        <v>2116.0500000000002</v>
      </c>
      <c r="Z72">
        <v>2230</v>
      </c>
      <c r="AA72">
        <v>2012.05</v>
      </c>
      <c r="AB72">
        <v>2480</v>
      </c>
      <c r="AC72" s="1">
        <f>(Table2[[#This Row],[Close Price]]/Table2[[#This Row],[Day Low]])-1</f>
        <v>2.0246994586740952E-2</v>
      </c>
      <c r="AD72" s="1">
        <f>(Table2[[#This Row],[Day High]]/Table2[[#This Row],[Close Price]])-1</f>
        <v>1.7548292257160591E-2</v>
      </c>
      <c r="AE72" s="1">
        <f>(Table2[[#This Row],[Close Price]]/Table2[[#This Row],[Current Week Low]])-1</f>
        <v>2.873278041634153E-2</v>
      </c>
      <c r="AF72" s="1">
        <f>(Table2[[#This Row],[Current Week High]]/Table2[[#This Row],[Close Price]])-1</f>
        <v>2.4416013965133043E-2</v>
      </c>
      <c r="AG72" s="1">
        <f>(Table2[[#This Row],[Close Price]]/Table2[[#This Row],[Current Month Low]])-1</f>
        <v>8.1906513257622882E-2</v>
      </c>
      <c r="AH72" s="1">
        <f>(Table2[[#This Row],[Current Month High]]/Table2[[#This Row],[Close Price]])-1</f>
        <v>0.13926085858005832</v>
      </c>
      <c r="AI72">
        <v>35.613386315088299</v>
      </c>
      <c r="AJ72">
        <v>151.77538746241001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-0.04</v>
      </c>
      <c r="AM72" t="s">
        <v>3187</v>
      </c>
      <c r="AN72">
        <v>-10.31</v>
      </c>
      <c r="AO72" t="s">
        <v>3187</v>
      </c>
      <c r="AP72">
        <v>0.14238336505862501</v>
      </c>
      <c r="AQ72">
        <f>(Table2[[#This Row],[Sharpe Ratio]]-AVERAGE(Table2[Sharpe Ratio]))/_xlfn.STDEV.P(Table2[Sharpe Ratio])</f>
        <v>0.89758027811533647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71</v>
      </c>
      <c r="AT72">
        <f>_xlfn.RANK.AVG(Table2[[#This Row],[6M Return vs Nifty Z-Score]],Table2[6M Return vs Nifty Z-Score])</f>
        <v>174</v>
      </c>
      <c r="AU72">
        <f>_xlfn.RANK.AVG(Table2[[#This Row],[Sharpe Ratio Z-Score]],Table2[Sharpe Ratio Z-Score])</f>
        <v>130</v>
      </c>
      <c r="AV72">
        <f>(Table2[[#This Row],[Rank 1Y]]+Table2[[#This Row],[Rank 6M]]+Table2[[#This Row],[Rank Sharpe]])/3</f>
        <v>125</v>
      </c>
    </row>
    <row r="73" spans="1:48" x14ac:dyDescent="0.3">
      <c r="A73" t="s">
        <v>866</v>
      </c>
      <c r="B73" t="s">
        <v>867</v>
      </c>
      <c r="C73" t="s">
        <v>3144</v>
      </c>
      <c r="D73" t="s">
        <v>237</v>
      </c>
      <c r="E73">
        <v>18468.273070499999</v>
      </c>
      <c r="F73">
        <v>2646.95</v>
      </c>
      <c r="G73">
        <v>96.593945344698795</v>
      </c>
      <c r="H73">
        <f>(Table2[[#This Row],[1Y Return vs Nifty]]-AVERAGE(Table2[1Y Return vs Nifty]))/_xlfn.STDEV.P(Table2[1Y Return vs Nifty])</f>
        <v>1.2256413659981216</v>
      </c>
      <c r="I73">
        <v>1.65742550672318</v>
      </c>
      <c r="J73">
        <f>(Table2[[#This Row],[1M Return vs Nifty]]-AVERAGE(Table2[1M Return vs Nifty]))/_xlfn.STDEV.P(Table2[1M Return vs Nifty])</f>
        <v>-8.3891943666717008E-3</v>
      </c>
      <c r="K73">
        <v>62.686017087235598</v>
      </c>
      <c r="L73">
        <f>(Table2[[#This Row],[6M Return vs Nifty]]-AVERAGE(Table2[6M Return vs Nifty]))/_xlfn.STDEV.P(Table2[6M Return vs Nifty])</f>
        <v>1.6921076881607091</v>
      </c>
      <c r="M73">
        <v>1.2787597955921299</v>
      </c>
      <c r="N73">
        <f>(Table2[[#This Row],[1W Return vs Nifty]]-AVERAGE(Table2[1W Return vs Nifty]))/_xlfn.STDEV.P(Table2[1W Return vs Nifty])</f>
        <v>-0.14440205878766094</v>
      </c>
      <c r="O73">
        <v>2673.35</v>
      </c>
      <c r="P73">
        <v>2561.3122143884498</v>
      </c>
      <c r="Q73">
        <v>2031.9605025334499</v>
      </c>
      <c r="R73">
        <v>45.305318103517898</v>
      </c>
      <c r="S73" s="1">
        <f>(Table2[[#This Row],[Close Price]]-Table2[[#This Row],[20D EMA]])/Table2[[#This Row],[20D EMA]]</f>
        <v>-9.8752501543008173E-3</v>
      </c>
      <c r="T73" s="1">
        <f>(Table2[[#This Row],[Close Price]]-Table2[[#This Row],[50D EMA]])/Table2[[#This Row],[50D EMA]]</f>
        <v>3.3435121704597538E-2</v>
      </c>
      <c r="U73" s="1">
        <f>(Table2[[#This Row],[Close Price]]-Table2[[#This Row],[200D EMA]])/Table2[[#This Row],[200D EMA]]</f>
        <v>0.30265819473350025</v>
      </c>
      <c r="V73">
        <v>0.66154357614889603</v>
      </c>
      <c r="W73">
        <v>2635</v>
      </c>
      <c r="X73">
        <v>2828</v>
      </c>
      <c r="Y73">
        <v>2550</v>
      </c>
      <c r="Z73">
        <v>2828</v>
      </c>
      <c r="AA73">
        <v>2450</v>
      </c>
      <c r="AB73">
        <v>2975</v>
      </c>
      <c r="AC73" s="1">
        <f>(Table2[[#This Row],[Close Price]]/Table2[[#This Row],[Day Low]])-1</f>
        <v>4.5351043643262479E-3</v>
      </c>
      <c r="AD73" s="1">
        <f>(Table2[[#This Row],[Day High]]/Table2[[#This Row],[Close Price]])-1</f>
        <v>6.8399478645233325E-2</v>
      </c>
      <c r="AE73" s="1">
        <f>(Table2[[#This Row],[Close Price]]/Table2[[#This Row],[Current Week Low]])-1</f>
        <v>3.8019607843137182E-2</v>
      </c>
      <c r="AF73" s="1">
        <f>(Table2[[#This Row],[Current Week High]]/Table2[[#This Row],[Close Price]])-1</f>
        <v>6.8399478645233325E-2</v>
      </c>
      <c r="AG73" s="1">
        <f>(Table2[[#This Row],[Close Price]]/Table2[[#This Row],[Current Month Low]])-1</f>
        <v>8.0387755102040659E-2</v>
      </c>
      <c r="AH73" s="1">
        <f>(Table2[[#This Row],[Current Month High]]/Table2[[#This Row],[Close Price]])-1</f>
        <v>0.12393509510946576</v>
      </c>
      <c r="AI73">
        <v>12.393509510946499</v>
      </c>
      <c r="AJ73">
        <v>126.88466978099601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0.16</v>
      </c>
      <c r="AM73" t="s">
        <v>3188</v>
      </c>
      <c r="AN73">
        <v>-7.69</v>
      </c>
      <c r="AO73" t="s">
        <v>3187</v>
      </c>
      <c r="AP73">
        <v>9.6097140416381996E-2</v>
      </c>
      <c r="AQ73">
        <f>(Table2[[#This Row],[Sharpe Ratio]]-AVERAGE(Table2[Sharpe Ratio]))/_xlfn.STDEV.P(Table2[Sharpe Ratio])</f>
        <v>0.35521219452252467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3.1201699955270228</v>
      </c>
      <c r="AS73">
        <f>_xlfn.RANK.AVG(Table2[[#This Row],[1Y Return vs Nifty Z-Score]],Table2[1Y Return vs Nifty Z-Score])</f>
        <v>84</v>
      </c>
      <c r="AT73">
        <f>_xlfn.RANK.AVG(Table2[[#This Row],[6M Return vs Nifty Z-Score]],Table2[6M Return vs Nifty Z-Score])</f>
        <v>46</v>
      </c>
      <c r="AU73">
        <f>_xlfn.RANK.AVG(Table2[[#This Row],[Sharpe Ratio Z-Score]],Table2[Sharpe Ratio Z-Score])</f>
        <v>248</v>
      </c>
      <c r="AV73">
        <f>(Table2[[#This Row],[Rank 1Y]]+Table2[[#This Row],[Rank 6M]]+Table2[[#This Row],[Rank Sharpe]])/3</f>
        <v>126</v>
      </c>
    </row>
    <row r="74" spans="1:48" x14ac:dyDescent="0.3">
      <c r="A74" t="s">
        <v>266</v>
      </c>
      <c r="B74" t="s">
        <v>267</v>
      </c>
      <c r="C74" t="s">
        <v>3156</v>
      </c>
      <c r="D74" t="s">
        <v>268</v>
      </c>
      <c r="E74">
        <v>101113.135006725</v>
      </c>
      <c r="F74">
        <v>11173.95</v>
      </c>
      <c r="G74">
        <v>90.526678259296702</v>
      </c>
      <c r="H74">
        <f>(Table2[[#This Row],[1Y Return vs Nifty]]-AVERAGE(Table2[1Y Return vs Nifty]))/_xlfn.STDEV.P(Table2[1Y Return vs Nifty])</f>
        <v>1.1221880012189869</v>
      </c>
      <c r="I74">
        <v>9.1741341415215398</v>
      </c>
      <c r="J74">
        <f>(Table2[[#This Row],[1M Return vs Nifty]]-AVERAGE(Table2[1M Return vs Nifty]))/_xlfn.STDEV.P(Table2[1M Return vs Nifty])</f>
        <v>0.82074700369205855</v>
      </c>
      <c r="K74">
        <v>19.568038513629801</v>
      </c>
      <c r="L74">
        <f>(Table2[[#This Row],[6M Return vs Nifty]]-AVERAGE(Table2[6M Return vs Nifty]))/_xlfn.STDEV.P(Table2[6M Return vs Nifty])</f>
        <v>0.315550486959429</v>
      </c>
      <c r="M74">
        <v>2.9621520650722402</v>
      </c>
      <c r="N74">
        <f>(Table2[[#This Row],[1W Return vs Nifty]]-AVERAGE(Table2[1W Return vs Nifty]))/_xlfn.STDEV.P(Table2[1W Return vs Nifty])</f>
        <v>0.20549904549379322</v>
      </c>
      <c r="O74">
        <v>11240.25</v>
      </c>
      <c r="P74">
        <v>11001.5124501011</v>
      </c>
      <c r="Q74">
        <v>9365.5391763968491</v>
      </c>
      <c r="R74">
        <v>44.905450360125599</v>
      </c>
      <c r="S74" s="1">
        <f>(Table2[[#This Row],[Close Price]]-Table2[[#This Row],[20D EMA]])/Table2[[#This Row],[20D EMA]]</f>
        <v>-5.898445319276642E-3</v>
      </c>
      <c r="T74" s="1">
        <f>(Table2[[#This Row],[Close Price]]-Table2[[#This Row],[50D EMA]])/Table2[[#This Row],[50D EMA]]</f>
        <v>1.5673985797954215E-2</v>
      </c>
      <c r="U74" s="1">
        <f>(Table2[[#This Row],[Close Price]]-Table2[[#This Row],[200D EMA]])/Table2[[#This Row],[200D EMA]]</f>
        <v>0.1930920141961214</v>
      </c>
      <c r="V74">
        <v>0.66812926059126299</v>
      </c>
      <c r="W74">
        <v>11025.05</v>
      </c>
      <c r="X74">
        <v>11570</v>
      </c>
      <c r="Y74">
        <v>11025.05</v>
      </c>
      <c r="Z74">
        <v>11570</v>
      </c>
      <c r="AA74">
        <v>10349.049999999999</v>
      </c>
      <c r="AB74">
        <v>11680</v>
      </c>
      <c r="AC74" s="1">
        <f>(Table2[[#This Row],[Close Price]]/Table2[[#This Row],[Day Low]])-1</f>
        <v>1.3505607684318965E-2</v>
      </c>
      <c r="AD74" s="1">
        <f>(Table2[[#This Row],[Day High]]/Table2[[#This Row],[Close Price]])-1</f>
        <v>3.5444046196734247E-2</v>
      </c>
      <c r="AE74" s="1">
        <f>(Table2[[#This Row],[Close Price]]/Table2[[#This Row],[Current Week Low]])-1</f>
        <v>1.3505607684318965E-2</v>
      </c>
      <c r="AF74" s="1">
        <f>(Table2[[#This Row],[Current Week High]]/Table2[[#This Row],[Close Price]])-1</f>
        <v>3.5444046196734247E-2</v>
      </c>
      <c r="AG74" s="1">
        <f>(Table2[[#This Row],[Close Price]]/Table2[[#This Row],[Current Month Low]])-1</f>
        <v>7.9707799266599544E-2</v>
      </c>
      <c r="AH74" s="1">
        <f>(Table2[[#This Row],[Current Month High]]/Table2[[#This Row],[Close Price]])-1</f>
        <v>4.5288371614335077E-2</v>
      </c>
      <c r="AI74">
        <v>19.008944912049898</v>
      </c>
      <c r="AJ74">
        <v>123.66464165257101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7.0000000000000007E-2</v>
      </c>
      <c r="AM74" t="s">
        <v>3188</v>
      </c>
      <c r="AN74">
        <v>-3.09</v>
      </c>
      <c r="AO74" t="s">
        <v>3187</v>
      </c>
      <c r="AP74">
        <v>0.181134161264809</v>
      </c>
      <c r="AQ74">
        <f>(Table2[[#This Row],[Sharpe Ratio]]-AVERAGE(Table2[Sharpe Ratio]))/_xlfn.STDEV.P(Table2[Sharpe Ratio])</f>
        <v>1.351650473697076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3.8156350110613433</v>
      </c>
      <c r="AS74">
        <f>_xlfn.RANK.AVG(Table2[[#This Row],[1Y Return vs Nifty Z-Score]],Table2[1Y Return vs Nifty Z-Score])</f>
        <v>93</v>
      </c>
      <c r="AT74">
        <f>_xlfn.RANK.AVG(Table2[[#This Row],[6M Return vs Nifty Z-Score]],Table2[6M Return vs Nifty Z-Score])</f>
        <v>217</v>
      </c>
      <c r="AU74">
        <f>_xlfn.RANK.AVG(Table2[[#This Row],[Sharpe Ratio Z-Score]],Table2[Sharpe Ratio Z-Score])</f>
        <v>69</v>
      </c>
      <c r="AV74">
        <f>(Table2[[#This Row],[Rank 1Y]]+Table2[[#This Row],[Rank 6M]]+Table2[[#This Row],[Rank Sharpe]])/3</f>
        <v>126.33333333333333</v>
      </c>
    </row>
    <row r="75" spans="1:48" x14ac:dyDescent="0.3">
      <c r="A75" t="s">
        <v>1295</v>
      </c>
      <c r="B75" t="s">
        <v>1296</v>
      </c>
      <c r="C75" t="s">
        <v>3156</v>
      </c>
      <c r="D75" t="s">
        <v>268</v>
      </c>
      <c r="E75">
        <v>9156.2005676699991</v>
      </c>
      <c r="F75">
        <v>2203.65</v>
      </c>
      <c r="G75">
        <v>100.14225686739</v>
      </c>
      <c r="H75">
        <f>(Table2[[#This Row],[1Y Return vs Nifty]]-AVERAGE(Table2[1Y Return vs Nifty]))/_xlfn.STDEV.P(Table2[1Y Return vs Nifty])</f>
        <v>1.2861438560220384</v>
      </c>
      <c r="I75">
        <v>15.8676248611399</v>
      </c>
      <c r="J75">
        <f>(Table2[[#This Row],[1M Return vs Nifty]]-AVERAGE(Table2[1M Return vs Nifty]))/_xlfn.STDEV.P(Table2[1M Return vs Nifty])</f>
        <v>1.5590775306081972</v>
      </c>
      <c r="K75">
        <v>57.907026362704102</v>
      </c>
      <c r="L75">
        <f>(Table2[[#This Row],[6M Return vs Nifty]]-AVERAGE(Table2[6M Return vs Nifty]))/_xlfn.STDEV.P(Table2[6M Return vs Nifty])</f>
        <v>1.5395366652613438</v>
      </c>
      <c r="M75">
        <v>5.8778553499631201</v>
      </c>
      <c r="N75">
        <f>(Table2[[#This Row],[1W Return vs Nifty]]-AVERAGE(Table2[1W Return vs Nifty]))/_xlfn.STDEV.P(Table2[1W Return vs Nifty])</f>
        <v>0.81154186607503398</v>
      </c>
      <c r="O75">
        <v>2185.8200000000002</v>
      </c>
      <c r="P75">
        <v>2033.06995407822</v>
      </c>
      <c r="Q75">
        <v>1569.95907160358</v>
      </c>
      <c r="R75">
        <v>49.168935477143201</v>
      </c>
      <c r="S75" s="1">
        <f>(Table2[[#This Row],[Close Price]]-Table2[[#This Row],[20D EMA]])/Table2[[#This Row],[20D EMA]]</f>
        <v>8.1571218124090392E-3</v>
      </c>
      <c r="T75" s="1">
        <f>(Table2[[#This Row],[Close Price]]-Table2[[#This Row],[50D EMA]])/Table2[[#This Row],[50D EMA]]</f>
        <v>8.3902693844649295E-2</v>
      </c>
      <c r="U75" s="1">
        <f>(Table2[[#This Row],[Close Price]]-Table2[[#This Row],[200D EMA]])/Table2[[#This Row],[200D EMA]]</f>
        <v>0.40363531754312459</v>
      </c>
      <c r="V75">
        <v>0.59481337760224295</v>
      </c>
      <c r="W75">
        <v>2181</v>
      </c>
      <c r="X75">
        <v>2311.6999999999998</v>
      </c>
      <c r="Y75">
        <v>2149</v>
      </c>
      <c r="Z75">
        <v>2361.9</v>
      </c>
      <c r="AA75">
        <v>2020.05</v>
      </c>
      <c r="AB75">
        <v>2406.75</v>
      </c>
      <c r="AC75" s="1">
        <f>(Table2[[#This Row],[Close Price]]/Table2[[#This Row],[Day Low]])-1</f>
        <v>1.0385144429160942E-2</v>
      </c>
      <c r="AD75" s="1">
        <f>(Table2[[#This Row],[Day High]]/Table2[[#This Row],[Close Price]])-1</f>
        <v>4.9032287341456149E-2</v>
      </c>
      <c r="AE75" s="1">
        <f>(Table2[[#This Row],[Close Price]]/Table2[[#This Row],[Current Week Low]])-1</f>
        <v>2.5430432759423027E-2</v>
      </c>
      <c r="AF75" s="1">
        <f>(Table2[[#This Row],[Current Week High]]/Table2[[#This Row],[Close Price]])-1</f>
        <v>7.1812674426519729E-2</v>
      </c>
      <c r="AG75" s="1">
        <f>(Table2[[#This Row],[Close Price]]/Table2[[#This Row],[Current Month Low]])-1</f>
        <v>9.08888393851639E-2</v>
      </c>
      <c r="AH75" s="1">
        <f>(Table2[[#This Row],[Current Month High]]/Table2[[#This Row],[Close Price]])-1</f>
        <v>9.2165271254509573E-2</v>
      </c>
      <c r="AI75">
        <v>9.2165271254509502</v>
      </c>
      <c r="AJ75">
        <v>152.683178534571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0.31</v>
      </c>
      <c r="AM75" t="s">
        <v>3188</v>
      </c>
      <c r="AN75">
        <v>-3.61</v>
      </c>
      <c r="AO75" t="s">
        <v>3187</v>
      </c>
      <c r="AP75">
        <v>9.4670906325782997E-2</v>
      </c>
      <c r="AQ75">
        <f>(Table2[[#This Row],[Sharpe Ratio]]-AVERAGE(Table2[Sharpe Ratio]))/_xlfn.STDEV.P(Table2[Sharpe Ratio])</f>
        <v>0.33850001165490445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5.534799929621518</v>
      </c>
      <c r="AS75">
        <f>_xlfn.RANK.AVG(Table2[[#This Row],[1Y Return vs Nifty Z-Score]],Table2[1Y Return vs Nifty Z-Score])</f>
        <v>78</v>
      </c>
      <c r="AT75">
        <f>_xlfn.RANK.AVG(Table2[[#This Row],[6M Return vs Nifty Z-Score]],Table2[6M Return vs Nifty Z-Score])</f>
        <v>52</v>
      </c>
      <c r="AU75">
        <f>_xlfn.RANK.AVG(Table2[[#This Row],[Sharpe Ratio Z-Score]],Table2[Sharpe Ratio Z-Score])</f>
        <v>254</v>
      </c>
      <c r="AV75">
        <f>(Table2[[#This Row],[Rank 1Y]]+Table2[[#This Row],[Rank 6M]]+Table2[[#This Row],[Rank Sharpe]])/3</f>
        <v>128</v>
      </c>
    </row>
    <row r="76" spans="1:48" x14ac:dyDescent="0.3">
      <c r="A76" t="s">
        <v>329</v>
      </c>
      <c r="B76" t="s">
        <v>330</v>
      </c>
      <c r="C76" t="s">
        <v>3141</v>
      </c>
      <c r="D76" t="s">
        <v>278</v>
      </c>
      <c r="E76">
        <v>84697.816649600005</v>
      </c>
      <c r="F76">
        <v>5536</v>
      </c>
      <c r="G76">
        <v>68.922729045096901</v>
      </c>
      <c r="H76">
        <f>(Table2[[#This Row],[1Y Return vs Nifty]]-AVERAGE(Table2[1Y Return vs Nifty]))/_xlfn.STDEV.P(Table2[1Y Return vs Nifty])</f>
        <v>0.75381766128390337</v>
      </c>
      <c r="I76">
        <v>7.09471352542639</v>
      </c>
      <c r="J76">
        <f>(Table2[[#This Row],[1M Return vs Nifty]]-AVERAGE(Table2[1M Return vs Nifty]))/_xlfn.STDEV.P(Table2[1M Return vs Nifty])</f>
        <v>0.59137494903873555</v>
      </c>
      <c r="K76">
        <v>32.272329543925999</v>
      </c>
      <c r="L76">
        <f>(Table2[[#This Row],[6M Return vs Nifty]]-AVERAGE(Table2[6M Return vs Nifty]))/_xlfn.STDEV.P(Table2[6M Return vs Nifty])</f>
        <v>0.72113961433601392</v>
      </c>
      <c r="M76">
        <v>4.8245158767056804</v>
      </c>
      <c r="N76">
        <f>(Table2[[#This Row],[1W Return vs Nifty]]-AVERAGE(Table2[1W Return vs Nifty]))/_xlfn.STDEV.P(Table2[1W Return vs Nifty])</f>
        <v>0.5926002375799424</v>
      </c>
      <c r="O76">
        <v>5392.17</v>
      </c>
      <c r="P76">
        <v>5171.6172219652399</v>
      </c>
      <c r="Q76">
        <v>4353.6056140246001</v>
      </c>
      <c r="R76">
        <v>59.877104576547701</v>
      </c>
      <c r="S76" s="1">
        <f>(Table2[[#This Row],[Close Price]]-Table2[[#This Row],[20D EMA]])/Table2[[#This Row],[20D EMA]]</f>
        <v>2.6673862285499145E-2</v>
      </c>
      <c r="T76" s="1">
        <f>(Table2[[#This Row],[Close Price]]-Table2[[#This Row],[50D EMA]])/Table2[[#This Row],[50D EMA]]</f>
        <v>7.0458187912115597E-2</v>
      </c>
      <c r="U76" s="1">
        <f>(Table2[[#This Row],[Close Price]]-Table2[[#This Row],[200D EMA]])/Table2[[#This Row],[200D EMA]]</f>
        <v>0.27158968698645169</v>
      </c>
      <c r="V76">
        <v>0.98435858918127495</v>
      </c>
      <c r="W76">
        <v>5475</v>
      </c>
      <c r="X76">
        <v>5595</v>
      </c>
      <c r="Y76">
        <v>5457.05</v>
      </c>
      <c r="Z76">
        <v>5689.95</v>
      </c>
      <c r="AA76">
        <v>5078.5</v>
      </c>
      <c r="AB76">
        <v>5689.95</v>
      </c>
      <c r="AC76" s="1">
        <f>(Table2[[#This Row],[Close Price]]/Table2[[#This Row],[Day Low]])-1</f>
        <v>1.1141552511415576E-2</v>
      </c>
      <c r="AD76" s="1">
        <f>(Table2[[#This Row],[Day High]]/Table2[[#This Row],[Close Price]])-1</f>
        <v>1.0657514450867156E-2</v>
      </c>
      <c r="AE76" s="1">
        <f>(Table2[[#This Row],[Close Price]]/Table2[[#This Row],[Current Week Low]])-1</f>
        <v>1.4467523662051729E-2</v>
      </c>
      <c r="AF76" s="1">
        <f>(Table2[[#This Row],[Current Week High]]/Table2[[#This Row],[Close Price]])-1</f>
        <v>2.7808887283236938E-2</v>
      </c>
      <c r="AG76" s="1">
        <f>(Table2[[#This Row],[Close Price]]/Table2[[#This Row],[Current Month Low]])-1</f>
        <v>9.0085655213153482E-2</v>
      </c>
      <c r="AH76" s="1">
        <f>(Table2[[#This Row],[Current Month High]]/Table2[[#This Row],[Close Price]])-1</f>
        <v>2.7808887283236938E-2</v>
      </c>
      <c r="AI76">
        <v>2.7808887283236898</v>
      </c>
      <c r="AJ76">
        <v>96.809314313646993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0.11</v>
      </c>
      <c r="AM76" t="s">
        <v>3188</v>
      </c>
      <c r="AN76">
        <v>1.57</v>
      </c>
      <c r="AO76" t="s">
        <v>3188</v>
      </c>
      <c r="AP76">
        <v>0.137353878006581</v>
      </c>
      <c r="AQ76">
        <f>(Table2[[#This Row],[Sharpe Ratio]]-AVERAGE(Table2[Sharpe Ratio]))/_xlfn.STDEV.P(Table2[Sharpe Ratio])</f>
        <v>0.83864625886973965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3.4975787211083351</v>
      </c>
      <c r="AS76">
        <f>_xlfn.RANK.AVG(Table2[[#This Row],[1Y Return vs Nifty Z-Score]],Table2[1Y Return vs Nifty Z-Score])</f>
        <v>125</v>
      </c>
      <c r="AT76">
        <f>_xlfn.RANK.AVG(Table2[[#This Row],[6M Return vs Nifty Z-Score]],Table2[6M Return vs Nifty Z-Score])</f>
        <v>123</v>
      </c>
      <c r="AU76">
        <f>_xlfn.RANK.AVG(Table2[[#This Row],[Sharpe Ratio Z-Score]],Table2[Sharpe Ratio Z-Score])</f>
        <v>137</v>
      </c>
      <c r="AV76">
        <f>(Table2[[#This Row],[Rank 1Y]]+Table2[[#This Row],[Rank 6M]]+Table2[[#This Row],[Rank Sharpe]])/3</f>
        <v>128.33333333333334</v>
      </c>
    </row>
    <row r="77" spans="1:48" x14ac:dyDescent="0.3">
      <c r="A77" t="s">
        <v>1344</v>
      </c>
      <c r="B77" t="s">
        <v>1345</v>
      </c>
      <c r="C77" t="s">
        <v>3155</v>
      </c>
      <c r="D77" t="s">
        <v>133</v>
      </c>
      <c r="E77">
        <v>8522.1605980000004</v>
      </c>
      <c r="F77">
        <v>1022</v>
      </c>
      <c r="G77">
        <v>105.64297195369799</v>
      </c>
      <c r="H77">
        <f>(Table2[[#This Row],[1Y Return vs Nifty]]-AVERAGE(Table2[1Y Return vs Nifty]))/_xlfn.STDEV.P(Table2[1Y Return vs Nifty])</f>
        <v>1.3799369059009687</v>
      </c>
      <c r="I77">
        <v>28.203926616680999</v>
      </c>
      <c r="J77">
        <f>(Table2[[#This Row],[1M Return vs Nifty]]-AVERAGE(Table2[1M Return vs Nifty]))/_xlfn.STDEV.P(Table2[1M Return vs Nifty])</f>
        <v>2.9198425718846672</v>
      </c>
      <c r="K77">
        <v>21.065448861553701</v>
      </c>
      <c r="L77">
        <f>(Table2[[#This Row],[6M Return vs Nifty]]-AVERAGE(Table2[6M Return vs Nifty]))/_xlfn.STDEV.P(Table2[6M Return vs Nifty])</f>
        <v>0.36335585877362958</v>
      </c>
      <c r="M77">
        <v>19.8082849993793</v>
      </c>
      <c r="N77">
        <f>(Table2[[#This Row],[1W Return vs Nifty]]-AVERAGE(Table2[1W Return vs Nifty]))/_xlfn.STDEV.P(Table2[1W Return vs Nifty])</f>
        <v>3.7070480447693059</v>
      </c>
      <c r="O77">
        <v>896.52</v>
      </c>
      <c r="P77">
        <v>874.41383406504406</v>
      </c>
      <c r="Q77">
        <v>785.37929187659404</v>
      </c>
      <c r="R77">
        <v>81.647572775288197</v>
      </c>
      <c r="S77" s="1">
        <f>(Table2[[#This Row],[Close Price]]-Table2[[#This Row],[20D EMA]])/Table2[[#This Row],[20D EMA]]</f>
        <v>0.13996341409003704</v>
      </c>
      <c r="T77" s="1">
        <f>(Table2[[#This Row],[Close Price]]-Table2[[#This Row],[50D EMA]])/Table2[[#This Row],[50D EMA]]</f>
        <v>0.16878297230139386</v>
      </c>
      <c r="U77" s="1">
        <f>(Table2[[#This Row],[Close Price]]-Table2[[#This Row],[200D EMA]])/Table2[[#This Row],[200D EMA]]</f>
        <v>0.30128208188176414</v>
      </c>
      <c r="V77">
        <v>2.5152048447554298</v>
      </c>
      <c r="W77">
        <v>1001</v>
      </c>
      <c r="X77">
        <v>1038</v>
      </c>
      <c r="Y77">
        <v>885.05</v>
      </c>
      <c r="Z77">
        <v>1044.5</v>
      </c>
      <c r="AA77">
        <v>775.55</v>
      </c>
      <c r="AB77">
        <v>1044.5</v>
      </c>
      <c r="AC77" s="1">
        <f>(Table2[[#This Row],[Close Price]]/Table2[[#This Row],[Day Low]])-1</f>
        <v>2.0979020979021046E-2</v>
      </c>
      <c r="AD77" s="1">
        <f>(Table2[[#This Row],[Day High]]/Table2[[#This Row],[Close Price]])-1</f>
        <v>1.5655577299412915E-2</v>
      </c>
      <c r="AE77" s="1">
        <f>(Table2[[#This Row],[Close Price]]/Table2[[#This Row],[Current Week Low]])-1</f>
        <v>0.15473702050731597</v>
      </c>
      <c r="AF77" s="1">
        <f>(Table2[[#This Row],[Current Week High]]/Table2[[#This Row],[Close Price]])-1</f>
        <v>2.2015655577299453E-2</v>
      </c>
      <c r="AG77" s="1">
        <f>(Table2[[#This Row],[Close Price]]/Table2[[#This Row],[Current Month Low]])-1</f>
        <v>0.31777448262523378</v>
      </c>
      <c r="AH77" s="1">
        <f>(Table2[[#This Row],[Current Month High]]/Table2[[#This Row],[Close Price]])-1</f>
        <v>2.2015655577299453E-2</v>
      </c>
      <c r="AI77">
        <v>8.6105675146771006</v>
      </c>
      <c r="AJ77">
        <v>182.47650635710301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0.16</v>
      </c>
      <c r="AM77" t="s">
        <v>3188</v>
      </c>
      <c r="AN77">
        <v>21.99</v>
      </c>
      <c r="AO77" t="s">
        <v>3188</v>
      </c>
      <c r="AP77">
        <v>0.14655669290201401</v>
      </c>
      <c r="AQ77">
        <f>(Table2[[#This Row],[Sharpe Ratio]]-AVERAGE(Table2[Sharpe Ratio]))/_xlfn.STDEV.P(Table2[Sharpe Ratio])</f>
        <v>0.94648208080325014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9.3166654621318212</v>
      </c>
      <c r="AS77">
        <f>_xlfn.RANK.AVG(Table2[[#This Row],[1Y Return vs Nifty Z-Score]],Table2[1Y Return vs Nifty Z-Score])</f>
        <v>64</v>
      </c>
      <c r="AT77">
        <f>_xlfn.RANK.AVG(Table2[[#This Row],[6M Return vs Nifty Z-Score]],Table2[6M Return vs Nifty Z-Score])</f>
        <v>201</v>
      </c>
      <c r="AU77">
        <f>_xlfn.RANK.AVG(Table2[[#This Row],[Sharpe Ratio Z-Score]],Table2[Sharpe Ratio Z-Score])</f>
        <v>121</v>
      </c>
      <c r="AV77">
        <f>(Table2[[#This Row],[Rank 1Y]]+Table2[[#This Row],[Rank 6M]]+Table2[[#This Row],[Rank Sharpe]])/3</f>
        <v>128.66666666666666</v>
      </c>
    </row>
    <row r="78" spans="1:48" x14ac:dyDescent="0.3">
      <c r="A78" t="s">
        <v>709</v>
      </c>
      <c r="B78" t="s">
        <v>710</v>
      </c>
      <c r="C78" t="s">
        <v>3151</v>
      </c>
      <c r="D78" t="s">
        <v>117</v>
      </c>
      <c r="E78">
        <v>25656.008769925</v>
      </c>
      <c r="F78">
        <v>922.75</v>
      </c>
      <c r="G78">
        <v>71.382219311490104</v>
      </c>
      <c r="H78">
        <f>(Table2[[#This Row],[1Y Return vs Nifty]]-AVERAGE(Table2[1Y Return vs Nifty]))/_xlfn.STDEV.P(Table2[1Y Return vs Nifty])</f>
        <v>0.79575458941289545</v>
      </c>
      <c r="I78">
        <v>5.3270110860833304</v>
      </c>
      <c r="J78">
        <f>(Table2[[#This Row],[1M Return vs Nifty]]-AVERAGE(Table2[1M Return vs Nifty]))/_xlfn.STDEV.P(Table2[1M Return vs Nifty])</f>
        <v>0.3963872022647294</v>
      </c>
      <c r="K78">
        <v>41.494481129886999</v>
      </c>
      <c r="L78">
        <f>(Table2[[#This Row],[6M Return vs Nifty]]-AVERAGE(Table2[6M Return vs Nifty]))/_xlfn.STDEV.P(Table2[6M Return vs Nifty])</f>
        <v>1.0155601691993028</v>
      </c>
      <c r="M78">
        <v>-0.14311578409508499</v>
      </c>
      <c r="N78">
        <f>(Table2[[#This Row],[1W Return vs Nifty]]-AVERAGE(Table2[1W Return vs Nifty]))/_xlfn.STDEV.P(Table2[1W Return vs Nifty])</f>
        <v>-0.43994567301433157</v>
      </c>
      <c r="O78">
        <v>903.81</v>
      </c>
      <c r="P78">
        <v>850.92987369959201</v>
      </c>
      <c r="Q78">
        <v>700.148873959296</v>
      </c>
      <c r="R78">
        <v>58.746356073830299</v>
      </c>
      <c r="S78" s="1">
        <f>(Table2[[#This Row],[Close Price]]-Table2[[#This Row],[20D EMA]])/Table2[[#This Row],[20D EMA]]</f>
        <v>2.0955731846295188E-2</v>
      </c>
      <c r="T78" s="1">
        <f>(Table2[[#This Row],[Close Price]]-Table2[[#This Row],[50D EMA]])/Table2[[#This Row],[50D EMA]]</f>
        <v>8.4401933132462817E-2</v>
      </c>
      <c r="U78" s="1">
        <f>(Table2[[#This Row],[Close Price]]-Table2[[#This Row],[200D EMA]])/Table2[[#This Row],[200D EMA]]</f>
        <v>0.31793399135516598</v>
      </c>
      <c r="V78">
        <v>0.32292060148666801</v>
      </c>
      <c r="W78">
        <v>909.55</v>
      </c>
      <c r="X78">
        <v>939</v>
      </c>
      <c r="Y78">
        <v>903.6</v>
      </c>
      <c r="Z78">
        <v>939</v>
      </c>
      <c r="AA78">
        <v>861.5</v>
      </c>
      <c r="AB78">
        <v>945</v>
      </c>
      <c r="AC78" s="1">
        <f>(Table2[[#This Row],[Close Price]]/Table2[[#This Row],[Day Low]])-1</f>
        <v>1.4512671101093888E-2</v>
      </c>
      <c r="AD78" s="1">
        <f>(Table2[[#This Row],[Day High]]/Table2[[#This Row],[Close Price]])-1</f>
        <v>1.7610403684638287E-2</v>
      </c>
      <c r="AE78" s="1">
        <f>(Table2[[#This Row],[Close Price]]/Table2[[#This Row],[Current Week Low]])-1</f>
        <v>2.1193005754758687E-2</v>
      </c>
      <c r="AF78" s="1">
        <f>(Table2[[#This Row],[Current Week High]]/Table2[[#This Row],[Close Price]])-1</f>
        <v>1.7610403684638287E-2</v>
      </c>
      <c r="AG78" s="1">
        <f>(Table2[[#This Row],[Close Price]]/Table2[[#This Row],[Current Month Low]])-1</f>
        <v>7.1096923969820036E-2</v>
      </c>
      <c r="AH78" s="1">
        <f>(Table2[[#This Row],[Current Month High]]/Table2[[#This Row],[Close Price]])-1</f>
        <v>2.4112706583581778E-2</v>
      </c>
      <c r="AI78">
        <v>3.7008940666485901</v>
      </c>
      <c r="AJ78">
        <v>119.59781056639601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0.27</v>
      </c>
      <c r="AM78" t="s">
        <v>3188</v>
      </c>
      <c r="AN78">
        <v>1.64</v>
      </c>
      <c r="AO78" t="s">
        <v>3188</v>
      </c>
      <c r="AP78">
        <v>0.11949052269817501</v>
      </c>
      <c r="AQ78">
        <f>(Table2[[#This Row],[Sharpe Ratio]]-AVERAGE(Table2[Sharpe Ratio]))/_xlfn.STDEV.P(Table2[Sharpe Ratio])</f>
        <v>0.62932882457816763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2.3970851124407635</v>
      </c>
      <c r="AS78">
        <f>_xlfn.RANK.AVG(Table2[[#This Row],[1Y Return vs Nifty Z-Score]],Table2[1Y Return vs Nifty Z-Score])</f>
        <v>124</v>
      </c>
      <c r="AT78">
        <f>_xlfn.RANK.AVG(Table2[[#This Row],[6M Return vs Nifty Z-Score]],Table2[6M Return vs Nifty Z-Score])</f>
        <v>84</v>
      </c>
      <c r="AU78">
        <f>_xlfn.RANK.AVG(Table2[[#This Row],[Sharpe Ratio Z-Score]],Table2[Sharpe Ratio Z-Score])</f>
        <v>179</v>
      </c>
      <c r="AV78">
        <f>(Table2[[#This Row],[Rank 1Y]]+Table2[[#This Row],[Rank 6M]]+Table2[[#This Row],[Rank Sharpe]])/3</f>
        <v>129</v>
      </c>
    </row>
    <row r="79" spans="1:48" x14ac:dyDescent="0.3">
      <c r="A79" t="s">
        <v>640</v>
      </c>
      <c r="B79" t="s">
        <v>641</v>
      </c>
      <c r="C79" t="s">
        <v>3145</v>
      </c>
      <c r="D79" t="s">
        <v>48</v>
      </c>
      <c r="E79">
        <v>29781</v>
      </c>
      <c r="F79">
        <v>110.3</v>
      </c>
      <c r="G79">
        <v>130.79201770348499</v>
      </c>
      <c r="H79">
        <f>(Table2[[#This Row],[1Y Return vs Nifty]]-AVERAGE(Table2[1Y Return vs Nifty]))/_xlfn.STDEV.P(Table2[1Y Return vs Nifty])</f>
        <v>1.8087549169062376</v>
      </c>
      <c r="I79">
        <v>-1.1521669206465599</v>
      </c>
      <c r="J79">
        <f>(Table2[[#This Row],[1M Return vs Nifty]]-AVERAGE(Table2[1M Return vs Nifty]))/_xlfn.STDEV.P(Table2[1M Return vs Nifty])</f>
        <v>-0.3183033997064183</v>
      </c>
      <c r="K79">
        <v>20.930361819644698</v>
      </c>
      <c r="L79">
        <f>(Table2[[#This Row],[6M Return vs Nifty]]-AVERAGE(Table2[6M Return vs Nifty]))/_xlfn.STDEV.P(Table2[6M Return vs Nifty])</f>
        <v>0.35904315566275952</v>
      </c>
      <c r="M79">
        <v>-2.3651543872579799</v>
      </c>
      <c r="N79">
        <f>(Table2[[#This Row],[1W Return vs Nifty]]-AVERAGE(Table2[1W Return vs Nifty]))/_xlfn.STDEV.P(Table2[1W Return vs Nifty])</f>
        <v>-0.90180698430741113</v>
      </c>
      <c r="O79">
        <v>115.13</v>
      </c>
      <c r="P79">
        <v>116.15718034226801</v>
      </c>
      <c r="Q79">
        <v>98.045746582012995</v>
      </c>
      <c r="R79">
        <v>30.7919529951911</v>
      </c>
      <c r="S79" s="1">
        <f>(Table2[[#This Row],[Close Price]]-Table2[[#This Row],[20D EMA]])/Table2[[#This Row],[20D EMA]]</f>
        <v>-4.1952575349604782E-2</v>
      </c>
      <c r="T79" s="1">
        <f>(Table2[[#This Row],[Close Price]]-Table2[[#This Row],[50D EMA]])/Table2[[#This Row],[50D EMA]]</f>
        <v>-5.0424608491780522E-2</v>
      </c>
      <c r="U79" s="1">
        <f>(Table2[[#This Row],[Close Price]]-Table2[[#This Row],[200D EMA]])/Table2[[#This Row],[200D EMA]]</f>
        <v>0.12498505896669983</v>
      </c>
      <c r="V79">
        <v>0.26313876562020699</v>
      </c>
      <c r="W79">
        <v>109.5</v>
      </c>
      <c r="X79">
        <v>113.23</v>
      </c>
      <c r="Y79">
        <v>109.5</v>
      </c>
      <c r="Z79">
        <v>114.59</v>
      </c>
      <c r="AA79">
        <v>101.5</v>
      </c>
      <c r="AB79">
        <v>121.13</v>
      </c>
      <c r="AC79" s="1">
        <f>(Table2[[#This Row],[Close Price]]/Table2[[#This Row],[Day Low]])-1</f>
        <v>7.3059360730594047E-3</v>
      </c>
      <c r="AD79" s="1">
        <f>(Table2[[#This Row],[Day High]]/Table2[[#This Row],[Close Price]])-1</f>
        <v>2.6563916591115122E-2</v>
      </c>
      <c r="AE79" s="1">
        <f>(Table2[[#This Row],[Close Price]]/Table2[[#This Row],[Current Week Low]])-1</f>
        <v>7.3059360730594047E-3</v>
      </c>
      <c r="AF79" s="1">
        <f>(Table2[[#This Row],[Current Week High]]/Table2[[#This Row],[Close Price]])-1</f>
        <v>3.8893925657298434E-2</v>
      </c>
      <c r="AG79" s="1">
        <f>(Table2[[#This Row],[Close Price]]/Table2[[#This Row],[Current Month Low]])-1</f>
        <v>8.6699507389162545E-2</v>
      </c>
      <c r="AH79" s="1">
        <f>(Table2[[#This Row],[Current Month High]]/Table2[[#This Row],[Close Price]])-1</f>
        <v>9.8186763372620112E-2</v>
      </c>
      <c r="AI79">
        <v>26.775460864309402</v>
      </c>
      <c r="AJ79">
        <v>172.34567901234499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-0.06</v>
      </c>
      <c r="AM79" t="s">
        <v>3187</v>
      </c>
      <c r="AN79">
        <v>-7.72</v>
      </c>
      <c r="AO79" t="s">
        <v>3187</v>
      </c>
      <c r="AP79">
        <v>0.13120031497593501</v>
      </c>
      <c r="AQ79">
        <f>(Table2[[#This Row],[Sharpe Ratio]]-AVERAGE(Table2[Sharpe Ratio]))/_xlfn.STDEV.P(Table2[Sharpe Ratio])</f>
        <v>0.76654065479433009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37</v>
      </c>
      <c r="AT79">
        <f>_xlfn.RANK.AVG(Table2[[#This Row],[6M Return vs Nifty Z-Score]],Table2[6M Return vs Nifty Z-Score])</f>
        <v>202</v>
      </c>
      <c r="AU79">
        <f>_xlfn.RANK.AVG(Table2[[#This Row],[Sharpe Ratio Z-Score]],Table2[Sharpe Ratio Z-Score])</f>
        <v>149</v>
      </c>
      <c r="AV79">
        <f>(Table2[[#This Row],[Rank 1Y]]+Table2[[#This Row],[Rank 6M]]+Table2[[#This Row],[Rank Sharpe]])/3</f>
        <v>129.33333333333334</v>
      </c>
    </row>
    <row r="80" spans="1:48" x14ac:dyDescent="0.3">
      <c r="A80" t="s">
        <v>198</v>
      </c>
      <c r="B80" t="s">
        <v>199</v>
      </c>
      <c r="C80" t="s">
        <v>3148</v>
      </c>
      <c r="D80" t="s">
        <v>100</v>
      </c>
      <c r="E80">
        <v>127287.71501845001</v>
      </c>
      <c r="F80">
        <v>2679.25</v>
      </c>
      <c r="G80">
        <v>41.548399885523501</v>
      </c>
      <c r="H80">
        <f>(Table2[[#This Row],[1Y Return vs Nifty]]-AVERAGE(Table2[1Y Return vs Nifty]))/_xlfn.STDEV.P(Table2[1Y Return vs Nifty])</f>
        <v>0.2870561984593657</v>
      </c>
      <c r="I80">
        <v>0.34477994231689402</v>
      </c>
      <c r="J80">
        <f>(Table2[[#This Row],[1M Return vs Nifty]]-AVERAGE(Table2[1M Return vs Nifty]))/_xlfn.STDEV.P(Table2[1M Return vs Nifty])</f>
        <v>-0.15318155037631503</v>
      </c>
      <c r="K80">
        <v>26.3077897262826</v>
      </c>
      <c r="L80">
        <f>(Table2[[#This Row],[6M Return vs Nifty]]-AVERAGE(Table2[6M Return vs Nifty]))/_xlfn.STDEV.P(Table2[6M Return vs Nifty])</f>
        <v>0.530719503991259</v>
      </c>
      <c r="M80">
        <v>1.07924410845906</v>
      </c>
      <c r="N80">
        <f>(Table2[[#This Row],[1W Return vs Nifty]]-AVERAGE(Table2[1W Return vs Nifty]))/_xlfn.STDEV.P(Table2[1W Return vs Nifty])</f>
        <v>-0.18587234501565594</v>
      </c>
      <c r="O80">
        <v>2778.71</v>
      </c>
      <c r="P80">
        <v>2722.20527981436</v>
      </c>
      <c r="Q80">
        <v>2344.1686556465202</v>
      </c>
      <c r="R80">
        <v>33.327271019933697</v>
      </c>
      <c r="S80" s="1">
        <f>(Table2[[#This Row],[Close Price]]-Table2[[#This Row],[20D EMA]])/Table2[[#This Row],[20D EMA]]</f>
        <v>-3.5793587671977295E-2</v>
      </c>
      <c r="T80" s="1">
        <f>(Table2[[#This Row],[Close Price]]-Table2[[#This Row],[50D EMA]])/Table2[[#This Row],[50D EMA]]</f>
        <v>-1.5779588752134557E-2</v>
      </c>
      <c r="U80" s="1">
        <f>(Table2[[#This Row],[Close Price]]-Table2[[#This Row],[200D EMA]])/Table2[[#This Row],[200D EMA]]</f>
        <v>0.14294250695074864</v>
      </c>
      <c r="V80">
        <v>0.95238325412477698</v>
      </c>
      <c r="W80">
        <v>2594.6</v>
      </c>
      <c r="X80">
        <v>2749.85</v>
      </c>
      <c r="Y80">
        <v>2594.6</v>
      </c>
      <c r="Z80">
        <v>2848</v>
      </c>
      <c r="AA80">
        <v>2594.6</v>
      </c>
      <c r="AB80">
        <v>2875.25</v>
      </c>
      <c r="AC80" s="1">
        <f>(Table2[[#This Row],[Close Price]]/Table2[[#This Row],[Day Low]])-1</f>
        <v>3.2625452863639826E-2</v>
      </c>
      <c r="AD80" s="1">
        <f>(Table2[[#This Row],[Day High]]/Table2[[#This Row],[Close Price]])-1</f>
        <v>2.6350657833348778E-2</v>
      </c>
      <c r="AE80" s="1">
        <f>(Table2[[#This Row],[Close Price]]/Table2[[#This Row],[Current Week Low]])-1</f>
        <v>3.2625452863639826E-2</v>
      </c>
      <c r="AF80" s="1">
        <f>(Table2[[#This Row],[Current Week High]]/Table2[[#This Row],[Close Price]])-1</f>
        <v>6.2984044042176057E-2</v>
      </c>
      <c r="AG80" s="1">
        <f>(Table2[[#This Row],[Close Price]]/Table2[[#This Row],[Current Month Low]])-1</f>
        <v>3.2625452863639826E-2</v>
      </c>
      <c r="AH80" s="1">
        <f>(Table2[[#This Row],[Current Month High]]/Table2[[#This Row],[Close Price]])-1</f>
        <v>7.3154800783801432E-2</v>
      </c>
      <c r="AI80">
        <v>10.4040309788187</v>
      </c>
      <c r="AJ80">
        <v>73.0222796254439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0.14000000000000001</v>
      </c>
      <c r="AM80" t="s">
        <v>3188</v>
      </c>
      <c r="AN80">
        <v>-5.66</v>
      </c>
      <c r="AO80" t="s">
        <v>3187</v>
      </c>
      <c r="AP80">
        <v>0.24413933028969301</v>
      </c>
      <c r="AQ80">
        <f>(Table2[[#This Row],[Sharpe Ratio]]-AVERAGE(Table2[Sharpe Ratio]))/_xlfn.STDEV.P(Table2[Sharpe Ratio])</f>
        <v>2.0899261279460628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2.5686479350047162</v>
      </c>
      <c r="AS80">
        <f>_xlfn.RANK.AVG(Table2[[#This Row],[1Y Return vs Nifty Z-Score]],Table2[1Y Return vs Nifty Z-Score])</f>
        <v>214</v>
      </c>
      <c r="AT80">
        <f>_xlfn.RANK.AVG(Table2[[#This Row],[6M Return vs Nifty Z-Score]],Table2[6M Return vs Nifty Z-Score])</f>
        <v>168</v>
      </c>
      <c r="AU80">
        <f>_xlfn.RANK.AVG(Table2[[#This Row],[Sharpe Ratio Z-Score]],Table2[Sharpe Ratio Z-Score])</f>
        <v>15</v>
      </c>
      <c r="AV80">
        <f>(Table2[[#This Row],[Rank 1Y]]+Table2[[#This Row],[Rank 6M]]+Table2[[#This Row],[Rank Sharpe]])/3</f>
        <v>132.33333333333334</v>
      </c>
    </row>
    <row r="81" spans="1:48" x14ac:dyDescent="0.3">
      <c r="A81" t="s">
        <v>527</v>
      </c>
      <c r="B81" t="s">
        <v>528</v>
      </c>
      <c r="C81" t="s">
        <v>3142</v>
      </c>
      <c r="D81" t="s">
        <v>529</v>
      </c>
      <c r="E81">
        <v>40520.649115679997</v>
      </c>
      <c r="F81">
        <v>1108.4000000000001</v>
      </c>
      <c r="G81">
        <v>76.307883904565998</v>
      </c>
      <c r="H81">
        <f>(Table2[[#This Row],[1Y Return vs Nifty]]-AVERAGE(Table2[1Y Return vs Nifty]))/_xlfn.STDEV.P(Table2[1Y Return vs Nifty])</f>
        <v>0.87974241601660552</v>
      </c>
      <c r="I81">
        <v>3.8210173818177799</v>
      </c>
      <c r="J81">
        <f>(Table2[[#This Row],[1M Return vs Nifty]]-AVERAGE(Table2[1M Return vs Nifty]))/_xlfn.STDEV.P(Table2[1M Return vs Nifty])</f>
        <v>0.23026743430213645</v>
      </c>
      <c r="K81">
        <v>26.905924084767701</v>
      </c>
      <c r="L81">
        <f>(Table2[[#This Row],[6M Return vs Nifty]]-AVERAGE(Table2[6M Return vs Nifty]))/_xlfn.STDEV.P(Table2[6M Return vs Nifty])</f>
        <v>0.54981516166577238</v>
      </c>
      <c r="M81">
        <v>7.8910133807606497</v>
      </c>
      <c r="N81">
        <f>(Table2[[#This Row],[1W Return vs Nifty]]-AVERAGE(Table2[1W Return vs Nifty]))/_xlfn.STDEV.P(Table2[1W Return vs Nifty])</f>
        <v>1.2299863551225441</v>
      </c>
      <c r="O81">
        <v>1058.48</v>
      </c>
      <c r="P81">
        <v>1044.72543015267</v>
      </c>
      <c r="Q81">
        <v>878.49555947131205</v>
      </c>
      <c r="R81">
        <v>64.556118260887601</v>
      </c>
      <c r="S81" s="1">
        <f>(Table2[[#This Row],[Close Price]]-Table2[[#This Row],[20D EMA]])/Table2[[#This Row],[20D EMA]]</f>
        <v>4.7161968105207536E-2</v>
      </c>
      <c r="T81" s="1">
        <f>(Table2[[#This Row],[Close Price]]-Table2[[#This Row],[50D EMA]])/Table2[[#This Row],[50D EMA]]</f>
        <v>6.0948616746148362E-2</v>
      </c>
      <c r="U81" s="1">
        <f>(Table2[[#This Row],[Close Price]]-Table2[[#This Row],[200D EMA]])/Table2[[#This Row],[200D EMA]]</f>
        <v>0.2617024503425458</v>
      </c>
      <c r="V81">
        <v>1.47213258742696</v>
      </c>
      <c r="W81">
        <v>1101.0999999999999</v>
      </c>
      <c r="X81">
        <v>1143.6500000000001</v>
      </c>
      <c r="Y81">
        <v>1050.2</v>
      </c>
      <c r="Z81">
        <v>1143.6500000000001</v>
      </c>
      <c r="AA81">
        <v>940</v>
      </c>
      <c r="AB81">
        <v>1143.6500000000001</v>
      </c>
      <c r="AC81" s="1">
        <f>(Table2[[#This Row],[Close Price]]/Table2[[#This Row],[Day Low]])-1</f>
        <v>6.6297339024612434E-3</v>
      </c>
      <c r="AD81" s="1">
        <f>(Table2[[#This Row],[Day High]]/Table2[[#This Row],[Close Price]])-1</f>
        <v>3.1802598339949473E-2</v>
      </c>
      <c r="AE81" s="1">
        <f>(Table2[[#This Row],[Close Price]]/Table2[[#This Row],[Current Week Low]])-1</f>
        <v>5.5418015616073069E-2</v>
      </c>
      <c r="AF81" s="1">
        <f>(Table2[[#This Row],[Current Week High]]/Table2[[#This Row],[Close Price]])-1</f>
        <v>3.1802598339949473E-2</v>
      </c>
      <c r="AG81" s="1">
        <f>(Table2[[#This Row],[Close Price]]/Table2[[#This Row],[Current Month Low]])-1</f>
        <v>0.17914893617021277</v>
      </c>
      <c r="AH81" s="1">
        <f>(Table2[[#This Row],[Current Month High]]/Table2[[#This Row],[Close Price]])-1</f>
        <v>3.1802598339949473E-2</v>
      </c>
      <c r="AI81">
        <v>9.6174666185492494</v>
      </c>
      <c r="AJ81">
        <v>120.818806654049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-0.01</v>
      </c>
      <c r="AM81" t="s">
        <v>3187</v>
      </c>
      <c r="AN81">
        <v>6.62</v>
      </c>
      <c r="AO81" t="s">
        <v>3188</v>
      </c>
      <c r="AP81">
        <v>0.14708224724202601</v>
      </c>
      <c r="AQ81">
        <f>(Table2[[#This Row],[Sharpe Ratio]]-AVERAGE(Table2[Sharpe Ratio]))/_xlfn.STDEV.P(Table2[Sharpe Ratio])</f>
        <v>0.95264036876947267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3.8424517358765313</v>
      </c>
      <c r="AS81">
        <f>_xlfn.RANK.AVG(Table2[[#This Row],[1Y Return vs Nifty Z-Score]],Table2[1Y Return vs Nifty Z-Score])</f>
        <v>117</v>
      </c>
      <c r="AT81">
        <f>_xlfn.RANK.AVG(Table2[[#This Row],[6M Return vs Nifty Z-Score]],Table2[6M Return vs Nifty Z-Score])</f>
        <v>164</v>
      </c>
      <c r="AU81">
        <f>_xlfn.RANK.AVG(Table2[[#This Row],[Sharpe Ratio Z-Score]],Table2[Sharpe Ratio Z-Score])</f>
        <v>120</v>
      </c>
      <c r="AV81">
        <f>(Table2[[#This Row],[Rank 1Y]]+Table2[[#This Row],[Rank 6M]]+Table2[[#This Row],[Rank Sharpe]])/3</f>
        <v>133.66666666666666</v>
      </c>
    </row>
    <row r="82" spans="1:48" x14ac:dyDescent="0.3">
      <c r="A82" t="s">
        <v>1124</v>
      </c>
      <c r="B82" t="s">
        <v>1125</v>
      </c>
      <c r="C82" t="s">
        <v>3155</v>
      </c>
      <c r="D82" t="s">
        <v>455</v>
      </c>
      <c r="E82">
        <v>11333.04318499</v>
      </c>
      <c r="F82">
        <v>1702.9</v>
      </c>
      <c r="G82">
        <v>31.290127047012501</v>
      </c>
      <c r="H82">
        <f>(Table2[[#This Row],[1Y Return vs Nifty]]-AVERAGE(Table2[1Y Return vs Nifty]))/_xlfn.STDEV.P(Table2[1Y Return vs Nifty])</f>
        <v>0.11214172262892912</v>
      </c>
      <c r="I82">
        <v>-3.9282536695949202</v>
      </c>
      <c r="J82">
        <f>(Table2[[#This Row],[1M Return vs Nifty]]-AVERAGE(Table2[1M Return vs Nifty]))/_xlfn.STDEV.P(Table2[1M Return vs Nifty])</f>
        <v>-0.62452173599370886</v>
      </c>
      <c r="K82">
        <v>35.877269843610897</v>
      </c>
      <c r="L82">
        <f>(Table2[[#This Row],[6M Return vs Nifty]]-AVERAGE(Table2[6M Return vs Nifty]))/_xlfn.STDEV.P(Table2[6M Return vs Nifty])</f>
        <v>0.83622864897062066</v>
      </c>
      <c r="M82">
        <v>8.4173398397348205</v>
      </c>
      <c r="N82">
        <f>(Table2[[#This Row],[1W Return vs Nifty]]-AVERAGE(Table2[1W Return vs Nifty]))/_xlfn.STDEV.P(Table2[1W Return vs Nifty])</f>
        <v>1.3393858174739339</v>
      </c>
      <c r="O82">
        <v>1732.62</v>
      </c>
      <c r="P82">
        <v>1794.21032619632</v>
      </c>
      <c r="Q82">
        <v>1555.66310925209</v>
      </c>
      <c r="R82">
        <v>48.9912520160414</v>
      </c>
      <c r="S82" s="1">
        <f>(Table2[[#This Row],[Close Price]]-Table2[[#This Row],[20D EMA]])/Table2[[#This Row],[20D EMA]]</f>
        <v>-1.7153213053064033E-2</v>
      </c>
      <c r="T82" s="1">
        <f>(Table2[[#This Row],[Close Price]]-Table2[[#This Row],[50D EMA]])/Table2[[#This Row],[50D EMA]]</f>
        <v>-5.0891651253560377E-2</v>
      </c>
      <c r="U82" s="1">
        <f>(Table2[[#This Row],[Close Price]]-Table2[[#This Row],[200D EMA]])/Table2[[#This Row],[200D EMA]]</f>
        <v>9.4645742945396863E-2</v>
      </c>
      <c r="V82">
        <v>1.104764160035</v>
      </c>
      <c r="W82">
        <v>1686.05</v>
      </c>
      <c r="X82">
        <v>1769.95</v>
      </c>
      <c r="Y82">
        <v>1605.05</v>
      </c>
      <c r="Z82">
        <v>1829</v>
      </c>
      <c r="AA82">
        <v>1567.65</v>
      </c>
      <c r="AB82">
        <v>1829</v>
      </c>
      <c r="AC82" s="1">
        <f>(Table2[[#This Row],[Close Price]]/Table2[[#This Row],[Day Low]])-1</f>
        <v>9.9937724266778716E-3</v>
      </c>
      <c r="AD82" s="1">
        <f>(Table2[[#This Row],[Day High]]/Table2[[#This Row],[Close Price]])-1</f>
        <v>3.9374009043396496E-2</v>
      </c>
      <c r="AE82" s="1">
        <f>(Table2[[#This Row],[Close Price]]/Table2[[#This Row],[Current Week Low]])-1</f>
        <v>6.0963832902401816E-2</v>
      </c>
      <c r="AF82" s="1">
        <f>(Table2[[#This Row],[Current Week High]]/Table2[[#This Row],[Close Price]])-1</f>
        <v>7.4050149744553373E-2</v>
      </c>
      <c r="AG82" s="1">
        <f>(Table2[[#This Row],[Close Price]]/Table2[[#This Row],[Current Month Low]])-1</f>
        <v>8.6275635505374204E-2</v>
      </c>
      <c r="AH82" s="1">
        <f>(Table2[[#This Row],[Current Month High]]/Table2[[#This Row],[Close Price]])-1</f>
        <v>7.4050149744553373E-2</v>
      </c>
      <c r="AI82">
        <v>39.761583181631302</v>
      </c>
      <c r="AJ82">
        <v>89.553075271845003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-0.19</v>
      </c>
      <c r="AM82" t="s">
        <v>3187</v>
      </c>
      <c r="AN82">
        <v>-3.2</v>
      </c>
      <c r="AO82" t="s">
        <v>3187</v>
      </c>
      <c r="AP82">
        <v>0.19814863623565199</v>
      </c>
      <c r="AQ82">
        <f>(Table2[[#This Row],[Sharpe Ratio]]-AVERAGE(Table2[Sharpe Ratio]))/_xlfn.STDEV.P(Table2[Sharpe Ratio])</f>
        <v>1.5510209830570456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259</v>
      </c>
      <c r="AT82">
        <f>_xlfn.RANK.AVG(Table2[[#This Row],[6M Return vs Nifty Z-Score]],Table2[6M Return vs Nifty Z-Score])</f>
        <v>103</v>
      </c>
      <c r="AU82">
        <f>_xlfn.RANK.AVG(Table2[[#This Row],[Sharpe Ratio Z-Score]],Table2[Sharpe Ratio Z-Score])</f>
        <v>44</v>
      </c>
      <c r="AV82">
        <f>(Table2[[#This Row],[Rank 1Y]]+Table2[[#This Row],[Rank 6M]]+Table2[[#This Row],[Rank Sharpe]])/3</f>
        <v>135.33333333333334</v>
      </c>
    </row>
    <row r="83" spans="1:48" x14ac:dyDescent="0.3">
      <c r="A83" t="s">
        <v>500</v>
      </c>
      <c r="B83" t="s">
        <v>501</v>
      </c>
      <c r="C83" t="s">
        <v>3151</v>
      </c>
      <c r="D83" t="s">
        <v>83</v>
      </c>
      <c r="E83">
        <v>42242.662499999999</v>
      </c>
      <c r="F83">
        <v>1152.4000000000001</v>
      </c>
      <c r="G83">
        <v>102.236730156692</v>
      </c>
      <c r="H83">
        <f>(Table2[[#This Row],[1Y Return vs Nifty]]-AVERAGE(Table2[1Y Return vs Nifty]))/_xlfn.STDEV.P(Table2[1Y Return vs Nifty])</f>
        <v>1.3218568559886379</v>
      </c>
      <c r="I83">
        <v>0.82466443107015097</v>
      </c>
      <c r="J83">
        <f>(Table2[[#This Row],[1M Return vs Nifty]]-AVERAGE(Table2[1M Return vs Nifty]))/_xlfn.STDEV.P(Table2[1M Return vs Nifty])</f>
        <v>-0.10024753100110392</v>
      </c>
      <c r="K83">
        <v>15.5819153608611</v>
      </c>
      <c r="L83">
        <f>(Table2[[#This Row],[6M Return vs Nifty]]-AVERAGE(Table2[6M Return vs Nifty]))/_xlfn.STDEV.P(Table2[6M Return vs Nifty])</f>
        <v>0.18829205063333943</v>
      </c>
      <c r="M83">
        <v>2.2687514834717</v>
      </c>
      <c r="N83">
        <f>(Table2[[#This Row],[1W Return vs Nifty]]-AVERAGE(Table2[1W Return vs Nifty]))/_xlfn.STDEV.P(Table2[1W Return vs Nifty])</f>
        <v>6.1372430675512311E-2</v>
      </c>
      <c r="O83">
        <v>1179.67</v>
      </c>
      <c r="P83">
        <v>1236.24084648599</v>
      </c>
      <c r="Q83">
        <v>1141.2679879428299</v>
      </c>
      <c r="R83">
        <v>42.521446958429003</v>
      </c>
      <c r="S83" s="1">
        <f>(Table2[[#This Row],[Close Price]]-Table2[[#This Row],[20D EMA]])/Table2[[#This Row],[20D EMA]]</f>
        <v>-2.3116634312985818E-2</v>
      </c>
      <c r="T83" s="1">
        <f>(Table2[[#This Row],[Close Price]]-Table2[[#This Row],[50D EMA]])/Table2[[#This Row],[50D EMA]]</f>
        <v>-6.7819184849220282E-2</v>
      </c>
      <c r="U83" s="1">
        <f>(Table2[[#This Row],[Close Price]]-Table2[[#This Row],[200D EMA]])/Table2[[#This Row],[200D EMA]]</f>
        <v>9.7540736923989041E-3</v>
      </c>
      <c r="V83">
        <v>0.70190874867420106</v>
      </c>
      <c r="W83">
        <v>1150</v>
      </c>
      <c r="X83">
        <v>1197.55</v>
      </c>
      <c r="Y83">
        <v>1150</v>
      </c>
      <c r="Z83">
        <v>1226</v>
      </c>
      <c r="AA83">
        <v>1040.5999999999999</v>
      </c>
      <c r="AB83">
        <v>1230</v>
      </c>
      <c r="AC83" s="1">
        <f>(Table2[[#This Row],[Close Price]]/Table2[[#This Row],[Day Low]])-1</f>
        <v>2.0869565217391806E-3</v>
      </c>
      <c r="AD83" s="1">
        <f>(Table2[[#This Row],[Day High]]/Table2[[#This Row],[Close Price]])-1</f>
        <v>3.9179104477611748E-2</v>
      </c>
      <c r="AE83" s="1">
        <f>(Table2[[#This Row],[Close Price]]/Table2[[#This Row],[Current Week Low]])-1</f>
        <v>2.0869565217391806E-3</v>
      </c>
      <c r="AF83" s="1">
        <f>(Table2[[#This Row],[Current Week High]]/Table2[[#This Row],[Close Price]])-1</f>
        <v>6.3866712946893278E-2</v>
      </c>
      <c r="AG83" s="1">
        <f>(Table2[[#This Row],[Close Price]]/Table2[[#This Row],[Current Month Low]])-1</f>
        <v>0.10743801652892571</v>
      </c>
      <c r="AH83" s="1">
        <f>(Table2[[#This Row],[Current Month High]]/Table2[[#This Row],[Close Price]])-1</f>
        <v>6.7337729954876746E-2</v>
      </c>
      <c r="AI83">
        <v>55.7358556056924</v>
      </c>
      <c r="AJ83">
        <v>156.08888888888799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0</v>
      </c>
      <c r="AM83">
        <v>0</v>
      </c>
      <c r="AN83">
        <v>-0.66</v>
      </c>
      <c r="AO83" t="s">
        <v>3187</v>
      </c>
      <c r="AP83">
        <v>0.169397189677821</v>
      </c>
      <c r="AQ83">
        <f>(Table2[[#This Row],[Sharpe Ratio]]-AVERAGE(Table2[Sharpe Ratio]))/_xlfn.STDEV.P(Table2[Sharpe Ratio])</f>
        <v>1.2141201644955717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72</v>
      </c>
      <c r="AT83">
        <f>_xlfn.RANK.AVG(Table2[[#This Row],[6M Return vs Nifty Z-Score]],Table2[6M Return vs Nifty Z-Score])</f>
        <v>247</v>
      </c>
      <c r="AU83">
        <f>_xlfn.RANK.AVG(Table2[[#This Row],[Sharpe Ratio Z-Score]],Table2[Sharpe Ratio Z-Score])</f>
        <v>89</v>
      </c>
      <c r="AV83">
        <f>(Table2[[#This Row],[Rank 1Y]]+Table2[[#This Row],[Rank 6M]]+Table2[[#This Row],[Rank Sharpe]])/3</f>
        <v>136</v>
      </c>
    </row>
    <row r="84" spans="1:48" x14ac:dyDescent="0.3">
      <c r="A84" t="s">
        <v>862</v>
      </c>
      <c r="B84" t="s">
        <v>863</v>
      </c>
      <c r="C84" t="s">
        <v>3146</v>
      </c>
      <c r="D84" t="s">
        <v>51</v>
      </c>
      <c r="E84">
        <v>18581.6672332649</v>
      </c>
      <c r="F84">
        <v>1173.45</v>
      </c>
      <c r="G84">
        <v>155.70227690253</v>
      </c>
      <c r="H84">
        <f>(Table2[[#This Row],[1Y Return vs Nifty]]-AVERAGE(Table2[1Y Return vs Nifty]))/_xlfn.STDEV.P(Table2[1Y Return vs Nifty])</f>
        <v>2.233501362939907</v>
      </c>
      <c r="I84">
        <v>5.2328776793100902</v>
      </c>
      <c r="J84">
        <f>(Table2[[#This Row],[1M Return vs Nifty]]-AVERAGE(Table2[1M Return vs Nifty]))/_xlfn.STDEV.P(Table2[1M Return vs Nifty])</f>
        <v>0.38600374604814103</v>
      </c>
      <c r="K84">
        <v>55.720179631572698</v>
      </c>
      <c r="L84">
        <f>(Table2[[#This Row],[6M Return vs Nifty]]-AVERAGE(Table2[6M Return vs Nifty]))/_xlfn.STDEV.P(Table2[6M Return vs Nifty])</f>
        <v>1.4697207853141065</v>
      </c>
      <c r="M84">
        <v>5.65107379022872</v>
      </c>
      <c r="N84">
        <f>(Table2[[#This Row],[1W Return vs Nifty]]-AVERAGE(Table2[1W Return vs Nifty]))/_xlfn.STDEV.P(Table2[1W Return vs Nifty])</f>
        <v>0.76440423830973392</v>
      </c>
      <c r="O84">
        <v>1150.94</v>
      </c>
      <c r="P84">
        <v>1055.0481702970999</v>
      </c>
      <c r="Q84">
        <v>794.61492734298895</v>
      </c>
      <c r="R84">
        <v>51.8386090607762</v>
      </c>
      <c r="S84" s="1">
        <f>(Table2[[#This Row],[Close Price]]-Table2[[#This Row],[20D EMA]])/Table2[[#This Row],[20D EMA]]</f>
        <v>1.9557926564373461E-2</v>
      </c>
      <c r="T84" s="1">
        <f>(Table2[[#This Row],[Close Price]]-Table2[[#This Row],[50D EMA]])/Table2[[#This Row],[50D EMA]]</f>
        <v>0.11222409842155207</v>
      </c>
      <c r="U84" s="1">
        <f>(Table2[[#This Row],[Close Price]]-Table2[[#This Row],[200D EMA]])/Table2[[#This Row],[200D EMA]]</f>
        <v>0.47675302793989682</v>
      </c>
      <c r="V84">
        <v>0.301147550244798</v>
      </c>
      <c r="W84">
        <v>1162.95</v>
      </c>
      <c r="X84">
        <v>1231.3</v>
      </c>
      <c r="Y84">
        <v>1142.45</v>
      </c>
      <c r="Z84">
        <v>1232</v>
      </c>
      <c r="AA84">
        <v>1060.0999999999999</v>
      </c>
      <c r="AB84">
        <v>1232</v>
      </c>
      <c r="AC84" s="1">
        <f>(Table2[[#This Row],[Close Price]]/Table2[[#This Row],[Day Low]])-1</f>
        <v>9.0287630594607649E-3</v>
      </c>
      <c r="AD84" s="1">
        <f>(Table2[[#This Row],[Day High]]/Table2[[#This Row],[Close Price]])-1</f>
        <v>4.9299075376027846E-2</v>
      </c>
      <c r="AE84" s="1">
        <f>(Table2[[#This Row],[Close Price]]/Table2[[#This Row],[Current Week Low]])-1</f>
        <v>2.713466672502074E-2</v>
      </c>
      <c r="AF84" s="1">
        <f>(Table2[[#This Row],[Current Week High]]/Table2[[#This Row],[Close Price]])-1</f>
        <v>4.9895606970897788E-2</v>
      </c>
      <c r="AG84" s="1">
        <f>(Table2[[#This Row],[Close Price]]/Table2[[#This Row],[Current Month Low]])-1</f>
        <v>0.10692387510612211</v>
      </c>
      <c r="AH84" s="1">
        <f>(Table2[[#This Row],[Current Month High]]/Table2[[#This Row],[Close Price]])-1</f>
        <v>4.9895606970897788E-2</v>
      </c>
      <c r="AI84">
        <v>6.2806255059866203</v>
      </c>
      <c r="AJ84">
        <v>268.14117647058799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0.48</v>
      </c>
      <c r="AM84" t="s">
        <v>3188</v>
      </c>
      <c r="AN84">
        <v>1.97</v>
      </c>
      <c r="AO84" t="s">
        <v>3188</v>
      </c>
      <c r="AP84">
        <v>7.1356044504019001E-2</v>
      </c>
      <c r="AQ84">
        <f>(Table2[[#This Row],[Sharpe Ratio]]-AVERAGE(Table2[Sharpe Ratio]))/_xlfn.STDEV.P(Table2[Sharpe Ratio])</f>
        <v>6.5303460775256589E-2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4.9189335933871448</v>
      </c>
      <c r="AS84">
        <f>_xlfn.RANK.AVG(Table2[[#This Row],[1Y Return vs Nifty Z-Score]],Table2[1Y Return vs Nifty Z-Score])</f>
        <v>28</v>
      </c>
      <c r="AT84">
        <f>_xlfn.RANK.AVG(Table2[[#This Row],[6M Return vs Nifty Z-Score]],Table2[6M Return vs Nifty Z-Score])</f>
        <v>56</v>
      </c>
      <c r="AU84">
        <f>_xlfn.RANK.AVG(Table2[[#This Row],[Sharpe Ratio Z-Score]],Table2[Sharpe Ratio Z-Score])</f>
        <v>326</v>
      </c>
      <c r="AV84">
        <f>(Table2[[#This Row],[Rank 1Y]]+Table2[[#This Row],[Rank 6M]]+Table2[[#This Row],[Rank Sharpe]])/3</f>
        <v>136.66666666666666</v>
      </c>
    </row>
    <row r="85" spans="1:48" x14ac:dyDescent="0.3">
      <c r="A85" t="s">
        <v>321</v>
      </c>
      <c r="B85" t="s">
        <v>322</v>
      </c>
      <c r="C85" t="s">
        <v>3140</v>
      </c>
      <c r="D85" t="s">
        <v>67</v>
      </c>
      <c r="E85">
        <v>85413.175105410002</v>
      </c>
      <c r="F85">
        <v>525.1</v>
      </c>
      <c r="G85">
        <v>112.603472818771</v>
      </c>
      <c r="H85">
        <f>(Table2[[#This Row],[1Y Return vs Nifty]]-AVERAGE(Table2[1Y Return vs Nifty]))/_xlfn.STDEV.P(Table2[1Y Return vs Nifty])</f>
        <v>1.4986208578193565</v>
      </c>
      <c r="I85">
        <v>-11.0844650642897</v>
      </c>
      <c r="J85">
        <f>(Table2[[#This Row],[1M Return vs Nifty]]-AVERAGE(Table2[1M Return vs Nifty]))/_xlfn.STDEV.P(Table2[1M Return vs Nifty])</f>
        <v>-1.4138930149113149</v>
      </c>
      <c r="K85">
        <v>18.841339212390501</v>
      </c>
      <c r="L85">
        <f>(Table2[[#This Row],[6M Return vs Nifty]]-AVERAGE(Table2[6M Return vs Nifty]))/_xlfn.STDEV.P(Table2[6M Return vs Nifty])</f>
        <v>0.29235034656970194</v>
      </c>
      <c r="M85">
        <v>-8.7624709007206505</v>
      </c>
      <c r="N85">
        <f>(Table2[[#This Row],[1W Return vs Nifty]]-AVERAGE(Table2[1W Return vs Nifty]))/_xlfn.STDEV.P(Table2[1W Return vs Nifty])</f>
        <v>-2.231519703725966</v>
      </c>
      <c r="O85">
        <v>571.4</v>
      </c>
      <c r="P85">
        <v>585.85271353773101</v>
      </c>
      <c r="Q85">
        <v>477.834073868686</v>
      </c>
      <c r="R85">
        <v>31.217294289168301</v>
      </c>
      <c r="S85" s="1">
        <f>(Table2[[#This Row],[Close Price]]-Table2[[#This Row],[20D EMA]])/Table2[[#This Row],[20D EMA]]</f>
        <v>-8.1029051452572554E-2</v>
      </c>
      <c r="T85" s="1">
        <f>(Table2[[#This Row],[Close Price]]-Table2[[#This Row],[50D EMA]])/Table2[[#This Row],[50D EMA]]</f>
        <v>-0.10369963667296096</v>
      </c>
      <c r="U85" s="1">
        <f>(Table2[[#This Row],[Close Price]]-Table2[[#This Row],[200D EMA]])/Table2[[#This Row],[200D EMA]]</f>
        <v>9.8917027303296101E-2</v>
      </c>
      <c r="V85">
        <v>0.584233360352297</v>
      </c>
      <c r="W85">
        <v>519.35</v>
      </c>
      <c r="X85">
        <v>533.5</v>
      </c>
      <c r="Y85">
        <v>518</v>
      </c>
      <c r="Z85">
        <v>590.95000000000005</v>
      </c>
      <c r="AA85">
        <v>518</v>
      </c>
      <c r="AB85">
        <v>594</v>
      </c>
      <c r="AC85" s="1">
        <f>(Table2[[#This Row],[Close Price]]/Table2[[#This Row],[Day Low]])-1</f>
        <v>1.1071531722345318E-2</v>
      </c>
      <c r="AD85" s="1">
        <f>(Table2[[#This Row],[Day High]]/Table2[[#This Row],[Close Price]])-1</f>
        <v>1.5996952961340627E-2</v>
      </c>
      <c r="AE85" s="1">
        <f>(Table2[[#This Row],[Close Price]]/Table2[[#This Row],[Current Week Low]])-1</f>
        <v>1.3706563706563646E-2</v>
      </c>
      <c r="AF85" s="1">
        <f>(Table2[[#This Row],[Current Week High]]/Table2[[#This Row],[Close Price]])-1</f>
        <v>0.12540468482193878</v>
      </c>
      <c r="AG85" s="1">
        <f>(Table2[[#This Row],[Close Price]]/Table2[[#This Row],[Current Month Low]])-1</f>
        <v>1.3706563706563646E-2</v>
      </c>
      <c r="AH85" s="1">
        <f>(Table2[[#This Row],[Current Month High]]/Table2[[#This Row],[Close Price]])-1</f>
        <v>0.13121310226623506</v>
      </c>
      <c r="AI85">
        <v>46.238811654922799</v>
      </c>
      <c r="AJ85">
        <v>168.639154160982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-0.04</v>
      </c>
      <c r="AM85" t="s">
        <v>3187</v>
      </c>
      <c r="AN85">
        <v>-9.57</v>
      </c>
      <c r="AO85" t="s">
        <v>3187</v>
      </c>
      <c r="AP85">
        <v>0.134105397644594</v>
      </c>
      <c r="AQ85">
        <f>(Table2[[#This Row],[Sharpe Ratio]]-AVERAGE(Table2[Sharpe Ratio]))/_xlfn.STDEV.P(Table2[Sharpe Ratio])</f>
        <v>0.80058154129690473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60</v>
      </c>
      <c r="AT85">
        <f>_xlfn.RANK.AVG(Table2[[#This Row],[6M Return vs Nifty Z-Score]],Table2[6M Return vs Nifty Z-Score])</f>
        <v>222</v>
      </c>
      <c r="AU85">
        <f>_xlfn.RANK.AVG(Table2[[#This Row],[Sharpe Ratio Z-Score]],Table2[Sharpe Ratio Z-Score])</f>
        <v>143</v>
      </c>
      <c r="AV85">
        <f>(Table2[[#This Row],[Rank 1Y]]+Table2[[#This Row],[Rank 6M]]+Table2[[#This Row],[Rank Sharpe]])/3</f>
        <v>141.66666666666666</v>
      </c>
    </row>
    <row r="86" spans="1:48" x14ac:dyDescent="0.3">
      <c r="A86" t="s">
        <v>1433</v>
      </c>
      <c r="B86" t="s">
        <v>1434</v>
      </c>
      <c r="C86" t="s">
        <v>3152</v>
      </c>
      <c r="D86" t="s">
        <v>89</v>
      </c>
      <c r="E86">
        <v>7630.6764853149998</v>
      </c>
      <c r="F86">
        <v>3117.05</v>
      </c>
      <c r="G86">
        <v>62.137470117236397</v>
      </c>
      <c r="H86">
        <f>(Table2[[#This Row],[1Y Return vs Nifty]]-AVERAGE(Table2[1Y Return vs Nifty]))/_xlfn.STDEV.P(Table2[1Y Return vs Nifty])</f>
        <v>0.63812177100840339</v>
      </c>
      <c r="I86">
        <v>-3.9019819894753902</v>
      </c>
      <c r="J86">
        <f>(Table2[[#This Row],[1M Return vs Nifty]]-AVERAGE(Table2[1M Return vs Nifty]))/_xlfn.STDEV.P(Table2[1M Return vs Nifty])</f>
        <v>-0.62162381856345494</v>
      </c>
      <c r="K86">
        <v>19.8980110916341</v>
      </c>
      <c r="L86">
        <f>(Table2[[#This Row],[6M Return vs Nifty]]-AVERAGE(Table2[6M Return vs Nifty]))/_xlfn.STDEV.P(Table2[6M Return vs Nifty])</f>
        <v>0.32608498193060137</v>
      </c>
      <c r="M86">
        <v>0.17108597375618601</v>
      </c>
      <c r="N86">
        <f>(Table2[[#This Row],[1W Return vs Nifty]]-AVERAGE(Table2[1W Return vs Nifty]))/_xlfn.STDEV.P(Table2[1W Return vs Nifty])</f>
        <v>-0.37463734052847136</v>
      </c>
      <c r="O86">
        <v>3203.76</v>
      </c>
      <c r="P86">
        <v>3186.2466354430699</v>
      </c>
      <c r="Q86">
        <v>2731.5309069331402</v>
      </c>
      <c r="R86">
        <v>35.565079933131798</v>
      </c>
      <c r="S86" s="1">
        <f>(Table2[[#This Row],[Close Price]]-Table2[[#This Row],[20D EMA]])/Table2[[#This Row],[20D EMA]]</f>
        <v>-2.7065073538592162E-2</v>
      </c>
      <c r="T86" s="1">
        <f>(Table2[[#This Row],[Close Price]]-Table2[[#This Row],[50D EMA]])/Table2[[#This Row],[50D EMA]]</f>
        <v>-2.1717287881403258E-2</v>
      </c>
      <c r="U86" s="1">
        <f>(Table2[[#This Row],[Close Price]]-Table2[[#This Row],[200D EMA]])/Table2[[#This Row],[200D EMA]]</f>
        <v>0.14113663956294251</v>
      </c>
      <c r="V86">
        <v>0.50632531482476295</v>
      </c>
      <c r="W86">
        <v>3068.95</v>
      </c>
      <c r="X86">
        <v>3173</v>
      </c>
      <c r="Y86">
        <v>3050</v>
      </c>
      <c r="Z86">
        <v>3173</v>
      </c>
      <c r="AA86">
        <v>3050</v>
      </c>
      <c r="AB86">
        <v>3508.45</v>
      </c>
      <c r="AC86" s="1">
        <f>(Table2[[#This Row],[Close Price]]/Table2[[#This Row],[Day Low]])-1</f>
        <v>1.5673112953942026E-2</v>
      </c>
      <c r="AD86" s="1">
        <f>(Table2[[#This Row],[Day High]]/Table2[[#This Row],[Close Price]])-1</f>
        <v>1.7949663945076244E-2</v>
      </c>
      <c r="AE86" s="1">
        <f>(Table2[[#This Row],[Close Price]]/Table2[[#This Row],[Current Week Low]])-1</f>
        <v>2.1983606557377078E-2</v>
      </c>
      <c r="AF86" s="1">
        <f>(Table2[[#This Row],[Current Week High]]/Table2[[#This Row],[Close Price]])-1</f>
        <v>1.7949663945076244E-2</v>
      </c>
      <c r="AG86" s="1">
        <f>(Table2[[#This Row],[Close Price]]/Table2[[#This Row],[Current Month Low]])-1</f>
        <v>2.1983606557377078E-2</v>
      </c>
      <c r="AH86" s="1">
        <f>(Table2[[#This Row],[Current Month High]]/Table2[[#This Row],[Close Price]])-1</f>
        <v>0.12556744357645844</v>
      </c>
      <c r="AI86">
        <v>13.0860910155435</v>
      </c>
      <c r="AJ86">
        <v>100.963863189452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-0.06</v>
      </c>
      <c r="AM86" t="s">
        <v>3187</v>
      </c>
      <c r="AN86">
        <v>-9.4499999999999993</v>
      </c>
      <c r="AO86" t="s">
        <v>3187</v>
      </c>
      <c r="AP86">
        <v>0.178122179868618</v>
      </c>
      <c r="AQ86">
        <f>(Table2[[#This Row],[Sharpe Ratio]]-AVERAGE(Table2[Sharpe Ratio]))/_xlfn.STDEV.P(Table2[Sharpe Ratio])</f>
        <v>1.3163569800000678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1.2843025738471465</v>
      </c>
      <c r="AS86">
        <f>_xlfn.RANK.AVG(Table2[[#This Row],[1Y Return vs Nifty Z-Score]],Table2[1Y Return vs Nifty Z-Score])</f>
        <v>141</v>
      </c>
      <c r="AT86">
        <f>_xlfn.RANK.AVG(Table2[[#This Row],[6M Return vs Nifty Z-Score]],Table2[6M Return vs Nifty Z-Score])</f>
        <v>209</v>
      </c>
      <c r="AU86">
        <f>_xlfn.RANK.AVG(Table2[[#This Row],[Sharpe Ratio Z-Score]],Table2[Sharpe Ratio Z-Score])</f>
        <v>75</v>
      </c>
      <c r="AV86">
        <f>(Table2[[#This Row],[Rank 1Y]]+Table2[[#This Row],[Rank 6M]]+Table2[[#This Row],[Rank Sharpe]])/3</f>
        <v>141.66666666666666</v>
      </c>
    </row>
    <row r="87" spans="1:48" x14ac:dyDescent="0.3">
      <c r="A87" t="s">
        <v>1145</v>
      </c>
      <c r="B87" t="s">
        <v>1146</v>
      </c>
      <c r="C87" t="s">
        <v>3142</v>
      </c>
      <c r="D87" t="s">
        <v>412</v>
      </c>
      <c r="E87">
        <v>10933.900560144</v>
      </c>
      <c r="F87">
        <v>121.58</v>
      </c>
      <c r="G87">
        <v>52.562367098221898</v>
      </c>
      <c r="H87">
        <f>(Table2[[#This Row],[1Y Return vs Nifty]]-AVERAGE(Table2[1Y Return vs Nifty]))/_xlfn.STDEV.P(Table2[1Y Return vs Nifty])</f>
        <v>0.4748560681012019</v>
      </c>
      <c r="I87">
        <v>-3.44316110987626</v>
      </c>
      <c r="J87">
        <f>(Table2[[#This Row],[1M Return vs Nifty]]-AVERAGE(Table2[1M Return vs Nifty]))/_xlfn.STDEV.P(Table2[1M Return vs Nifty])</f>
        <v>-0.57101323643451352</v>
      </c>
      <c r="K87">
        <v>56.412376192174698</v>
      </c>
      <c r="L87">
        <f>(Table2[[#This Row],[6M Return vs Nifty]]-AVERAGE(Table2[6M Return vs Nifty]))/_xlfn.STDEV.P(Table2[6M Return vs Nifty])</f>
        <v>1.4918194131177465</v>
      </c>
      <c r="M87">
        <v>5.34448269154068</v>
      </c>
      <c r="N87">
        <f>(Table2[[#This Row],[1W Return vs Nifty]]-AVERAGE(Table2[1W Return vs Nifty]))/_xlfn.STDEV.P(Table2[1W Return vs Nifty])</f>
        <v>0.70067781759441228</v>
      </c>
      <c r="O87">
        <v>124.95</v>
      </c>
      <c r="P87">
        <v>114.30989657705599</v>
      </c>
      <c r="Q87">
        <v>86.754004192375405</v>
      </c>
      <c r="R87">
        <v>41.693981502130697</v>
      </c>
      <c r="S87" s="1">
        <f>(Table2[[#This Row],[Close Price]]-Table2[[#This Row],[20D EMA]])/Table2[[#This Row],[20D EMA]]</f>
        <v>-2.6970788315326167E-2</v>
      </c>
      <c r="T87" s="1">
        <f>(Table2[[#This Row],[Close Price]]-Table2[[#This Row],[50D EMA]])/Table2[[#This Row],[50D EMA]]</f>
        <v>6.3599947516733576E-2</v>
      </c>
      <c r="U87" s="1">
        <f>(Table2[[#This Row],[Close Price]]-Table2[[#This Row],[200D EMA]])/Table2[[#This Row],[200D EMA]]</f>
        <v>0.40143387192133045</v>
      </c>
      <c r="V87">
        <v>0.55233135259087196</v>
      </c>
      <c r="W87">
        <v>120.05</v>
      </c>
      <c r="X87">
        <v>124.6</v>
      </c>
      <c r="Y87">
        <v>120.05</v>
      </c>
      <c r="Z87">
        <v>133.19999999999999</v>
      </c>
      <c r="AA87">
        <v>113.93</v>
      </c>
      <c r="AB87">
        <v>143.94999999999999</v>
      </c>
      <c r="AC87" s="1">
        <f>(Table2[[#This Row],[Close Price]]/Table2[[#This Row],[Day Low]])-1</f>
        <v>1.2744689712619772E-2</v>
      </c>
      <c r="AD87" s="1">
        <f>(Table2[[#This Row],[Day High]]/Table2[[#This Row],[Close Price]])-1</f>
        <v>2.4839611778253001E-2</v>
      </c>
      <c r="AE87" s="1">
        <f>(Table2[[#This Row],[Close Price]]/Table2[[#This Row],[Current Week Low]])-1</f>
        <v>1.2744689712619772E-2</v>
      </c>
      <c r="AF87" s="1">
        <f>(Table2[[#This Row],[Current Week High]]/Table2[[#This Row],[Close Price]])-1</f>
        <v>9.5574930087185317E-2</v>
      </c>
      <c r="AG87" s="1">
        <f>(Table2[[#This Row],[Close Price]]/Table2[[#This Row],[Current Month Low]])-1</f>
        <v>6.7146493460896961E-2</v>
      </c>
      <c r="AH87" s="1">
        <f>(Table2[[#This Row],[Current Month High]]/Table2[[#This Row],[Close Price]])-1</f>
        <v>0.18399407797335088</v>
      </c>
      <c r="AI87">
        <v>19.698963645336399</v>
      </c>
      <c r="AJ87">
        <v>104.852569502948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0.75</v>
      </c>
      <c r="AM87" t="s">
        <v>3188</v>
      </c>
      <c r="AN87">
        <v>-14.41</v>
      </c>
      <c r="AO87" t="s">
        <v>3187</v>
      </c>
      <c r="AP87">
        <v>0.112002813938129</v>
      </c>
      <c r="AQ87">
        <f>(Table2[[#This Row],[Sharpe Ratio]]-AVERAGE(Table2[Sharpe Ratio]))/_xlfn.STDEV.P(Table2[Sharpe Ratio])</f>
        <v>0.54159010140347796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2.6379301637823249</v>
      </c>
      <c r="AS87">
        <f>_xlfn.RANK.AVG(Table2[[#This Row],[1Y Return vs Nifty Z-Score]],Table2[1Y Return vs Nifty Z-Score])</f>
        <v>171</v>
      </c>
      <c r="AT87">
        <f>_xlfn.RANK.AVG(Table2[[#This Row],[6M Return vs Nifty Z-Score]],Table2[6M Return vs Nifty Z-Score])</f>
        <v>55</v>
      </c>
      <c r="AU87">
        <f>_xlfn.RANK.AVG(Table2[[#This Row],[Sharpe Ratio Z-Score]],Table2[Sharpe Ratio Z-Score])</f>
        <v>200</v>
      </c>
      <c r="AV87">
        <f>(Table2[[#This Row],[Rank 1Y]]+Table2[[#This Row],[Rank 6M]]+Table2[[#This Row],[Rank Sharpe]])/3</f>
        <v>142</v>
      </c>
    </row>
    <row r="88" spans="1:48" x14ac:dyDescent="0.3">
      <c r="A88" t="s">
        <v>136</v>
      </c>
      <c r="B88" t="s">
        <v>137</v>
      </c>
      <c r="C88" t="s">
        <v>3151</v>
      </c>
      <c r="D88" t="s">
        <v>138</v>
      </c>
      <c r="E88">
        <v>207999.756579195</v>
      </c>
      <c r="F88">
        <v>284.55</v>
      </c>
      <c r="G88">
        <v>80.450436176554007</v>
      </c>
      <c r="H88">
        <f>(Table2[[#This Row],[1Y Return vs Nifty]]-AVERAGE(Table2[1Y Return vs Nifty]))/_xlfn.STDEV.P(Table2[1Y Return vs Nifty])</f>
        <v>0.95037734361716075</v>
      </c>
      <c r="I88">
        <v>1.13101446108133</v>
      </c>
      <c r="J88">
        <f>(Table2[[#This Row],[1M Return vs Nifty]]-AVERAGE(Table2[1M Return vs Nifty]))/_xlfn.STDEV.P(Table2[1M Return vs Nifty])</f>
        <v>-6.6455360584555548E-2</v>
      </c>
      <c r="K88">
        <v>11.3538154867715</v>
      </c>
      <c r="L88">
        <f>(Table2[[#This Row],[6M Return vs Nifty]]-AVERAGE(Table2[6M Return vs Nifty]))/_xlfn.STDEV.P(Table2[6M Return vs Nifty])</f>
        <v>5.3308419173421009E-2</v>
      </c>
      <c r="M88">
        <v>1.46922866910732</v>
      </c>
      <c r="N88">
        <f>(Table2[[#This Row],[1W Return vs Nifty]]-AVERAGE(Table2[1W Return vs Nifty]))/_xlfn.STDEV.P(Table2[1W Return vs Nifty])</f>
        <v>-0.10481219587662834</v>
      </c>
      <c r="O88">
        <v>285.14</v>
      </c>
      <c r="P88">
        <v>289.04932695650899</v>
      </c>
      <c r="Q88">
        <v>255.275670588346</v>
      </c>
      <c r="R88">
        <v>49.9516427727159</v>
      </c>
      <c r="S88" s="1">
        <f>(Table2[[#This Row],[Close Price]]-Table2[[#This Row],[20D EMA]])/Table2[[#This Row],[20D EMA]]</f>
        <v>-2.0691590096092271E-3</v>
      </c>
      <c r="T88" s="1">
        <f>(Table2[[#This Row],[Close Price]]-Table2[[#This Row],[50D EMA]])/Table2[[#This Row],[50D EMA]]</f>
        <v>-1.5565948566231946E-2</v>
      </c>
      <c r="U88" s="1">
        <f>(Table2[[#This Row],[Close Price]]-Table2[[#This Row],[200D EMA]])/Table2[[#This Row],[200D EMA]]</f>
        <v>0.11467731861866846</v>
      </c>
      <c r="V88">
        <v>0.66495321441070698</v>
      </c>
      <c r="W88">
        <v>281.7</v>
      </c>
      <c r="X88">
        <v>287.89999999999998</v>
      </c>
      <c r="Y88">
        <v>281.7</v>
      </c>
      <c r="Z88">
        <v>291.05</v>
      </c>
      <c r="AA88">
        <v>265</v>
      </c>
      <c r="AB88">
        <v>291.05</v>
      </c>
      <c r="AC88" s="1">
        <f>(Table2[[#This Row],[Close Price]]/Table2[[#This Row],[Day Low]])-1</f>
        <v>1.0117145899893654E-2</v>
      </c>
      <c r="AD88" s="1">
        <f>(Table2[[#This Row],[Day High]]/Table2[[#This Row],[Close Price]])-1</f>
        <v>1.1772974872605646E-2</v>
      </c>
      <c r="AE88" s="1">
        <f>(Table2[[#This Row],[Close Price]]/Table2[[#This Row],[Current Week Low]])-1</f>
        <v>1.0117145899893654E-2</v>
      </c>
      <c r="AF88" s="1">
        <f>(Table2[[#This Row],[Current Week High]]/Table2[[#This Row],[Close Price]])-1</f>
        <v>2.2843085573712951E-2</v>
      </c>
      <c r="AG88" s="1">
        <f>(Table2[[#This Row],[Close Price]]/Table2[[#This Row],[Current Month Low]])-1</f>
        <v>7.3773584905660439E-2</v>
      </c>
      <c r="AH88" s="1">
        <f>(Table2[[#This Row],[Current Month High]]/Table2[[#This Row],[Close Price]])-1</f>
        <v>2.2843085573712951E-2</v>
      </c>
      <c r="AI88">
        <v>19.662625197680502</v>
      </c>
      <c r="AJ88">
        <v>124.05511811023599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-0.08</v>
      </c>
      <c r="AM88" t="s">
        <v>3187</v>
      </c>
      <c r="AN88">
        <v>-0.19</v>
      </c>
      <c r="AO88" t="s">
        <v>3187</v>
      </c>
      <c r="AP88">
        <v>0.208196444250692</v>
      </c>
      <c r="AQ88">
        <f>(Table2[[#This Row],[Sharpe Ratio]]-AVERAGE(Table2[Sharpe Ratio]))/_xlfn.STDEV.P(Table2[Sharpe Ratio])</f>
        <v>1.6687581806692307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109</v>
      </c>
      <c r="AT88">
        <f>_xlfn.RANK.AVG(Table2[[#This Row],[6M Return vs Nifty Z-Score]],Table2[6M Return vs Nifty Z-Score])</f>
        <v>290</v>
      </c>
      <c r="AU88">
        <f>_xlfn.RANK.AVG(Table2[[#This Row],[Sharpe Ratio Z-Score]],Table2[Sharpe Ratio Z-Score])</f>
        <v>30</v>
      </c>
      <c r="AV88">
        <f>(Table2[[#This Row],[Rank 1Y]]+Table2[[#This Row],[Rank 6M]]+Table2[[#This Row],[Rank Sharpe]])/3</f>
        <v>143</v>
      </c>
    </row>
    <row r="89" spans="1:48" x14ac:dyDescent="0.3">
      <c r="A89" t="s">
        <v>25</v>
      </c>
      <c r="B89" t="s">
        <v>26</v>
      </c>
      <c r="C89" t="s">
        <v>3143</v>
      </c>
      <c r="D89" t="s">
        <v>27</v>
      </c>
      <c r="E89">
        <v>1018735.87727771</v>
      </c>
      <c r="F89">
        <v>1701.15</v>
      </c>
      <c r="G89">
        <v>53.456370583103798</v>
      </c>
      <c r="H89">
        <f>(Table2[[#This Row],[1Y Return vs Nifty]]-AVERAGE(Table2[1Y Return vs Nifty]))/_xlfn.STDEV.P(Table2[1Y Return vs Nifty])</f>
        <v>0.49009977953395406</v>
      </c>
      <c r="I89">
        <v>7.8014964684637897</v>
      </c>
      <c r="J89">
        <f>(Table2[[#This Row],[1M Return vs Nifty]]-AVERAGE(Table2[1M Return vs Nifty]))/_xlfn.STDEV.P(Table2[1M Return vs Nifty])</f>
        <v>0.66933717302728191</v>
      </c>
      <c r="K89">
        <v>22.6505115101284</v>
      </c>
      <c r="L89">
        <f>(Table2[[#This Row],[6M Return vs Nifty]]-AVERAGE(Table2[6M Return vs Nifty]))/_xlfn.STDEV.P(Table2[6M Return vs Nifty])</f>
        <v>0.41395956227345737</v>
      </c>
      <c r="M89">
        <v>3.8049327366381398</v>
      </c>
      <c r="N89">
        <f>(Table2[[#This Row],[1W Return vs Nifty]]-AVERAGE(Table2[1W Return vs Nifty]))/_xlfn.STDEV.P(Table2[1W Return vs Nifty])</f>
        <v>0.38067502378140056</v>
      </c>
      <c r="O89">
        <v>1683.38</v>
      </c>
      <c r="P89">
        <v>1618.9077595671999</v>
      </c>
      <c r="Q89">
        <v>1382.5289627253901</v>
      </c>
      <c r="R89">
        <v>53.212876970829697</v>
      </c>
      <c r="S89" s="1">
        <f>(Table2[[#This Row],[Close Price]]-Table2[[#This Row],[20D EMA]])/Table2[[#This Row],[20D EMA]]</f>
        <v>1.0556142998015884E-2</v>
      </c>
      <c r="T89" s="1">
        <f>(Table2[[#This Row],[Close Price]]-Table2[[#This Row],[50D EMA]])/Table2[[#This Row],[50D EMA]]</f>
        <v>5.0801066303361751E-2</v>
      </c>
      <c r="U89" s="1">
        <f>(Table2[[#This Row],[Close Price]]-Table2[[#This Row],[200D EMA]])/Table2[[#This Row],[200D EMA]]</f>
        <v>0.23046246832074307</v>
      </c>
      <c r="V89">
        <v>0.77247072959391505</v>
      </c>
      <c r="W89">
        <v>1694.4</v>
      </c>
      <c r="X89">
        <v>1737.95</v>
      </c>
      <c r="Y89">
        <v>1679.35</v>
      </c>
      <c r="Z89">
        <v>1742.25</v>
      </c>
      <c r="AA89">
        <v>1630.15</v>
      </c>
      <c r="AB89">
        <v>1742.25</v>
      </c>
      <c r="AC89" s="1">
        <f>(Table2[[#This Row],[Close Price]]/Table2[[#This Row],[Day Low]])-1</f>
        <v>3.9837110481586446E-3</v>
      </c>
      <c r="AD89" s="1">
        <f>(Table2[[#This Row],[Day High]]/Table2[[#This Row],[Close Price]])-1</f>
        <v>2.1632425124180621E-2</v>
      </c>
      <c r="AE89" s="1">
        <f>(Table2[[#This Row],[Close Price]]/Table2[[#This Row],[Current Week Low]])-1</f>
        <v>1.2981212969303657E-2</v>
      </c>
      <c r="AF89" s="1">
        <f>(Table2[[#This Row],[Current Week High]]/Table2[[#This Row],[Close Price]])-1</f>
        <v>2.4160126972930129E-2</v>
      </c>
      <c r="AG89" s="1">
        <f>(Table2[[#This Row],[Close Price]]/Table2[[#This Row],[Current Month Low]])-1</f>
        <v>4.3554274146550886E-2</v>
      </c>
      <c r="AH89" s="1">
        <f>(Table2[[#This Row],[Current Month High]]/Table2[[#This Row],[Close Price]])-1</f>
        <v>2.4160126972930129E-2</v>
      </c>
      <c r="AI89">
        <v>4.57631602151484</v>
      </c>
      <c r="AJ89">
        <v>89.977106482774005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0.13</v>
      </c>
      <c r="AM89" t="s">
        <v>3188</v>
      </c>
      <c r="AN89">
        <v>-0.49</v>
      </c>
      <c r="AO89" t="s">
        <v>3187</v>
      </c>
      <c r="AP89">
        <v>0.17821761128713201</v>
      </c>
      <c r="AQ89">
        <f>(Table2[[#This Row],[Sharpe Ratio]]-AVERAGE(Table2[Sharpe Ratio]))/_xlfn.STDEV.P(Table2[Sharpe Ratio])</f>
        <v>1.317475216710321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3.271546755326415</v>
      </c>
      <c r="AS89">
        <f>_xlfn.RANK.AVG(Table2[[#This Row],[1Y Return vs Nifty Z-Score]],Table2[1Y Return vs Nifty Z-Score])</f>
        <v>167</v>
      </c>
      <c r="AT89">
        <f>_xlfn.RANK.AVG(Table2[[#This Row],[6M Return vs Nifty Z-Score]],Table2[6M Return vs Nifty Z-Score])</f>
        <v>191</v>
      </c>
      <c r="AU89">
        <f>_xlfn.RANK.AVG(Table2[[#This Row],[Sharpe Ratio Z-Score]],Table2[Sharpe Ratio Z-Score])</f>
        <v>73</v>
      </c>
      <c r="AV89">
        <f>(Table2[[#This Row],[Rank 1Y]]+Table2[[#This Row],[Rank 6M]]+Table2[[#This Row],[Rank Sharpe]])/3</f>
        <v>143.66666666666666</v>
      </c>
    </row>
    <row r="90" spans="1:48" x14ac:dyDescent="0.3">
      <c r="A90" t="s">
        <v>1550</v>
      </c>
      <c r="B90" t="s">
        <v>1551</v>
      </c>
      <c r="C90" t="s">
        <v>3151</v>
      </c>
      <c r="D90" t="s">
        <v>154</v>
      </c>
      <c r="E90">
        <v>6396.7273369599998</v>
      </c>
      <c r="F90">
        <v>409.6</v>
      </c>
      <c r="G90">
        <v>36.523848127887902</v>
      </c>
      <c r="H90">
        <f>(Table2[[#This Row],[1Y Return vs Nifty]]-AVERAGE(Table2[1Y Return vs Nifty]))/_xlfn.STDEV.P(Table2[1Y Return vs Nifty])</f>
        <v>0.20138224039594396</v>
      </c>
      <c r="I90">
        <v>1.5251336784341201</v>
      </c>
      <c r="J90">
        <f>(Table2[[#This Row],[1M Return vs Nifty]]-AVERAGE(Table2[1M Return vs Nifty]))/_xlfn.STDEV.P(Table2[1M Return vs Nifty])</f>
        <v>-2.2981743961321778E-2</v>
      </c>
      <c r="K90">
        <v>28.501890791007799</v>
      </c>
      <c r="L90">
        <f>(Table2[[#This Row],[6M Return vs Nifty]]-AVERAGE(Table2[6M Return vs Nifty]))/_xlfn.STDEV.P(Table2[6M Return vs Nifty])</f>
        <v>0.60076698118583516</v>
      </c>
      <c r="M90">
        <v>8.7893334514944996</v>
      </c>
      <c r="N90">
        <f>(Table2[[#This Row],[1W Return vs Nifty]]-AVERAGE(Table2[1W Return vs Nifty]))/_xlfn.STDEV.P(Table2[1W Return vs Nifty])</f>
        <v>1.4167064621627421</v>
      </c>
      <c r="O90">
        <v>402.59</v>
      </c>
      <c r="P90">
        <v>402.855444057353</v>
      </c>
      <c r="Q90">
        <v>352.32058568105299</v>
      </c>
      <c r="R90">
        <v>57.616489422401699</v>
      </c>
      <c r="S90" s="1">
        <f>(Table2[[#This Row],[Close Price]]-Table2[[#This Row],[20D EMA]])/Table2[[#This Row],[20D EMA]]</f>
        <v>1.7412255644700683E-2</v>
      </c>
      <c r="T90" s="1">
        <f>(Table2[[#This Row],[Close Price]]-Table2[[#This Row],[50D EMA]])/Table2[[#This Row],[50D EMA]]</f>
        <v>1.6741876129857707E-2</v>
      </c>
      <c r="U90" s="1">
        <f>(Table2[[#This Row],[Close Price]]-Table2[[#This Row],[200D EMA]])/Table2[[#This Row],[200D EMA]]</f>
        <v>0.16257754058912882</v>
      </c>
      <c r="V90">
        <v>0.901630059858058</v>
      </c>
      <c r="W90">
        <v>406.8</v>
      </c>
      <c r="X90">
        <v>422.95</v>
      </c>
      <c r="Y90">
        <v>382.3</v>
      </c>
      <c r="Z90">
        <v>423.95</v>
      </c>
      <c r="AA90">
        <v>372.2</v>
      </c>
      <c r="AB90">
        <v>423.95</v>
      </c>
      <c r="AC90" s="1">
        <f>(Table2[[#This Row],[Close Price]]/Table2[[#This Row],[Day Low]])-1</f>
        <v>6.8829891838741997E-3</v>
      </c>
      <c r="AD90" s="1">
        <f>(Table2[[#This Row],[Day High]]/Table2[[#This Row],[Close Price]])-1</f>
        <v>3.25927734375E-2</v>
      </c>
      <c r="AE90" s="1">
        <f>(Table2[[#This Row],[Close Price]]/Table2[[#This Row],[Current Week Low]])-1</f>
        <v>7.1409887522887905E-2</v>
      </c>
      <c r="AF90" s="1">
        <f>(Table2[[#This Row],[Current Week High]]/Table2[[#This Row],[Close Price]])-1</f>
        <v>3.50341796875E-2</v>
      </c>
      <c r="AG90" s="1">
        <f>(Table2[[#This Row],[Close Price]]/Table2[[#This Row],[Current Month Low]])-1</f>
        <v>0.10048361096184855</v>
      </c>
      <c r="AH90" s="1">
        <f>(Table2[[#This Row],[Current Month High]]/Table2[[#This Row],[Close Price]])-1</f>
        <v>3.50341796875E-2</v>
      </c>
      <c r="AI90">
        <v>10.107421875</v>
      </c>
      <c r="AJ90">
        <v>81.198849811988495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0.03</v>
      </c>
      <c r="AM90" t="s">
        <v>3188</v>
      </c>
      <c r="AN90">
        <v>-2.2799999999999998</v>
      </c>
      <c r="AO90" t="s">
        <v>3187</v>
      </c>
      <c r="AP90">
        <v>0.18928981730040201</v>
      </c>
      <c r="AQ90">
        <f>(Table2[[#This Row],[Sharpe Ratio]]-AVERAGE(Table2[Sharpe Ratio]))/_xlfn.STDEV.P(Table2[Sharpe Ratio])</f>
        <v>1.4472160025051817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231</v>
      </c>
      <c r="AT90">
        <f>_xlfn.RANK.AVG(Table2[[#This Row],[6M Return vs Nifty Z-Score]],Table2[6M Return vs Nifty Z-Score])</f>
        <v>148</v>
      </c>
      <c r="AU90">
        <f>_xlfn.RANK.AVG(Table2[[#This Row],[Sharpe Ratio Z-Score]],Table2[Sharpe Ratio Z-Score])</f>
        <v>59</v>
      </c>
      <c r="AV90">
        <f>(Table2[[#This Row],[Rank 1Y]]+Table2[[#This Row],[Rank 6M]]+Table2[[#This Row],[Rank Sharpe]])/3</f>
        <v>146</v>
      </c>
    </row>
    <row r="91" spans="1:48" x14ac:dyDescent="0.3">
      <c r="A91" t="s">
        <v>1405</v>
      </c>
      <c r="B91" t="s">
        <v>1406</v>
      </c>
      <c r="C91" t="s">
        <v>3141</v>
      </c>
      <c r="D91" t="s">
        <v>21</v>
      </c>
      <c r="E91">
        <v>7896.5103209850004</v>
      </c>
      <c r="F91">
        <v>953.55</v>
      </c>
      <c r="G91">
        <v>80.956939019632799</v>
      </c>
      <c r="H91">
        <f>(Table2[[#This Row],[1Y Return vs Nifty]]-AVERAGE(Table2[1Y Return vs Nifty]))/_xlfn.STDEV.P(Table2[1Y Return vs Nifty])</f>
        <v>0.95901375646154874</v>
      </c>
      <c r="I91">
        <v>9.1498072506026293</v>
      </c>
      <c r="J91">
        <f>(Table2[[#This Row],[1M Return vs Nifty]]-AVERAGE(Table2[1M Return vs Nifty]))/_xlfn.STDEV.P(Table2[1M Return vs Nifty])</f>
        <v>0.81806360769693953</v>
      </c>
      <c r="K91">
        <v>20.7998902224235</v>
      </c>
      <c r="L91">
        <f>(Table2[[#This Row],[6M Return vs Nifty]]-AVERAGE(Table2[6M Return vs Nifty]))/_xlfn.STDEV.P(Table2[6M Return vs Nifty])</f>
        <v>0.35487780230788274</v>
      </c>
      <c r="M91">
        <v>0.54800963708387795</v>
      </c>
      <c r="N91">
        <f>(Table2[[#This Row],[1W Return vs Nifty]]-AVERAGE(Table2[1W Return vs Nifty]))/_xlfn.STDEV.P(Table2[1W Return vs Nifty])</f>
        <v>-0.29629196113041739</v>
      </c>
      <c r="O91">
        <v>905.58</v>
      </c>
      <c r="P91">
        <v>871.82072815153799</v>
      </c>
      <c r="Q91">
        <v>748.31989566520599</v>
      </c>
      <c r="R91">
        <v>72.509536377406505</v>
      </c>
      <c r="S91" s="1">
        <f>(Table2[[#This Row],[Close Price]]-Table2[[#This Row],[20D EMA]])/Table2[[#This Row],[20D EMA]]</f>
        <v>5.2971576227390085E-2</v>
      </c>
      <c r="T91" s="1">
        <f>(Table2[[#This Row],[Close Price]]-Table2[[#This Row],[50D EMA]])/Table2[[#This Row],[50D EMA]]</f>
        <v>9.3745502038873246E-2</v>
      </c>
      <c r="U91" s="1">
        <f>(Table2[[#This Row],[Close Price]]-Table2[[#This Row],[200D EMA]])/Table2[[#This Row],[200D EMA]]</f>
        <v>0.27425450736193274</v>
      </c>
      <c r="V91">
        <v>1.6695931172735801</v>
      </c>
      <c r="W91">
        <v>928.05</v>
      </c>
      <c r="X91">
        <v>962.95</v>
      </c>
      <c r="Y91">
        <v>923</v>
      </c>
      <c r="Z91">
        <v>992.95</v>
      </c>
      <c r="AA91">
        <v>830</v>
      </c>
      <c r="AB91">
        <v>992.95</v>
      </c>
      <c r="AC91" s="1">
        <f>(Table2[[#This Row],[Close Price]]/Table2[[#This Row],[Day Low]])-1</f>
        <v>2.7476967835784682E-2</v>
      </c>
      <c r="AD91" s="1">
        <f>(Table2[[#This Row],[Day High]]/Table2[[#This Row],[Close Price]])-1</f>
        <v>9.8578994284517218E-3</v>
      </c>
      <c r="AE91" s="1">
        <f>(Table2[[#This Row],[Close Price]]/Table2[[#This Row],[Current Week Low]])-1</f>
        <v>3.309859154929562E-2</v>
      </c>
      <c r="AF91" s="1">
        <f>(Table2[[#This Row],[Current Week High]]/Table2[[#This Row],[Close Price]])-1</f>
        <v>4.1319280583084428E-2</v>
      </c>
      <c r="AG91" s="1">
        <f>(Table2[[#This Row],[Close Price]]/Table2[[#This Row],[Current Month Low]])-1</f>
        <v>0.14885542168674704</v>
      </c>
      <c r="AH91" s="1">
        <f>(Table2[[#This Row],[Current Month High]]/Table2[[#This Row],[Close Price]])-1</f>
        <v>4.1319280583084428E-2</v>
      </c>
      <c r="AI91">
        <v>4.1319280583084401</v>
      </c>
      <c r="AJ91">
        <v>129.77108433734901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0.03</v>
      </c>
      <c r="AM91" t="s">
        <v>3188</v>
      </c>
      <c r="AN91">
        <v>8.36</v>
      </c>
      <c r="AO91" t="s">
        <v>3188</v>
      </c>
      <c r="AP91">
        <v>0.13832220611783</v>
      </c>
      <c r="AQ91">
        <f>(Table2[[#This Row],[Sharpe Ratio]]-AVERAGE(Table2[Sharpe Ratio]))/_xlfn.STDEV.P(Table2[Sharpe Ratio])</f>
        <v>0.84999283695093952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2.6856560422868929</v>
      </c>
      <c r="AS91">
        <f>_xlfn.RANK.AVG(Table2[[#This Row],[1Y Return vs Nifty Z-Score]],Table2[1Y Return vs Nifty Z-Score])</f>
        <v>108</v>
      </c>
      <c r="AT91">
        <f>_xlfn.RANK.AVG(Table2[[#This Row],[6M Return vs Nifty Z-Score]],Table2[6M Return vs Nifty Z-Score])</f>
        <v>203</v>
      </c>
      <c r="AU91">
        <f>_xlfn.RANK.AVG(Table2[[#This Row],[Sharpe Ratio Z-Score]],Table2[Sharpe Ratio Z-Score])</f>
        <v>135</v>
      </c>
      <c r="AV91">
        <f>(Table2[[#This Row],[Rank 1Y]]+Table2[[#This Row],[Rank 6M]]+Table2[[#This Row],[Rank Sharpe]])/3</f>
        <v>148.66666666666666</v>
      </c>
    </row>
    <row r="92" spans="1:48" x14ac:dyDescent="0.3">
      <c r="A92" t="s">
        <v>1822</v>
      </c>
      <c r="B92" t="s">
        <v>1823</v>
      </c>
      <c r="C92" t="s">
        <v>3148</v>
      </c>
      <c r="D92" t="s">
        <v>190</v>
      </c>
      <c r="E92">
        <v>4332.0844377000003</v>
      </c>
      <c r="F92">
        <v>1645.95</v>
      </c>
      <c r="G92">
        <v>55.416811771266303</v>
      </c>
      <c r="H92">
        <f>(Table2[[#This Row],[1Y Return vs Nifty]]-AVERAGE(Table2[1Y Return vs Nifty]))/_xlfn.STDEV.P(Table2[1Y Return vs Nifty])</f>
        <v>0.52352738944665911</v>
      </c>
      <c r="I92">
        <v>1.0564540473236399</v>
      </c>
      <c r="J92">
        <f>(Table2[[#This Row],[1M Return vs Nifty]]-AVERAGE(Table2[1M Return vs Nifty]))/_xlfn.STDEV.P(Table2[1M Return vs Nifty])</f>
        <v>-7.4679803088890467E-2</v>
      </c>
      <c r="K92">
        <v>33.403836233108002</v>
      </c>
      <c r="L92">
        <f>(Table2[[#This Row],[6M Return vs Nifty]]-AVERAGE(Table2[6M Return vs Nifty]))/_xlfn.STDEV.P(Table2[6M Return vs Nifty])</f>
        <v>0.75726337831400248</v>
      </c>
      <c r="M92">
        <v>4.0112721972860497</v>
      </c>
      <c r="N92">
        <f>(Table2[[#This Row],[1W Return vs Nifty]]-AVERAGE(Table2[1W Return vs Nifty]))/_xlfn.STDEV.P(Table2[1W Return vs Nifty])</f>
        <v>0.42356366384854344</v>
      </c>
      <c r="O92">
        <v>1663.45</v>
      </c>
      <c r="P92">
        <v>1591.47576247654</v>
      </c>
      <c r="Q92">
        <v>1334.4412357875101</v>
      </c>
      <c r="R92">
        <v>43.930238915336602</v>
      </c>
      <c r="S92" s="1">
        <f>(Table2[[#This Row],[Close Price]]-Table2[[#This Row],[20D EMA]])/Table2[[#This Row],[20D EMA]]</f>
        <v>-1.0520304187081065E-2</v>
      </c>
      <c r="T92" s="1">
        <f>(Table2[[#This Row],[Close Price]]-Table2[[#This Row],[50D EMA]])/Table2[[#This Row],[50D EMA]]</f>
        <v>3.4228757237679291E-2</v>
      </c>
      <c r="U92" s="1">
        <f>(Table2[[#This Row],[Close Price]]-Table2[[#This Row],[200D EMA]])/Table2[[#This Row],[200D EMA]]</f>
        <v>0.23343760358893248</v>
      </c>
      <c r="V92">
        <v>0.62964225980601796</v>
      </c>
      <c r="W92">
        <v>1638</v>
      </c>
      <c r="X92">
        <v>1695.1</v>
      </c>
      <c r="Y92">
        <v>1638</v>
      </c>
      <c r="Z92">
        <v>1719.5</v>
      </c>
      <c r="AA92">
        <v>1561.1</v>
      </c>
      <c r="AB92">
        <v>1767</v>
      </c>
      <c r="AC92" s="1">
        <f>(Table2[[#This Row],[Close Price]]/Table2[[#This Row],[Day Low]])-1</f>
        <v>4.8534798534798362E-3</v>
      </c>
      <c r="AD92" s="1">
        <f>(Table2[[#This Row],[Day High]]/Table2[[#This Row],[Close Price]])-1</f>
        <v>2.9861174397764145E-2</v>
      </c>
      <c r="AE92" s="1">
        <f>(Table2[[#This Row],[Close Price]]/Table2[[#This Row],[Current Week Low]])-1</f>
        <v>4.8534798534798362E-3</v>
      </c>
      <c r="AF92" s="1">
        <f>(Table2[[#This Row],[Current Week High]]/Table2[[#This Row],[Close Price]])-1</f>
        <v>4.4685440019441636E-2</v>
      </c>
      <c r="AG92" s="1">
        <f>(Table2[[#This Row],[Close Price]]/Table2[[#This Row],[Current Month Low]])-1</f>
        <v>5.4352700019217215E-2</v>
      </c>
      <c r="AH92" s="1">
        <f>(Table2[[#This Row],[Current Month High]]/Table2[[#This Row],[Close Price]])-1</f>
        <v>7.3544153832133308E-2</v>
      </c>
      <c r="AI92">
        <v>8.7517846836173696</v>
      </c>
      <c r="AJ92">
        <v>100.237226277372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0.28000000000000003</v>
      </c>
      <c r="AM92" t="s">
        <v>3188</v>
      </c>
      <c r="AN92">
        <v>-5.92</v>
      </c>
      <c r="AO92" t="s">
        <v>3187</v>
      </c>
      <c r="AP92">
        <v>0.121115695324681</v>
      </c>
      <c r="AQ92">
        <f>(Table2[[#This Row],[Sharpe Ratio]]-AVERAGE(Table2[Sharpe Ratio]))/_xlfn.STDEV.P(Table2[Sharpe Ratio])</f>
        <v>0.64837210948114732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2.278046738001462</v>
      </c>
      <c r="AS92">
        <f>_xlfn.RANK.AVG(Table2[[#This Row],[1Y Return vs Nifty Z-Score]],Table2[1Y Return vs Nifty Z-Score])</f>
        <v>160</v>
      </c>
      <c r="AT92">
        <f>_xlfn.RANK.AVG(Table2[[#This Row],[6M Return vs Nifty Z-Score]],Table2[6M Return vs Nifty Z-Score])</f>
        <v>116</v>
      </c>
      <c r="AU92">
        <f>_xlfn.RANK.AVG(Table2[[#This Row],[Sharpe Ratio Z-Score]],Table2[Sharpe Ratio Z-Score])</f>
        <v>172</v>
      </c>
      <c r="AV92">
        <f>(Table2[[#This Row],[Rank 1Y]]+Table2[[#This Row],[Rank 6M]]+Table2[[#This Row],[Rank Sharpe]])/3</f>
        <v>149.33333333333334</v>
      </c>
    </row>
    <row r="93" spans="1:48" x14ac:dyDescent="0.3">
      <c r="A93" t="s">
        <v>186</v>
      </c>
      <c r="B93" t="s">
        <v>187</v>
      </c>
      <c r="C93" t="s">
        <v>3142</v>
      </c>
      <c r="D93" t="s">
        <v>141</v>
      </c>
      <c r="E93">
        <v>142812.90364</v>
      </c>
      <c r="F93">
        <v>542.35</v>
      </c>
      <c r="G93">
        <v>59.4833806072076</v>
      </c>
      <c r="H93">
        <f>(Table2[[#This Row],[1Y Return vs Nifty]]-AVERAGE(Table2[1Y Return vs Nifty]))/_xlfn.STDEV.P(Table2[1Y Return vs Nifty])</f>
        <v>0.59286671854860429</v>
      </c>
      <c r="I93">
        <v>1.7332509486966201</v>
      </c>
      <c r="J93">
        <f>(Table2[[#This Row],[1M Return vs Nifty]]-AVERAGE(Table2[1M Return vs Nifty]))/_xlfn.STDEV.P(Table2[1M Return vs Nifty])</f>
        <v>-2.5211973775941738E-5</v>
      </c>
      <c r="K93">
        <v>14.7770706501041</v>
      </c>
      <c r="L93">
        <f>(Table2[[#This Row],[6M Return vs Nifty]]-AVERAGE(Table2[6M Return vs Nifty]))/_xlfn.STDEV.P(Table2[6M Return vs Nifty])</f>
        <v>0.16259708952680216</v>
      </c>
      <c r="M93">
        <v>4.1714379227412</v>
      </c>
      <c r="N93">
        <f>(Table2[[#This Row],[1W Return vs Nifty]]-AVERAGE(Table2[1W Return vs Nifty]))/_xlfn.STDEV.P(Table2[1W Return vs Nifty])</f>
        <v>0.45685487304609135</v>
      </c>
      <c r="O93">
        <v>546</v>
      </c>
      <c r="P93">
        <v>559.81096643914805</v>
      </c>
      <c r="Q93">
        <v>504.23620845216101</v>
      </c>
      <c r="R93">
        <v>49.782175661480501</v>
      </c>
      <c r="S93" s="1">
        <f>(Table2[[#This Row],[Close Price]]-Table2[[#This Row],[20D EMA]])/Table2[[#This Row],[20D EMA]]</f>
        <v>-6.684981684981643E-3</v>
      </c>
      <c r="T93" s="1">
        <f>(Table2[[#This Row],[Close Price]]-Table2[[#This Row],[50D EMA]])/Table2[[#This Row],[50D EMA]]</f>
        <v>-3.1190825985803632E-2</v>
      </c>
      <c r="U93" s="1">
        <f>(Table2[[#This Row],[Close Price]]-Table2[[#This Row],[200D EMA]])/Table2[[#This Row],[200D EMA]]</f>
        <v>7.5587177019349319E-2</v>
      </c>
      <c r="V93">
        <v>0.88344933332695796</v>
      </c>
      <c r="W93">
        <v>534.35</v>
      </c>
      <c r="X93">
        <v>557.5</v>
      </c>
      <c r="Y93">
        <v>534.35</v>
      </c>
      <c r="Z93">
        <v>557.5</v>
      </c>
      <c r="AA93">
        <v>484.1</v>
      </c>
      <c r="AB93">
        <v>569.45000000000005</v>
      </c>
      <c r="AC93" s="1">
        <f>(Table2[[#This Row],[Close Price]]/Table2[[#This Row],[Day Low]])-1</f>
        <v>1.4971460653129931E-2</v>
      </c>
      <c r="AD93" s="1">
        <f>(Table2[[#This Row],[Day High]]/Table2[[#This Row],[Close Price]])-1</f>
        <v>2.7933990965243849E-2</v>
      </c>
      <c r="AE93" s="1">
        <f>(Table2[[#This Row],[Close Price]]/Table2[[#This Row],[Current Week Low]])-1</f>
        <v>1.4971460653129931E-2</v>
      </c>
      <c r="AF93" s="1">
        <f>(Table2[[#This Row],[Current Week High]]/Table2[[#This Row],[Close Price]])-1</f>
        <v>2.7933990965243849E-2</v>
      </c>
      <c r="AG93" s="1">
        <f>(Table2[[#This Row],[Close Price]]/Table2[[#This Row],[Current Month Low]])-1</f>
        <v>0.12032637884734565</v>
      </c>
      <c r="AH93" s="1">
        <f>(Table2[[#This Row],[Current Month High]]/Table2[[#This Row],[Close Price]])-1</f>
        <v>4.9967733013736471E-2</v>
      </c>
      <c r="AI93">
        <v>20.5863372361021</v>
      </c>
      <c r="AJ93">
        <v>109.038350356523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-0.16</v>
      </c>
      <c r="AM93" t="s">
        <v>3187</v>
      </c>
      <c r="AN93">
        <v>-2.19</v>
      </c>
      <c r="AO93" t="s">
        <v>3187</v>
      </c>
      <c r="AP93">
        <v>0.19369280002713199</v>
      </c>
      <c r="AQ93">
        <f>(Table2[[#This Row],[Sharpe Ratio]]-AVERAGE(Table2[Sharpe Ratio]))/_xlfn.STDEV.P(Table2[Sharpe Ratio])</f>
        <v>1.4988088321655504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150</v>
      </c>
      <c r="AT93">
        <f>_xlfn.RANK.AVG(Table2[[#This Row],[6M Return vs Nifty Z-Score]],Table2[6M Return vs Nifty Z-Score])</f>
        <v>256</v>
      </c>
      <c r="AU93">
        <f>_xlfn.RANK.AVG(Table2[[#This Row],[Sharpe Ratio Z-Score]],Table2[Sharpe Ratio Z-Score])</f>
        <v>51</v>
      </c>
      <c r="AV93">
        <f>(Table2[[#This Row],[Rank 1Y]]+Table2[[#This Row],[Rank 6M]]+Table2[[#This Row],[Rank Sharpe]])/3</f>
        <v>152.33333333333334</v>
      </c>
    </row>
    <row r="94" spans="1:48" x14ac:dyDescent="0.3">
      <c r="A94" t="s">
        <v>1544</v>
      </c>
      <c r="B94" t="s">
        <v>1545</v>
      </c>
      <c r="C94" t="s">
        <v>3150</v>
      </c>
      <c r="D94" t="s">
        <v>409</v>
      </c>
      <c r="E94">
        <v>6494.4238750149998</v>
      </c>
      <c r="F94">
        <v>209.05</v>
      </c>
      <c r="G94">
        <v>123.94236362237901</v>
      </c>
      <c r="H94">
        <f>(Table2[[#This Row],[1Y Return vs Nifty]]-AVERAGE(Table2[1Y Return vs Nifty]))/_xlfn.STDEV.P(Table2[1Y Return vs Nifty])</f>
        <v>1.6919610206941371</v>
      </c>
      <c r="I94">
        <v>0.70838145575002398</v>
      </c>
      <c r="J94">
        <f>(Table2[[#This Row],[1M Return vs Nifty]]-AVERAGE(Table2[1M Return vs Nifty]))/_xlfn.STDEV.P(Table2[1M Return vs Nifty])</f>
        <v>-0.11307421203135427</v>
      </c>
      <c r="K94">
        <v>13.207103944558</v>
      </c>
      <c r="L94">
        <f>(Table2[[#This Row],[6M Return vs Nifty]]-AVERAGE(Table2[6M Return vs Nifty]))/_xlfn.STDEV.P(Table2[6M Return vs Nifty])</f>
        <v>0.11247532951719311</v>
      </c>
      <c r="M94">
        <v>0.41586510042942099</v>
      </c>
      <c r="N94">
        <f>(Table2[[#This Row],[1W Return vs Nifty]]-AVERAGE(Table2[1W Return vs Nifty]))/_xlfn.STDEV.P(Table2[1W Return vs Nifty])</f>
        <v>-0.32375883271967287</v>
      </c>
      <c r="O94">
        <v>216.79</v>
      </c>
      <c r="P94">
        <v>214.60185276537399</v>
      </c>
      <c r="Q94">
        <v>186.36608178475299</v>
      </c>
      <c r="R94">
        <v>28.227148473194699</v>
      </c>
      <c r="S94" s="1">
        <f>(Table2[[#This Row],[Close Price]]-Table2[[#This Row],[20D EMA]])/Table2[[#This Row],[20D EMA]]</f>
        <v>-3.5702753817057897E-2</v>
      </c>
      <c r="T94" s="1">
        <f>(Table2[[#This Row],[Close Price]]-Table2[[#This Row],[50D EMA]])/Table2[[#This Row],[50D EMA]]</f>
        <v>-2.5870479186607336E-2</v>
      </c>
      <c r="U94" s="1">
        <f>(Table2[[#This Row],[Close Price]]-Table2[[#This Row],[200D EMA]])/Table2[[#This Row],[200D EMA]]</f>
        <v>0.12171698840267639</v>
      </c>
      <c r="V94">
        <v>0.97516064225341503</v>
      </c>
      <c r="W94">
        <v>207.38</v>
      </c>
      <c r="X94">
        <v>216</v>
      </c>
      <c r="Y94">
        <v>207.38</v>
      </c>
      <c r="Z94">
        <v>218</v>
      </c>
      <c r="AA94">
        <v>207.38</v>
      </c>
      <c r="AB94">
        <v>225.95</v>
      </c>
      <c r="AC94" s="1">
        <f>(Table2[[#This Row],[Close Price]]/Table2[[#This Row],[Day Low]])-1</f>
        <v>8.0528498408718452E-3</v>
      </c>
      <c r="AD94" s="1">
        <f>(Table2[[#This Row],[Day High]]/Table2[[#This Row],[Close Price]])-1</f>
        <v>3.324563501554656E-2</v>
      </c>
      <c r="AE94" s="1">
        <f>(Table2[[#This Row],[Close Price]]/Table2[[#This Row],[Current Week Low]])-1</f>
        <v>8.0528498408718452E-3</v>
      </c>
      <c r="AF94" s="1">
        <f>(Table2[[#This Row],[Current Week High]]/Table2[[#This Row],[Close Price]])-1</f>
        <v>4.2812724228653343E-2</v>
      </c>
      <c r="AG94" s="1">
        <f>(Table2[[#This Row],[Close Price]]/Table2[[#This Row],[Current Month Low]])-1</f>
        <v>8.0528498408718452E-3</v>
      </c>
      <c r="AH94" s="1">
        <f>(Table2[[#This Row],[Current Month High]]/Table2[[#This Row],[Close Price]])-1</f>
        <v>8.0841903850753294E-2</v>
      </c>
      <c r="AI94">
        <v>9.8588854341066607</v>
      </c>
      <c r="AJ94">
        <v>193.19775596072901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0.01</v>
      </c>
      <c r="AM94" t="s">
        <v>3188</v>
      </c>
      <c r="AN94">
        <v>-6.67</v>
      </c>
      <c r="AO94" t="s">
        <v>3187</v>
      </c>
      <c r="AP94">
        <v>0.13139408491487301</v>
      </c>
      <c r="AQ94">
        <f>(Table2[[#This Row],[Sharpe Ratio]]-AVERAGE(Table2[Sharpe Ratio]))/_xlfn.STDEV.P(Table2[Sharpe Ratio])</f>
        <v>0.76881119276220278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2.1364144982225057</v>
      </c>
      <c r="AS94">
        <f>_xlfn.RANK.AVG(Table2[[#This Row],[1Y Return vs Nifty Z-Score]],Table2[1Y Return vs Nifty Z-Score])</f>
        <v>45</v>
      </c>
      <c r="AT94">
        <f>_xlfn.RANK.AVG(Table2[[#This Row],[6M Return vs Nifty Z-Score]],Table2[6M Return vs Nifty Z-Score])</f>
        <v>271</v>
      </c>
      <c r="AU94">
        <f>_xlfn.RANK.AVG(Table2[[#This Row],[Sharpe Ratio Z-Score]],Table2[Sharpe Ratio Z-Score])</f>
        <v>148</v>
      </c>
      <c r="AV94">
        <f>(Table2[[#This Row],[Rank 1Y]]+Table2[[#This Row],[Rank 6M]]+Table2[[#This Row],[Rank Sharpe]])/3</f>
        <v>154.66666666666666</v>
      </c>
    </row>
    <row r="95" spans="1:48" x14ac:dyDescent="0.3">
      <c r="A95" t="s">
        <v>1076</v>
      </c>
      <c r="B95" t="s">
        <v>1077</v>
      </c>
      <c r="C95" t="s">
        <v>3151</v>
      </c>
      <c r="D95" t="s">
        <v>258</v>
      </c>
      <c r="E95">
        <v>12380.5916739</v>
      </c>
      <c r="F95">
        <v>1860.75</v>
      </c>
      <c r="G95">
        <v>92.121023923546005</v>
      </c>
      <c r="H95">
        <f>(Table2[[#This Row],[1Y Return vs Nifty]]-AVERAGE(Table2[1Y Return vs Nifty]))/_xlfn.STDEV.P(Table2[1Y Return vs Nifty])</f>
        <v>1.14937329259745</v>
      </c>
      <c r="I95">
        <v>4.4391520098392103</v>
      </c>
      <c r="J95">
        <f>(Table2[[#This Row],[1M Return vs Nifty]]-AVERAGE(Table2[1M Return vs Nifty]))/_xlfn.STDEV.P(Table2[1M Return vs Nifty])</f>
        <v>0.29845123924482797</v>
      </c>
      <c r="K95">
        <v>17.542511690841899</v>
      </c>
      <c r="L95">
        <f>(Table2[[#This Row],[6M Return vs Nifty]]-AVERAGE(Table2[6M Return vs Nifty]))/_xlfn.STDEV.P(Table2[6M Return vs Nifty])</f>
        <v>0.25088480395726165</v>
      </c>
      <c r="M95">
        <v>-1.82598529945229</v>
      </c>
      <c r="N95">
        <f>(Table2[[#This Row],[1W Return vs Nifty]]-AVERAGE(Table2[1W Return vs Nifty]))/_xlfn.STDEV.P(Table2[1W Return vs Nifty])</f>
        <v>-0.78973812036050783</v>
      </c>
      <c r="O95">
        <v>1881.1</v>
      </c>
      <c r="P95">
        <v>1821.54508392044</v>
      </c>
      <c r="Q95">
        <v>1547.64738930519</v>
      </c>
      <c r="R95">
        <v>43.420123669272101</v>
      </c>
      <c r="S95" s="1">
        <f>(Table2[[#This Row],[Close Price]]-Table2[[#This Row],[20D EMA]])/Table2[[#This Row],[20D EMA]]</f>
        <v>-1.0818138323321413E-2</v>
      </c>
      <c r="T95" s="1">
        <f>(Table2[[#This Row],[Close Price]]-Table2[[#This Row],[50D EMA]])/Table2[[#This Row],[50D EMA]]</f>
        <v>2.152289088293154E-2</v>
      </c>
      <c r="U95" s="1">
        <f>(Table2[[#This Row],[Close Price]]-Table2[[#This Row],[200D EMA]])/Table2[[#This Row],[200D EMA]]</f>
        <v>0.20230875124299219</v>
      </c>
      <c r="V95">
        <v>1.03722899599479</v>
      </c>
      <c r="W95">
        <v>1852.05</v>
      </c>
      <c r="X95">
        <v>1900.2</v>
      </c>
      <c r="Y95">
        <v>1829.35</v>
      </c>
      <c r="Z95">
        <v>1969.85</v>
      </c>
      <c r="AA95">
        <v>1819.55</v>
      </c>
      <c r="AB95">
        <v>2034.95</v>
      </c>
      <c r="AC95" s="1">
        <f>(Table2[[#This Row],[Close Price]]/Table2[[#This Row],[Day Low]])-1</f>
        <v>4.6974973677815779E-3</v>
      </c>
      <c r="AD95" s="1">
        <f>(Table2[[#This Row],[Day High]]/Table2[[#This Row],[Close Price]])-1</f>
        <v>2.1201128577186701E-2</v>
      </c>
      <c r="AE95" s="1">
        <f>(Table2[[#This Row],[Close Price]]/Table2[[#This Row],[Current Week Low]])-1</f>
        <v>1.7164566649356283E-2</v>
      </c>
      <c r="AF95" s="1">
        <f>(Table2[[#This Row],[Current Week High]]/Table2[[#This Row],[Close Price]])-1</f>
        <v>5.8632271933360069E-2</v>
      </c>
      <c r="AG95" s="1">
        <f>(Table2[[#This Row],[Close Price]]/Table2[[#This Row],[Current Month Low]])-1</f>
        <v>2.2642961171718268E-2</v>
      </c>
      <c r="AH95" s="1">
        <f>(Table2[[#This Row],[Current Month High]]/Table2[[#This Row],[Close Price]])-1</f>
        <v>9.3618164718527463E-2</v>
      </c>
      <c r="AI95">
        <v>9.3618164718527392</v>
      </c>
      <c r="AJ95">
        <v>121.07045265534001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0.03</v>
      </c>
      <c r="AM95" t="s">
        <v>3188</v>
      </c>
      <c r="AN95">
        <v>-0.72</v>
      </c>
      <c r="AO95" t="s">
        <v>3187</v>
      </c>
      <c r="AP95">
        <v>0.13064965926447</v>
      </c>
      <c r="AQ95">
        <f>(Table2[[#This Row],[Sharpe Ratio]]-AVERAGE(Table2[Sharpe Ratio]))/_xlfn.STDEV.P(Table2[Sharpe Ratio])</f>
        <v>0.76008823649374258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1.6690594519327744</v>
      </c>
      <c r="AS95">
        <f>_xlfn.RANK.AVG(Table2[[#This Row],[1Y Return vs Nifty Z-Score]],Table2[1Y Return vs Nifty Z-Score])</f>
        <v>88</v>
      </c>
      <c r="AT95">
        <f>_xlfn.RANK.AVG(Table2[[#This Row],[6M Return vs Nifty Z-Score]],Table2[6M Return vs Nifty Z-Score])</f>
        <v>230</v>
      </c>
      <c r="AU95">
        <f>_xlfn.RANK.AVG(Table2[[#This Row],[Sharpe Ratio Z-Score]],Table2[Sharpe Ratio Z-Score])</f>
        <v>150</v>
      </c>
      <c r="AV95">
        <f>(Table2[[#This Row],[Rank 1Y]]+Table2[[#This Row],[Rank 6M]]+Table2[[#This Row],[Rank Sharpe]])/3</f>
        <v>156</v>
      </c>
    </row>
    <row r="96" spans="1:48" x14ac:dyDescent="0.3">
      <c r="A96" t="s">
        <v>256</v>
      </c>
      <c r="B96" t="s">
        <v>257</v>
      </c>
      <c r="C96" t="s">
        <v>3151</v>
      </c>
      <c r="D96" t="s">
        <v>258</v>
      </c>
      <c r="E96">
        <v>102342.24</v>
      </c>
      <c r="F96">
        <v>3692</v>
      </c>
      <c r="G96">
        <v>90.589047717767201</v>
      </c>
      <c r="H96">
        <f>(Table2[[#This Row],[1Y Return vs Nifty]]-AVERAGE(Table2[1Y Return vs Nifty]))/_xlfn.STDEV.P(Table2[1Y Return vs Nifty])</f>
        <v>1.1232514669025315</v>
      </c>
      <c r="I96">
        <v>2.1317316672367999</v>
      </c>
      <c r="J96">
        <f>(Table2[[#This Row],[1M Return vs Nifty]]-AVERAGE(Table2[1M Return vs Nifty]))/_xlfn.STDEV.P(Table2[1M Return vs Nifty])</f>
        <v>4.3929503317510415E-2</v>
      </c>
      <c r="K96">
        <v>6.4318602896142103</v>
      </c>
      <c r="L96">
        <f>(Table2[[#This Row],[6M Return vs Nifty]]-AVERAGE(Table2[6M Return vs Nifty]))/_xlfn.STDEV.P(Table2[6M Return vs Nifty])</f>
        <v>-0.10382679668719434</v>
      </c>
      <c r="M96">
        <v>1.7437687133711199</v>
      </c>
      <c r="N96">
        <f>(Table2[[#This Row],[1W Return vs Nifty]]-AVERAGE(Table2[1W Return vs Nifty]))/_xlfn.STDEV.P(Table2[1W Return vs Nifty])</f>
        <v>-4.774773954105889E-2</v>
      </c>
      <c r="O96">
        <v>3733.84</v>
      </c>
      <c r="P96">
        <v>3747.4168851949098</v>
      </c>
      <c r="Q96">
        <v>3298.3551609135998</v>
      </c>
      <c r="R96">
        <v>46.904373260947203</v>
      </c>
      <c r="S96" s="1">
        <f>(Table2[[#This Row],[Close Price]]-Table2[[#This Row],[20D EMA]])/Table2[[#This Row],[20D EMA]]</f>
        <v>-1.1205622094144404E-2</v>
      </c>
      <c r="T96" s="1">
        <f>(Table2[[#This Row],[Close Price]]-Table2[[#This Row],[50D EMA]])/Table2[[#This Row],[50D EMA]]</f>
        <v>-1.4788022494600966E-2</v>
      </c>
      <c r="U96" s="1">
        <f>(Table2[[#This Row],[Close Price]]-Table2[[#This Row],[200D EMA]])/Table2[[#This Row],[200D EMA]]</f>
        <v>0.11934580112875592</v>
      </c>
      <c r="V96">
        <v>0.83798425790401099</v>
      </c>
      <c r="W96">
        <v>3682.1</v>
      </c>
      <c r="X96">
        <v>3835</v>
      </c>
      <c r="Y96">
        <v>3589.5</v>
      </c>
      <c r="Z96">
        <v>3846.1</v>
      </c>
      <c r="AA96">
        <v>3526</v>
      </c>
      <c r="AB96">
        <v>3891.7</v>
      </c>
      <c r="AC96" s="1">
        <f>(Table2[[#This Row],[Close Price]]/Table2[[#This Row],[Day Low]])-1</f>
        <v>2.6886830884549351E-3</v>
      </c>
      <c r="AD96" s="1">
        <f>(Table2[[#This Row],[Day High]]/Table2[[#This Row],[Close Price]])-1</f>
        <v>3.8732394366197243E-2</v>
      </c>
      <c r="AE96" s="1">
        <f>(Table2[[#This Row],[Close Price]]/Table2[[#This Row],[Current Week Low]])-1</f>
        <v>2.8555509123833422E-2</v>
      </c>
      <c r="AF96" s="1">
        <f>(Table2[[#This Row],[Current Week High]]/Table2[[#This Row],[Close Price]])-1</f>
        <v>4.1738894907908941E-2</v>
      </c>
      <c r="AG96" s="1">
        <f>(Table2[[#This Row],[Close Price]]/Table2[[#This Row],[Current Month Low]])-1</f>
        <v>4.7078842881452143E-2</v>
      </c>
      <c r="AH96" s="1">
        <f>(Table2[[#This Row],[Current Month High]]/Table2[[#This Row],[Close Price]])-1</f>
        <v>5.4089924160346747E-2</v>
      </c>
      <c r="AI96">
        <v>12.998374864572</v>
      </c>
      <c r="AJ96">
        <v>122.536994062867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0.03</v>
      </c>
      <c r="AM96" t="s">
        <v>3188</v>
      </c>
      <c r="AN96">
        <v>-3</v>
      </c>
      <c r="AO96" t="s">
        <v>3187</v>
      </c>
      <c r="AP96">
        <v>0.22983679336960999</v>
      </c>
      <c r="AQ96">
        <f>(Table2[[#This Row],[Sharpe Ratio]]-AVERAGE(Table2[Sharpe Ratio]))/_xlfn.STDEV.P(Table2[Sharpe Ratio])</f>
        <v>1.922333294444986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92</v>
      </c>
      <c r="AT96">
        <f>_xlfn.RANK.AVG(Table2[[#This Row],[6M Return vs Nifty Z-Score]],Table2[6M Return vs Nifty Z-Score])</f>
        <v>357</v>
      </c>
      <c r="AU96">
        <f>_xlfn.RANK.AVG(Table2[[#This Row],[Sharpe Ratio Z-Score]],Table2[Sharpe Ratio Z-Score])</f>
        <v>20</v>
      </c>
      <c r="AV96">
        <f>(Table2[[#This Row],[Rank 1Y]]+Table2[[#This Row],[Rank 6M]]+Table2[[#This Row],[Rank Sharpe]])/3</f>
        <v>156.33333333333334</v>
      </c>
    </row>
    <row r="97" spans="1:48" x14ac:dyDescent="0.3">
      <c r="A97" t="s">
        <v>829</v>
      </c>
      <c r="B97" t="s">
        <v>830</v>
      </c>
      <c r="C97" t="s">
        <v>3145</v>
      </c>
      <c r="D97" t="s">
        <v>48</v>
      </c>
      <c r="E97">
        <v>19500.915023279998</v>
      </c>
      <c r="F97">
        <v>310.60000000000002</v>
      </c>
      <c r="G97">
        <v>65.625463242595202</v>
      </c>
      <c r="H97">
        <f>(Table2[[#This Row],[1Y Return vs Nifty]]-AVERAGE(Table2[1Y Return vs Nifty]))/_xlfn.STDEV.P(Table2[1Y Return vs Nifty])</f>
        <v>0.69759576812533508</v>
      </c>
      <c r="I97">
        <v>1.82947383369172</v>
      </c>
      <c r="J97">
        <f>(Table2[[#This Row],[1M Return vs Nifty]]-AVERAGE(Table2[1M Return vs Nifty]))/_xlfn.STDEV.P(Table2[1M Return vs Nifty])</f>
        <v>1.0588725709232277E-2</v>
      </c>
      <c r="K97">
        <v>15.5470155591112</v>
      </c>
      <c r="L97">
        <f>(Table2[[#This Row],[6M Return vs Nifty]]-AVERAGE(Table2[6M Return vs Nifty]))/_xlfn.STDEV.P(Table2[6M Return vs Nifty])</f>
        <v>0.18717786172633141</v>
      </c>
      <c r="M97">
        <v>3.7330508682409702</v>
      </c>
      <c r="N97">
        <f>(Table2[[#This Row],[1W Return vs Nifty]]-AVERAGE(Table2[1W Return vs Nifty]))/_xlfn.STDEV.P(Table2[1W Return vs Nifty])</f>
        <v>0.36573403493050632</v>
      </c>
      <c r="O97">
        <v>305.27999999999997</v>
      </c>
      <c r="P97">
        <v>310.212871043208</v>
      </c>
      <c r="Q97">
        <v>274.70537814573902</v>
      </c>
      <c r="R97">
        <v>64.362618431759998</v>
      </c>
      <c r="S97" s="1">
        <f>(Table2[[#This Row],[Close Price]]-Table2[[#This Row],[20D EMA]])/Table2[[#This Row],[20D EMA]]</f>
        <v>1.7426624737945658E-2</v>
      </c>
      <c r="T97" s="1">
        <f>(Table2[[#This Row],[Close Price]]-Table2[[#This Row],[50D EMA]])/Table2[[#This Row],[50D EMA]]</f>
        <v>1.2479461457874342E-3</v>
      </c>
      <c r="U97" s="1">
        <f>(Table2[[#This Row],[Close Price]]-Table2[[#This Row],[200D EMA]])/Table2[[#This Row],[200D EMA]]</f>
        <v>0.13066588683683464</v>
      </c>
      <c r="V97">
        <v>0.55088919161755701</v>
      </c>
      <c r="W97">
        <v>305</v>
      </c>
      <c r="X97">
        <v>311.95</v>
      </c>
      <c r="Y97">
        <v>295.2</v>
      </c>
      <c r="Z97">
        <v>311.95</v>
      </c>
      <c r="AA97">
        <v>289.14999999999998</v>
      </c>
      <c r="AB97">
        <v>311.95</v>
      </c>
      <c r="AC97" s="1">
        <f>(Table2[[#This Row],[Close Price]]/Table2[[#This Row],[Day Low]])-1</f>
        <v>1.8360655737704956E-2</v>
      </c>
      <c r="AD97" s="1">
        <f>(Table2[[#This Row],[Day High]]/Table2[[#This Row],[Close Price]])-1</f>
        <v>4.3464262717320956E-3</v>
      </c>
      <c r="AE97" s="1">
        <f>(Table2[[#This Row],[Close Price]]/Table2[[#This Row],[Current Week Low]])-1</f>
        <v>5.2168021680216947E-2</v>
      </c>
      <c r="AF97" s="1">
        <f>(Table2[[#This Row],[Current Week High]]/Table2[[#This Row],[Close Price]])-1</f>
        <v>4.3464262717320956E-3</v>
      </c>
      <c r="AG97" s="1">
        <f>(Table2[[#This Row],[Close Price]]/Table2[[#This Row],[Current Month Low]])-1</f>
        <v>7.4182950025938332E-2</v>
      </c>
      <c r="AH97" s="1">
        <f>(Table2[[#This Row],[Current Month High]]/Table2[[#This Row],[Close Price]])-1</f>
        <v>4.3464262717320956E-3</v>
      </c>
      <c r="AI97">
        <v>17.353509336767502</v>
      </c>
      <c r="AJ97">
        <v>127.46246796045401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-0.05</v>
      </c>
      <c r="AM97" t="s">
        <v>3187</v>
      </c>
      <c r="AN97">
        <v>2.93</v>
      </c>
      <c r="AO97" t="s">
        <v>3188</v>
      </c>
      <c r="AP97">
        <v>0.170217353228379</v>
      </c>
      <c r="AQ97">
        <f>(Table2[[#This Row],[Sharpe Ratio]]-AVERAGE(Table2[Sharpe Ratio]))/_xlfn.STDEV.P(Table2[Sharpe Ratio])</f>
        <v>1.2237305947388464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134</v>
      </c>
      <c r="AT97">
        <f>_xlfn.RANK.AVG(Table2[[#This Row],[6M Return vs Nifty Z-Score]],Table2[6M Return vs Nifty Z-Score])</f>
        <v>249</v>
      </c>
      <c r="AU97">
        <f>_xlfn.RANK.AVG(Table2[[#This Row],[Sharpe Ratio Z-Score]],Table2[Sharpe Ratio Z-Score])</f>
        <v>88</v>
      </c>
      <c r="AV97">
        <f>(Table2[[#This Row],[Rank 1Y]]+Table2[[#This Row],[Rank 6M]]+Table2[[#This Row],[Rank Sharpe]])/3</f>
        <v>157</v>
      </c>
    </row>
    <row r="98" spans="1:48" x14ac:dyDescent="0.3">
      <c r="A98" t="s">
        <v>532</v>
      </c>
      <c r="B98" t="s">
        <v>533</v>
      </c>
      <c r="C98" t="s">
        <v>3146</v>
      </c>
      <c r="D98" t="s">
        <v>51</v>
      </c>
      <c r="E98">
        <v>40428.425401845001</v>
      </c>
      <c r="F98">
        <v>3236.55</v>
      </c>
      <c r="G98">
        <v>57.419297580277203</v>
      </c>
      <c r="H98">
        <f>(Table2[[#This Row],[1Y Return vs Nifty]]-AVERAGE(Table2[1Y Return vs Nifty]))/_xlfn.STDEV.P(Table2[1Y Return vs Nifty])</f>
        <v>0.55767190491773233</v>
      </c>
      <c r="I98">
        <v>7.2277549138870896</v>
      </c>
      <c r="J98">
        <f>(Table2[[#This Row],[1M Return vs Nifty]]-AVERAGE(Table2[1M Return vs Nifty]))/_xlfn.STDEV.P(Table2[1M Return vs Nifty])</f>
        <v>0.60605017943174089</v>
      </c>
      <c r="K98">
        <v>43.941377274703498</v>
      </c>
      <c r="L98">
        <f>(Table2[[#This Row],[6M Return vs Nifty]]-AVERAGE(Table2[6M Return vs Nifty]))/_xlfn.STDEV.P(Table2[6M Return vs Nifty])</f>
        <v>1.0936782215794454</v>
      </c>
      <c r="M98">
        <v>0.40053489270489201</v>
      </c>
      <c r="N98">
        <f>(Table2[[#This Row],[1W Return vs Nifty]]-AVERAGE(Table2[1W Return vs Nifty]))/_xlfn.STDEV.P(Table2[1W Return vs Nifty])</f>
        <v>-0.32694528944097728</v>
      </c>
      <c r="O98">
        <v>3279.17</v>
      </c>
      <c r="P98">
        <v>3131.77926790842</v>
      </c>
      <c r="Q98">
        <v>2570.6786543368798</v>
      </c>
      <c r="R98">
        <v>42.291566984042497</v>
      </c>
      <c r="S98" s="1">
        <f>(Table2[[#This Row],[Close Price]]-Table2[[#This Row],[20D EMA]])/Table2[[#This Row],[20D EMA]]</f>
        <v>-1.2997191362448391E-2</v>
      </c>
      <c r="T98" s="1">
        <f>(Table2[[#This Row],[Close Price]]-Table2[[#This Row],[50D EMA]])/Table2[[#This Row],[50D EMA]]</f>
        <v>3.3454060177603766E-2</v>
      </c>
      <c r="U98" s="1">
        <f>(Table2[[#This Row],[Close Price]]-Table2[[#This Row],[200D EMA]])/Table2[[#This Row],[200D EMA]]</f>
        <v>0.25902550851299827</v>
      </c>
      <c r="V98">
        <v>0.92303767514384405</v>
      </c>
      <c r="W98">
        <v>3220</v>
      </c>
      <c r="X98">
        <v>3395</v>
      </c>
      <c r="Y98">
        <v>3220</v>
      </c>
      <c r="Z98">
        <v>3395</v>
      </c>
      <c r="AA98">
        <v>3160.3</v>
      </c>
      <c r="AB98">
        <v>3428</v>
      </c>
      <c r="AC98" s="1">
        <f>(Table2[[#This Row],[Close Price]]/Table2[[#This Row],[Day Low]])-1</f>
        <v>5.1397515527951132E-3</v>
      </c>
      <c r="AD98" s="1">
        <f>(Table2[[#This Row],[Day High]]/Table2[[#This Row],[Close Price]])-1</f>
        <v>4.8956450541471463E-2</v>
      </c>
      <c r="AE98" s="1">
        <f>(Table2[[#This Row],[Close Price]]/Table2[[#This Row],[Current Week Low]])-1</f>
        <v>5.1397515527951132E-3</v>
      </c>
      <c r="AF98" s="1">
        <f>(Table2[[#This Row],[Current Week High]]/Table2[[#This Row],[Close Price]])-1</f>
        <v>4.8956450541471463E-2</v>
      </c>
      <c r="AG98" s="1">
        <f>(Table2[[#This Row],[Close Price]]/Table2[[#This Row],[Current Month Low]])-1</f>
        <v>2.4127456254153135E-2</v>
      </c>
      <c r="AH98" s="1">
        <f>(Table2[[#This Row],[Current Month High]]/Table2[[#This Row],[Close Price]])-1</f>
        <v>5.9152492623318009E-2</v>
      </c>
      <c r="AI98">
        <v>7.6763838037416203</v>
      </c>
      <c r="AJ98">
        <v>96.148601557528494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0.18</v>
      </c>
      <c r="AM98" t="s">
        <v>3188</v>
      </c>
      <c r="AN98">
        <v>1.0900000000000001</v>
      </c>
      <c r="AO98" t="s">
        <v>3188</v>
      </c>
      <c r="AP98">
        <v>9.8170027048555E-2</v>
      </c>
      <c r="AQ98">
        <f>(Table2[[#This Row],[Sharpe Ratio]]-AVERAGE(Table2[Sharpe Ratio]))/_xlfn.STDEV.P(Table2[Sharpe Ratio])</f>
        <v>0.37950165772429917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2.3099566742122404</v>
      </c>
      <c r="AS98">
        <f>_xlfn.RANK.AVG(Table2[[#This Row],[1Y Return vs Nifty Z-Score]],Table2[1Y Return vs Nifty Z-Score])</f>
        <v>154</v>
      </c>
      <c r="AT98">
        <f>_xlfn.RANK.AVG(Table2[[#This Row],[6M Return vs Nifty Z-Score]],Table2[6M Return vs Nifty Z-Score])</f>
        <v>79</v>
      </c>
      <c r="AU98">
        <f>_xlfn.RANK.AVG(Table2[[#This Row],[Sharpe Ratio Z-Score]],Table2[Sharpe Ratio Z-Score])</f>
        <v>239</v>
      </c>
      <c r="AV98">
        <f>(Table2[[#This Row],[Rank 1Y]]+Table2[[#This Row],[Rank 6M]]+Table2[[#This Row],[Rank Sharpe]])/3</f>
        <v>157.33333333333334</v>
      </c>
    </row>
    <row r="99" spans="1:48" x14ac:dyDescent="0.3">
      <c r="A99" t="s">
        <v>1729</v>
      </c>
      <c r="B99" t="s">
        <v>1730</v>
      </c>
      <c r="C99" t="s">
        <v>3152</v>
      </c>
      <c r="D99" t="s">
        <v>824</v>
      </c>
      <c r="E99">
        <v>4810.660543125</v>
      </c>
      <c r="F99">
        <v>388.75</v>
      </c>
      <c r="G99">
        <v>113.132103510986</v>
      </c>
      <c r="H99">
        <f>(Table2[[#This Row],[1Y Return vs Nifty]]-AVERAGE(Table2[1Y Return vs Nifty]))/_xlfn.STDEV.P(Table2[1Y Return vs Nifty])</f>
        <v>1.5076345740552459</v>
      </c>
      <c r="I99">
        <v>0.63075588497377799</v>
      </c>
      <c r="J99">
        <f>(Table2[[#This Row],[1M Return vs Nifty]]-AVERAGE(Table2[1M Return vs Nifty]))/_xlfn.STDEV.P(Table2[1M Return vs Nifty])</f>
        <v>-0.12163675898542843</v>
      </c>
      <c r="K99">
        <v>39.398900932489099</v>
      </c>
      <c r="L99">
        <f>(Table2[[#This Row],[6M Return vs Nifty]]-AVERAGE(Table2[6M Return vs Nifty]))/_xlfn.STDEV.P(Table2[6M Return vs Nifty])</f>
        <v>0.94865800664781652</v>
      </c>
      <c r="M99">
        <v>3.41541680942071</v>
      </c>
      <c r="N99">
        <f>(Table2[[#This Row],[1W Return vs Nifty]]-AVERAGE(Table2[1W Return vs Nifty]))/_xlfn.STDEV.P(Table2[1W Return vs Nifty])</f>
        <v>0.29971228233392738</v>
      </c>
      <c r="O99">
        <v>379.49</v>
      </c>
      <c r="P99">
        <v>371.941545069857</v>
      </c>
      <c r="Q99">
        <v>306.78825046048701</v>
      </c>
      <c r="R99">
        <v>61.624371910347001</v>
      </c>
      <c r="S99" s="1">
        <f>(Table2[[#This Row],[Close Price]]-Table2[[#This Row],[20D EMA]])/Table2[[#This Row],[20D EMA]]</f>
        <v>2.4401169991304095E-2</v>
      </c>
      <c r="T99" s="1">
        <f>(Table2[[#This Row],[Close Price]]-Table2[[#This Row],[50D EMA]])/Table2[[#This Row],[50D EMA]]</f>
        <v>4.5191119822299182E-2</v>
      </c>
      <c r="U99" s="1">
        <f>(Table2[[#This Row],[Close Price]]-Table2[[#This Row],[200D EMA]])/Table2[[#This Row],[200D EMA]]</f>
        <v>0.26716065369677289</v>
      </c>
      <c r="V99">
        <v>0.38477209147362701</v>
      </c>
      <c r="W99">
        <v>383.15</v>
      </c>
      <c r="X99">
        <v>397</v>
      </c>
      <c r="Y99">
        <v>372.1</v>
      </c>
      <c r="Z99">
        <v>397</v>
      </c>
      <c r="AA99">
        <v>342.6</v>
      </c>
      <c r="AB99">
        <v>397</v>
      </c>
      <c r="AC99" s="1">
        <f>(Table2[[#This Row],[Close Price]]/Table2[[#This Row],[Day Low]])-1</f>
        <v>1.4615685762756181E-2</v>
      </c>
      <c r="AD99" s="1">
        <f>(Table2[[#This Row],[Day High]]/Table2[[#This Row],[Close Price]])-1</f>
        <v>2.1221864951768588E-2</v>
      </c>
      <c r="AE99" s="1">
        <f>(Table2[[#This Row],[Close Price]]/Table2[[#This Row],[Current Week Low]])-1</f>
        <v>4.4746036011824808E-2</v>
      </c>
      <c r="AF99" s="1">
        <f>(Table2[[#This Row],[Current Week High]]/Table2[[#This Row],[Close Price]])-1</f>
        <v>2.1221864951768588E-2</v>
      </c>
      <c r="AG99" s="1">
        <f>(Table2[[#This Row],[Close Price]]/Table2[[#This Row],[Current Month Low]])-1</f>
        <v>0.13470519556333915</v>
      </c>
      <c r="AH99" s="1">
        <f>(Table2[[#This Row],[Current Month High]]/Table2[[#This Row],[Close Price]])-1</f>
        <v>2.1221864951768588E-2</v>
      </c>
      <c r="AI99">
        <v>5.9678456591639897</v>
      </c>
      <c r="AJ99">
        <v>161.16896204232401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0.24</v>
      </c>
      <c r="AM99" t="s">
        <v>3188</v>
      </c>
      <c r="AN99">
        <v>1.93</v>
      </c>
      <c r="AO99" t="s">
        <v>3188</v>
      </c>
      <c r="AP99">
        <v>7.2679054447584004E-2</v>
      </c>
      <c r="AQ99">
        <f>(Table2[[#This Row],[Sharpe Ratio]]-AVERAGE(Table2[Sharpe Ratio]))/_xlfn.STDEV.P(Table2[Sharpe Ratio])</f>
        <v>8.0806094079479626E-2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2.7151741981310411</v>
      </c>
      <c r="AS99">
        <f>_xlfn.RANK.AVG(Table2[[#This Row],[1Y Return vs Nifty Z-Score]],Table2[1Y Return vs Nifty Z-Score])</f>
        <v>57</v>
      </c>
      <c r="AT99">
        <f>_xlfn.RANK.AVG(Table2[[#This Row],[6M Return vs Nifty Z-Score]],Table2[6M Return vs Nifty Z-Score])</f>
        <v>97</v>
      </c>
      <c r="AU99">
        <f>_xlfn.RANK.AVG(Table2[[#This Row],[Sharpe Ratio Z-Score]],Table2[Sharpe Ratio Z-Score])</f>
        <v>320</v>
      </c>
      <c r="AV99">
        <f>(Table2[[#This Row],[Rank 1Y]]+Table2[[#This Row],[Rank 6M]]+Table2[[#This Row],[Rank Sharpe]])/3</f>
        <v>158</v>
      </c>
    </row>
    <row r="100" spans="1:48" x14ac:dyDescent="0.3">
      <c r="A100" t="s">
        <v>1475</v>
      </c>
      <c r="B100" t="s">
        <v>1476</v>
      </c>
      <c r="C100" t="s">
        <v>3150</v>
      </c>
      <c r="D100" t="s">
        <v>77</v>
      </c>
      <c r="E100">
        <v>7018.8037175999998</v>
      </c>
      <c r="F100">
        <v>342.6</v>
      </c>
      <c r="G100">
        <v>56.247298023426602</v>
      </c>
      <c r="H100">
        <f>(Table2[[#This Row],[1Y Return vs Nifty]]-AVERAGE(Table2[1Y Return vs Nifty]))/_xlfn.STDEV.P(Table2[1Y Return vs Nifty])</f>
        <v>0.53768806442263173</v>
      </c>
      <c r="I100">
        <v>13.9620566979819</v>
      </c>
      <c r="J100">
        <f>(Table2[[#This Row],[1M Return vs Nifty]]-AVERAGE(Table2[1M Return vs Nifty]))/_xlfn.STDEV.P(Table2[1M Return vs Nifty])</f>
        <v>1.3488824015023362</v>
      </c>
      <c r="K100">
        <v>63.003272536045003</v>
      </c>
      <c r="L100">
        <f>(Table2[[#This Row],[6M Return vs Nifty]]-AVERAGE(Table2[6M Return vs Nifty]))/_xlfn.STDEV.P(Table2[6M Return vs Nifty])</f>
        <v>1.7022361841414151</v>
      </c>
      <c r="M100">
        <v>10.635829463128101</v>
      </c>
      <c r="N100">
        <f>(Table2[[#This Row],[1W Return vs Nifty]]-AVERAGE(Table2[1W Return vs Nifty]))/_xlfn.STDEV.P(Table2[1W Return vs Nifty])</f>
        <v>1.8005094564116306</v>
      </c>
      <c r="O100">
        <v>303.52</v>
      </c>
      <c r="P100">
        <v>301.35434341389202</v>
      </c>
      <c r="Q100">
        <v>266.31495204352802</v>
      </c>
      <c r="R100">
        <v>79.003463770333695</v>
      </c>
      <c r="S100" s="1">
        <f>(Table2[[#This Row],[Close Price]]-Table2[[#This Row],[20D EMA]])/Table2[[#This Row],[20D EMA]]</f>
        <v>0.12875593041644717</v>
      </c>
      <c r="T100" s="1">
        <f>(Table2[[#This Row],[Close Price]]-Table2[[#This Row],[50D EMA]])/Table2[[#This Row],[50D EMA]]</f>
        <v>0.13686763601565077</v>
      </c>
      <c r="U100" s="1">
        <f>(Table2[[#This Row],[Close Price]]-Table2[[#This Row],[200D EMA]])/Table2[[#This Row],[200D EMA]]</f>
        <v>0.28644673297954198</v>
      </c>
      <c r="V100">
        <v>0.84843626252590199</v>
      </c>
      <c r="W100">
        <v>328.65</v>
      </c>
      <c r="X100">
        <v>346.9</v>
      </c>
      <c r="Y100">
        <v>286</v>
      </c>
      <c r="Z100">
        <v>346.9</v>
      </c>
      <c r="AA100">
        <v>282.05</v>
      </c>
      <c r="AB100">
        <v>346.9</v>
      </c>
      <c r="AC100" s="1">
        <f>(Table2[[#This Row],[Close Price]]/Table2[[#This Row],[Day Low]])-1</f>
        <v>4.2446371519854198E-2</v>
      </c>
      <c r="AD100" s="1">
        <f>(Table2[[#This Row],[Day High]]/Table2[[#This Row],[Close Price]])-1</f>
        <v>1.255107997664906E-2</v>
      </c>
      <c r="AE100" s="1">
        <f>(Table2[[#This Row],[Close Price]]/Table2[[#This Row],[Current Week Low]])-1</f>
        <v>0.19790209790209801</v>
      </c>
      <c r="AF100" s="1">
        <f>(Table2[[#This Row],[Current Week High]]/Table2[[#This Row],[Close Price]])-1</f>
        <v>1.255107997664906E-2</v>
      </c>
      <c r="AG100" s="1">
        <f>(Table2[[#This Row],[Close Price]]/Table2[[#This Row],[Current Month Low]])-1</f>
        <v>0.2146782485374934</v>
      </c>
      <c r="AH100" s="1">
        <f>(Table2[[#This Row],[Current Month High]]/Table2[[#This Row],[Close Price]])-1</f>
        <v>1.255107997664906E-2</v>
      </c>
      <c r="AI100">
        <v>7.8809106830122602</v>
      </c>
      <c r="AJ100">
        <v>88.241758241758205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0.02</v>
      </c>
      <c r="AM100" t="s">
        <v>3188</v>
      </c>
      <c r="AN100">
        <v>17.98</v>
      </c>
      <c r="AO100" t="s">
        <v>3188</v>
      </c>
      <c r="AP100">
        <v>8.8116043657023996E-2</v>
      </c>
      <c r="AQ100">
        <f>(Table2[[#This Row],[Sharpe Ratio]]-AVERAGE(Table2[Sharpe Ratio]))/_xlfn.STDEV.P(Table2[Sharpe Ratio])</f>
        <v>0.26169209890445977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5.6510082053824728</v>
      </c>
      <c r="AS100">
        <f>_xlfn.RANK.AVG(Table2[[#This Row],[1Y Return vs Nifty Z-Score]],Table2[1Y Return vs Nifty Z-Score])</f>
        <v>158</v>
      </c>
      <c r="AT100">
        <f>_xlfn.RANK.AVG(Table2[[#This Row],[6M Return vs Nifty Z-Score]],Table2[6M Return vs Nifty Z-Score])</f>
        <v>44</v>
      </c>
      <c r="AU100">
        <f>_xlfn.RANK.AVG(Table2[[#This Row],[Sharpe Ratio Z-Score]],Table2[Sharpe Ratio Z-Score])</f>
        <v>274</v>
      </c>
      <c r="AV100">
        <f>(Table2[[#This Row],[Rank 1Y]]+Table2[[#This Row],[Rank 6M]]+Table2[[#This Row],[Rank Sharpe]])/3</f>
        <v>158.66666666666666</v>
      </c>
    </row>
    <row r="101" spans="1:48" x14ac:dyDescent="0.3">
      <c r="A101" t="s">
        <v>723</v>
      </c>
      <c r="B101" t="s">
        <v>724</v>
      </c>
      <c r="C101" t="s">
        <v>3146</v>
      </c>
      <c r="D101" t="s">
        <v>725</v>
      </c>
      <c r="E101">
        <v>24637.410577775001</v>
      </c>
      <c r="F101">
        <v>2432.35</v>
      </c>
      <c r="G101">
        <v>51.388056317201801</v>
      </c>
      <c r="H101">
        <f>(Table2[[#This Row],[1Y Return vs Nifty]]-AVERAGE(Table2[1Y Return vs Nifty]))/_xlfn.STDEV.P(Table2[1Y Return vs Nifty])</f>
        <v>0.45483281877281151</v>
      </c>
      <c r="I101">
        <v>2.0167207972544601</v>
      </c>
      <c r="J101">
        <f>(Table2[[#This Row],[1M Return vs Nifty]]-AVERAGE(Table2[1M Return vs Nifty]))/_xlfn.STDEV.P(Table2[1M Return vs Nifty])</f>
        <v>3.1243142823088745E-2</v>
      </c>
      <c r="K101">
        <v>43.119500126980199</v>
      </c>
      <c r="L101">
        <f>(Table2[[#This Row],[6M Return vs Nifty]]-AVERAGE(Table2[6M Return vs Nifty]))/_xlfn.STDEV.P(Table2[6M Return vs Nifty])</f>
        <v>1.0674394937070348</v>
      </c>
      <c r="M101">
        <v>5.5865612701907601</v>
      </c>
      <c r="N101">
        <f>(Table2[[#This Row],[1W Return vs Nifty]]-AVERAGE(Table2[1W Return vs Nifty]))/_xlfn.STDEV.P(Table2[1W Return vs Nifty])</f>
        <v>0.75099500362895866</v>
      </c>
      <c r="O101">
        <v>2380.0100000000002</v>
      </c>
      <c r="P101">
        <v>2301.0198950611398</v>
      </c>
      <c r="Q101">
        <v>1922.70724058518</v>
      </c>
      <c r="R101">
        <v>59.621541550668098</v>
      </c>
      <c r="S101" s="1">
        <f>(Table2[[#This Row],[Close Price]]-Table2[[#This Row],[20D EMA]])/Table2[[#This Row],[20D EMA]]</f>
        <v>2.1991504237377023E-2</v>
      </c>
      <c r="T101" s="1">
        <f>(Table2[[#This Row],[Close Price]]-Table2[[#This Row],[50D EMA]])/Table2[[#This Row],[50D EMA]]</f>
        <v>5.7074736824633404E-2</v>
      </c>
      <c r="U101" s="1">
        <f>(Table2[[#This Row],[Close Price]]-Table2[[#This Row],[200D EMA]])/Table2[[#This Row],[200D EMA]]</f>
        <v>0.26506518967479892</v>
      </c>
      <c r="V101">
        <v>0.88578106684764801</v>
      </c>
      <c r="W101">
        <v>2410</v>
      </c>
      <c r="X101">
        <v>2495</v>
      </c>
      <c r="Y101">
        <v>2361.5</v>
      </c>
      <c r="Z101">
        <v>2669.7</v>
      </c>
      <c r="AA101">
        <v>2277.0500000000002</v>
      </c>
      <c r="AB101">
        <v>2669.7</v>
      </c>
      <c r="AC101" s="1">
        <f>(Table2[[#This Row],[Close Price]]/Table2[[#This Row],[Day Low]])-1</f>
        <v>9.2738589211618372E-3</v>
      </c>
      <c r="AD101" s="1">
        <f>(Table2[[#This Row],[Day High]]/Table2[[#This Row],[Close Price]])-1</f>
        <v>2.5756983986679582E-2</v>
      </c>
      <c r="AE101" s="1">
        <f>(Table2[[#This Row],[Close Price]]/Table2[[#This Row],[Current Week Low]])-1</f>
        <v>3.0002117298327358E-2</v>
      </c>
      <c r="AF101" s="1">
        <f>(Table2[[#This Row],[Current Week High]]/Table2[[#This Row],[Close Price]])-1</f>
        <v>9.7580529117931247E-2</v>
      </c>
      <c r="AG101" s="1">
        <f>(Table2[[#This Row],[Close Price]]/Table2[[#This Row],[Current Month Low]])-1</f>
        <v>6.8202279264838239E-2</v>
      </c>
      <c r="AH101" s="1">
        <f>(Table2[[#This Row],[Current Month High]]/Table2[[#This Row],[Close Price]])-1</f>
        <v>9.7580529117931247E-2</v>
      </c>
      <c r="AI101">
        <v>10.4528542356157</v>
      </c>
      <c r="AJ101">
        <v>94.572434205263505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0.15</v>
      </c>
      <c r="AM101" t="s">
        <v>3188</v>
      </c>
      <c r="AN101">
        <v>5.08</v>
      </c>
      <c r="AO101" t="s">
        <v>3188</v>
      </c>
      <c r="AP101">
        <v>0.106164254687237</v>
      </c>
      <c r="AQ101">
        <f>(Table2[[#This Row],[Sharpe Ratio]]-AVERAGE(Table2[Sharpe Ratio]))/_xlfn.STDEV.P(Table2[Sharpe Ratio])</f>
        <v>0.47317561704392747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2.7776860759758208</v>
      </c>
      <c r="AS101">
        <f>_xlfn.RANK.AVG(Table2[[#This Row],[1Y Return vs Nifty Z-Score]],Table2[1Y Return vs Nifty Z-Score])</f>
        <v>176</v>
      </c>
      <c r="AT101">
        <f>_xlfn.RANK.AVG(Table2[[#This Row],[6M Return vs Nifty Z-Score]],Table2[6M Return vs Nifty Z-Score])</f>
        <v>81</v>
      </c>
      <c r="AU101">
        <f>_xlfn.RANK.AVG(Table2[[#This Row],[Sharpe Ratio Z-Score]],Table2[Sharpe Ratio Z-Score])</f>
        <v>220</v>
      </c>
      <c r="AV101">
        <f>(Table2[[#This Row],[Rank 1Y]]+Table2[[#This Row],[Rank 6M]]+Table2[[#This Row],[Rank Sharpe]])/3</f>
        <v>159</v>
      </c>
    </row>
    <row r="102" spans="1:48" x14ac:dyDescent="0.3">
      <c r="A102" t="s">
        <v>1511</v>
      </c>
      <c r="B102" t="s">
        <v>1512</v>
      </c>
      <c r="C102" t="s">
        <v>3146</v>
      </c>
      <c r="D102" t="s">
        <v>51</v>
      </c>
      <c r="E102">
        <v>6774.0436638000001</v>
      </c>
      <c r="F102">
        <v>1335.6</v>
      </c>
      <c r="G102">
        <v>150.73895067825299</v>
      </c>
      <c r="H102">
        <f>(Table2[[#This Row],[1Y Return vs Nifty]]-AVERAGE(Table2[1Y Return vs Nifty]))/_xlfn.STDEV.P(Table2[1Y Return vs Nifty])</f>
        <v>2.1488713654187173</v>
      </c>
      <c r="I102">
        <v>-4.6427101857291797</v>
      </c>
      <c r="J102">
        <f>(Table2[[#This Row],[1M Return vs Nifty]]-AVERAGE(Table2[1M Return vs Nifty]))/_xlfn.STDEV.P(Table2[1M Return vs Nifty])</f>
        <v>-0.70333039923275387</v>
      </c>
      <c r="K102">
        <v>12.9345325463417</v>
      </c>
      <c r="L102">
        <f>(Table2[[#This Row],[6M Return vs Nifty]]-AVERAGE(Table2[6M Return vs Nifty]))/_xlfn.STDEV.P(Table2[6M Return vs Nifty])</f>
        <v>0.10377338815842473</v>
      </c>
      <c r="M102">
        <v>1.3720137991394901</v>
      </c>
      <c r="N102">
        <f>(Table2[[#This Row],[1W Return vs Nifty]]-AVERAGE(Table2[1W Return vs Nifty]))/_xlfn.STDEV.P(Table2[1W Return vs Nifty])</f>
        <v>-0.12501876981131016</v>
      </c>
      <c r="O102">
        <v>1368.25</v>
      </c>
      <c r="P102">
        <v>1366.42695095457</v>
      </c>
      <c r="Q102">
        <v>1143.5762666550199</v>
      </c>
      <c r="R102">
        <v>41.853796434815997</v>
      </c>
      <c r="S102" s="1">
        <f>(Table2[[#This Row],[Close Price]]-Table2[[#This Row],[20D EMA]])/Table2[[#This Row],[20D EMA]]</f>
        <v>-2.3862598209391624E-2</v>
      </c>
      <c r="T102" s="1">
        <f>(Table2[[#This Row],[Close Price]]-Table2[[#This Row],[50D EMA]])/Table2[[#This Row],[50D EMA]]</f>
        <v>-2.256026268585724E-2</v>
      </c>
      <c r="U102" s="1">
        <f>(Table2[[#This Row],[Close Price]]-Table2[[#This Row],[200D EMA]])/Table2[[#This Row],[200D EMA]]</f>
        <v>0.16791510889488173</v>
      </c>
      <c r="V102">
        <v>0.529734272431162</v>
      </c>
      <c r="W102">
        <v>1327.25</v>
      </c>
      <c r="X102">
        <v>1380.4</v>
      </c>
      <c r="Y102">
        <v>1327.25</v>
      </c>
      <c r="Z102">
        <v>1404.95</v>
      </c>
      <c r="AA102">
        <v>1240.05</v>
      </c>
      <c r="AB102">
        <v>1428.8</v>
      </c>
      <c r="AC102" s="1">
        <f>(Table2[[#This Row],[Close Price]]/Table2[[#This Row],[Day Low]])-1</f>
        <v>6.2912036165001517E-3</v>
      </c>
      <c r="AD102" s="1">
        <f>(Table2[[#This Row],[Day High]]/Table2[[#This Row],[Close Price]])-1</f>
        <v>3.3542976939203495E-2</v>
      </c>
      <c r="AE102" s="1">
        <f>(Table2[[#This Row],[Close Price]]/Table2[[#This Row],[Current Week Low]])-1</f>
        <v>6.2912036165001517E-3</v>
      </c>
      <c r="AF102" s="1">
        <f>(Table2[[#This Row],[Current Week High]]/Table2[[#This Row],[Close Price]])-1</f>
        <v>5.1924228811021322E-2</v>
      </c>
      <c r="AG102" s="1">
        <f>(Table2[[#This Row],[Close Price]]/Table2[[#This Row],[Current Month Low]])-1</f>
        <v>7.7053344623200681E-2</v>
      </c>
      <c r="AH102" s="1">
        <f>(Table2[[#This Row],[Current Month High]]/Table2[[#This Row],[Close Price]])-1</f>
        <v>6.9781371668164116E-2</v>
      </c>
      <c r="AI102">
        <v>19.047619047619001</v>
      </c>
      <c r="AJ102">
        <v>209.130887628746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-0.1</v>
      </c>
      <c r="AM102" t="s">
        <v>3187</v>
      </c>
      <c r="AN102">
        <v>-2.35</v>
      </c>
      <c r="AO102" t="s">
        <v>3187</v>
      </c>
      <c r="AP102">
        <v>0.11799735786825399</v>
      </c>
      <c r="AQ102">
        <f>(Table2[[#This Row],[Sharpe Ratio]]-AVERAGE(Table2[Sharpe Ratio]))/_xlfn.STDEV.P(Table2[Sharpe Ratio])</f>
        <v>0.61183236740215197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2.0361279519352302</v>
      </c>
      <c r="AS102">
        <f>_xlfn.RANK.AVG(Table2[[#This Row],[1Y Return vs Nifty Z-Score]],Table2[1Y Return vs Nifty Z-Score])</f>
        <v>31</v>
      </c>
      <c r="AT102">
        <f>_xlfn.RANK.AVG(Table2[[#This Row],[6M Return vs Nifty Z-Score]],Table2[6M Return vs Nifty Z-Score])</f>
        <v>273</v>
      </c>
      <c r="AU102">
        <f>_xlfn.RANK.AVG(Table2[[#This Row],[Sharpe Ratio Z-Score]],Table2[Sharpe Ratio Z-Score])</f>
        <v>184</v>
      </c>
      <c r="AV102">
        <f>(Table2[[#This Row],[Rank 1Y]]+Table2[[#This Row],[Rank 6M]]+Table2[[#This Row],[Rank Sharpe]])/3</f>
        <v>162.66666666666666</v>
      </c>
    </row>
    <row r="103" spans="1:48" x14ac:dyDescent="0.3">
      <c r="A103" t="s">
        <v>1449</v>
      </c>
      <c r="B103" t="s">
        <v>1450</v>
      </c>
      <c r="C103" t="s">
        <v>3156</v>
      </c>
      <c r="D103" t="s">
        <v>172</v>
      </c>
      <c r="E103">
        <v>7419.7766549999997</v>
      </c>
      <c r="F103">
        <v>1071.8</v>
      </c>
      <c r="G103">
        <v>90.272593184337296</v>
      </c>
      <c r="H103">
        <f>(Table2[[#This Row],[1Y Return vs Nifty]]-AVERAGE(Table2[1Y Return vs Nifty]))/_xlfn.STDEV.P(Table2[1Y Return vs Nifty])</f>
        <v>1.1178555801182324</v>
      </c>
      <c r="I103">
        <v>13.242509980870301</v>
      </c>
      <c r="J103">
        <f>(Table2[[#This Row],[1M Return vs Nifty]]-AVERAGE(Table2[1M Return vs Nifty]))/_xlfn.STDEV.P(Table2[1M Return vs Nifty])</f>
        <v>1.269512259816971</v>
      </c>
      <c r="K103">
        <v>60.553195548332397</v>
      </c>
      <c r="L103">
        <f>(Table2[[#This Row],[6M Return vs Nifty]]-AVERAGE(Table2[6M Return vs Nifty]))/_xlfn.STDEV.P(Table2[6M Return vs Nifty])</f>
        <v>1.6240165821910149</v>
      </c>
      <c r="M103">
        <v>6.2884951378074296</v>
      </c>
      <c r="N103">
        <f>(Table2[[#This Row],[1W Return vs Nifty]]-AVERAGE(Table2[1W Return vs Nifty]))/_xlfn.STDEV.P(Table2[1W Return vs Nifty])</f>
        <v>0.89689530260530881</v>
      </c>
      <c r="O103">
        <v>1064.74</v>
      </c>
      <c r="P103">
        <v>1022.27680662189</v>
      </c>
      <c r="Q103">
        <v>827.63544589052105</v>
      </c>
      <c r="R103">
        <v>49.749485963652198</v>
      </c>
      <c r="S103" s="1">
        <f>(Table2[[#This Row],[Close Price]]-Table2[[#This Row],[20D EMA]])/Table2[[#This Row],[20D EMA]]</f>
        <v>6.6307267501924836E-3</v>
      </c>
      <c r="T103" s="1">
        <f>(Table2[[#This Row],[Close Price]]-Table2[[#This Row],[50D EMA]])/Table2[[#This Row],[50D EMA]]</f>
        <v>4.8444015414728148E-2</v>
      </c>
      <c r="U103" s="1">
        <f>(Table2[[#This Row],[Close Price]]-Table2[[#This Row],[200D EMA]])/Table2[[#This Row],[200D EMA]]</f>
        <v>0.29501461702955722</v>
      </c>
      <c r="V103">
        <v>2.2508571394225001</v>
      </c>
      <c r="W103">
        <v>1058</v>
      </c>
      <c r="X103">
        <v>1122</v>
      </c>
      <c r="Y103">
        <v>1058</v>
      </c>
      <c r="Z103">
        <v>1234.45</v>
      </c>
      <c r="AA103">
        <v>972.25</v>
      </c>
      <c r="AB103">
        <v>1234.45</v>
      </c>
      <c r="AC103" s="1">
        <f>(Table2[[#This Row],[Close Price]]/Table2[[#This Row],[Day Low]])-1</f>
        <v>1.304347826086949E-2</v>
      </c>
      <c r="AD103" s="1">
        <f>(Table2[[#This Row],[Day High]]/Table2[[#This Row],[Close Price]])-1</f>
        <v>4.6837096473222761E-2</v>
      </c>
      <c r="AE103" s="1">
        <f>(Table2[[#This Row],[Close Price]]/Table2[[#This Row],[Current Week Low]])-1</f>
        <v>1.304347826086949E-2</v>
      </c>
      <c r="AF103" s="1">
        <f>(Table2[[#This Row],[Current Week High]]/Table2[[#This Row],[Close Price]])-1</f>
        <v>0.15175405859302127</v>
      </c>
      <c r="AG103" s="1">
        <f>(Table2[[#This Row],[Close Price]]/Table2[[#This Row],[Current Month Low]])-1</f>
        <v>0.10239136024685003</v>
      </c>
      <c r="AH103" s="1">
        <f>(Table2[[#This Row],[Current Month High]]/Table2[[#This Row],[Close Price]])-1</f>
        <v>0.15175405859302127</v>
      </c>
      <c r="AI103">
        <v>15.175405859302099</v>
      </c>
      <c r="AJ103">
        <v>145.20704644246101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0.19</v>
      </c>
      <c r="AM103" t="s">
        <v>3188</v>
      </c>
      <c r="AN103">
        <v>-4.1100000000000003</v>
      </c>
      <c r="AO103" t="s">
        <v>3187</v>
      </c>
      <c r="AP103">
        <v>6.2282229162490002E-2</v>
      </c>
      <c r="AQ103">
        <f>(Table2[[#This Row],[Sharpe Ratio]]-AVERAGE(Table2[Sharpe Ratio]))/_xlfn.STDEV.P(Table2[Sharpe Ratio])</f>
        <v>-4.1020783115844478E-2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4.867258941615682</v>
      </c>
      <c r="AS103">
        <f>_xlfn.RANK.AVG(Table2[[#This Row],[1Y Return vs Nifty Z-Score]],Table2[1Y Return vs Nifty Z-Score])</f>
        <v>94</v>
      </c>
      <c r="AT103">
        <f>_xlfn.RANK.AVG(Table2[[#This Row],[6M Return vs Nifty Z-Score]],Table2[6M Return vs Nifty Z-Score])</f>
        <v>49</v>
      </c>
      <c r="AU103">
        <f>_xlfn.RANK.AVG(Table2[[#This Row],[Sharpe Ratio Z-Score]],Table2[Sharpe Ratio Z-Score])</f>
        <v>347</v>
      </c>
      <c r="AV103">
        <f>(Table2[[#This Row],[Rank 1Y]]+Table2[[#This Row],[Rank 6M]]+Table2[[#This Row],[Rank Sharpe]])/3</f>
        <v>163.33333333333334</v>
      </c>
    </row>
    <row r="104" spans="1:48" x14ac:dyDescent="0.3">
      <c r="A104" t="s">
        <v>118</v>
      </c>
      <c r="B104" t="s">
        <v>119</v>
      </c>
      <c r="C104" t="s">
        <v>3154</v>
      </c>
      <c r="D104" t="s">
        <v>120</v>
      </c>
      <c r="E104">
        <v>235546.83242230001</v>
      </c>
      <c r="F104">
        <v>270.55</v>
      </c>
      <c r="G104">
        <v>112.710557988399</v>
      </c>
      <c r="H104">
        <f>(Table2[[#This Row],[1Y Return vs Nifty]]-AVERAGE(Table2[1Y Return vs Nifty]))/_xlfn.STDEV.P(Table2[1Y Return vs Nifty])</f>
        <v>1.5004467739954577</v>
      </c>
      <c r="I104">
        <v>1.49521154467096</v>
      </c>
      <c r="J104">
        <f>(Table2[[#This Row],[1M Return vs Nifty]]-AVERAGE(Table2[1M Return vs Nifty]))/_xlfn.STDEV.P(Table2[1M Return vs Nifty])</f>
        <v>-2.628232742565036E-2</v>
      </c>
      <c r="K104">
        <v>34.337246766844103</v>
      </c>
      <c r="L104">
        <f>(Table2[[#This Row],[6M Return vs Nifty]]-AVERAGE(Table2[6M Return vs Nifty]))/_xlfn.STDEV.P(Table2[6M Return vs Nifty])</f>
        <v>0.78706285023725486</v>
      </c>
      <c r="M104">
        <v>-1.3555472449261501</v>
      </c>
      <c r="N104">
        <f>(Table2[[#This Row],[1W Return vs Nifty]]-AVERAGE(Table2[1W Return vs Nifty]))/_xlfn.STDEV.P(Table2[1W Return vs Nifty])</f>
        <v>-0.69195532917212277</v>
      </c>
      <c r="O104">
        <v>275.19</v>
      </c>
      <c r="P104">
        <v>264.43409272653298</v>
      </c>
      <c r="Q104">
        <v>208.12870639098401</v>
      </c>
      <c r="R104">
        <v>40.533392981092803</v>
      </c>
      <c r="S104" s="1">
        <f>(Table2[[#This Row],[Close Price]]-Table2[[#This Row],[20D EMA]])/Table2[[#This Row],[20D EMA]]</f>
        <v>-1.6861077800792129E-2</v>
      </c>
      <c r="T104" s="1">
        <f>(Table2[[#This Row],[Close Price]]-Table2[[#This Row],[50D EMA]])/Table2[[#This Row],[50D EMA]]</f>
        <v>2.3128285806141697E-2</v>
      </c>
      <c r="U104" s="1">
        <f>(Table2[[#This Row],[Close Price]]-Table2[[#This Row],[200D EMA]])/Table2[[#This Row],[200D EMA]]</f>
        <v>0.29991679039100611</v>
      </c>
      <c r="V104">
        <v>0.67229858112016705</v>
      </c>
      <c r="W104">
        <v>268.60000000000002</v>
      </c>
      <c r="X104">
        <v>275.14999999999998</v>
      </c>
      <c r="Y104">
        <v>268.60000000000002</v>
      </c>
      <c r="Z104">
        <v>285.25</v>
      </c>
      <c r="AA104">
        <v>261.60000000000002</v>
      </c>
      <c r="AB104">
        <v>290</v>
      </c>
      <c r="AC104" s="1">
        <f>(Table2[[#This Row],[Close Price]]/Table2[[#This Row],[Day Low]])-1</f>
        <v>7.2598659717051373E-3</v>
      </c>
      <c r="AD104" s="1">
        <f>(Table2[[#This Row],[Day High]]/Table2[[#This Row],[Close Price]])-1</f>
        <v>1.7002402513398573E-2</v>
      </c>
      <c r="AE104" s="1">
        <f>(Table2[[#This Row],[Close Price]]/Table2[[#This Row],[Current Week Low]])-1</f>
        <v>7.2598659717051373E-3</v>
      </c>
      <c r="AF104" s="1">
        <f>(Table2[[#This Row],[Current Week High]]/Table2[[#This Row],[Close Price]])-1</f>
        <v>5.4333764553686992E-2</v>
      </c>
      <c r="AG104" s="1">
        <f>(Table2[[#This Row],[Close Price]]/Table2[[#This Row],[Current Month Low]])-1</f>
        <v>3.421253822629966E-2</v>
      </c>
      <c r="AH104" s="1">
        <f>(Table2[[#This Row],[Current Month High]]/Table2[[#This Row],[Close Price]])-1</f>
        <v>7.1890593236000777E-2</v>
      </c>
      <c r="AI104">
        <v>10.2384032526335</v>
      </c>
      <c r="AJ104">
        <v>167.20987654320899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0.14000000000000001</v>
      </c>
      <c r="AM104" t="s">
        <v>3188</v>
      </c>
      <c r="AN104">
        <v>-1.01</v>
      </c>
      <c r="AO104" t="s">
        <v>3187</v>
      </c>
      <c r="AP104">
        <v>7.2873665775527993E-2</v>
      </c>
      <c r="AQ104">
        <f>(Table2[[#This Row],[Sharpe Ratio]]-AVERAGE(Table2[Sharpe Ratio]))/_xlfn.STDEV.P(Table2[Sharpe Ratio])</f>
        <v>8.3086491191109738E-2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1.6523584588260494</v>
      </c>
      <c r="AS104">
        <f>_xlfn.RANK.AVG(Table2[[#This Row],[1Y Return vs Nifty Z-Score]],Table2[1Y Return vs Nifty Z-Score])</f>
        <v>59</v>
      </c>
      <c r="AT104">
        <f>_xlfn.RANK.AVG(Table2[[#This Row],[6M Return vs Nifty Z-Score]],Table2[6M Return vs Nifty Z-Score])</f>
        <v>113</v>
      </c>
      <c r="AU104">
        <f>_xlfn.RANK.AVG(Table2[[#This Row],[Sharpe Ratio Z-Score]],Table2[Sharpe Ratio Z-Score])</f>
        <v>319</v>
      </c>
      <c r="AV104">
        <f>(Table2[[#This Row],[Rank 1Y]]+Table2[[#This Row],[Rank 6M]]+Table2[[#This Row],[Rank Sharpe]])/3</f>
        <v>163.66666666666666</v>
      </c>
    </row>
    <row r="105" spans="1:48" x14ac:dyDescent="0.3">
      <c r="A105" t="s">
        <v>1195</v>
      </c>
      <c r="B105" t="s">
        <v>1196</v>
      </c>
      <c r="C105" t="s">
        <v>3145</v>
      </c>
      <c r="D105" t="s">
        <v>48</v>
      </c>
      <c r="E105">
        <v>10222.65377382</v>
      </c>
      <c r="F105">
        <v>3233.35</v>
      </c>
      <c r="G105">
        <v>36.323580942800497</v>
      </c>
      <c r="H105">
        <f>(Table2[[#This Row],[1Y Return vs Nifty]]-AVERAGE(Table2[1Y Return vs Nifty]))/_xlfn.STDEV.P(Table2[1Y Return vs Nifty])</f>
        <v>0.19796747162764855</v>
      </c>
      <c r="I105">
        <v>3.4033306084911201</v>
      </c>
      <c r="J105">
        <f>(Table2[[#This Row],[1M Return vs Nifty]]-AVERAGE(Table2[1M Return vs Nifty]))/_xlfn.STDEV.P(Table2[1M Return vs Nifty])</f>
        <v>0.18419418069586896</v>
      </c>
      <c r="K105">
        <v>17.159250373351401</v>
      </c>
      <c r="L105">
        <f>(Table2[[#This Row],[6M Return vs Nifty]]-AVERAGE(Table2[6M Return vs Nifty]))/_xlfn.STDEV.P(Table2[6M Return vs Nifty])</f>
        <v>0.23864904653109167</v>
      </c>
      <c r="M105">
        <v>8.44782808044787</v>
      </c>
      <c r="N105">
        <f>(Table2[[#This Row],[1W Return vs Nifty]]-AVERAGE(Table2[1W Return vs Nifty]))/_xlfn.STDEV.P(Table2[1W Return vs Nifty])</f>
        <v>1.3457229435772808</v>
      </c>
      <c r="O105">
        <v>3217.28</v>
      </c>
      <c r="P105">
        <v>3156.5755858771199</v>
      </c>
      <c r="Q105">
        <v>2726.2536427404798</v>
      </c>
      <c r="R105">
        <v>52.197232607112497</v>
      </c>
      <c r="S105" s="1">
        <f>(Table2[[#This Row],[Close Price]]-Table2[[#This Row],[20D EMA]])/Table2[[#This Row],[20D EMA]]</f>
        <v>4.994902526357578E-3</v>
      </c>
      <c r="T105" s="1">
        <f>(Table2[[#This Row],[Close Price]]-Table2[[#This Row],[50D EMA]])/Table2[[#This Row],[50D EMA]]</f>
        <v>2.4322057886520282E-2</v>
      </c>
      <c r="U105" s="1">
        <f>(Table2[[#This Row],[Close Price]]-Table2[[#This Row],[200D EMA]])/Table2[[#This Row],[200D EMA]]</f>
        <v>0.18600483436668705</v>
      </c>
      <c r="V105">
        <v>0.484073009925227</v>
      </c>
      <c r="W105">
        <v>3210</v>
      </c>
      <c r="X105">
        <v>3310</v>
      </c>
      <c r="Y105">
        <v>3082.2</v>
      </c>
      <c r="Z105">
        <v>3398</v>
      </c>
      <c r="AA105">
        <v>3024.35</v>
      </c>
      <c r="AB105">
        <v>3398</v>
      </c>
      <c r="AC105" s="1">
        <f>(Table2[[#This Row],[Close Price]]/Table2[[#This Row],[Day Low]])-1</f>
        <v>7.274143302180569E-3</v>
      </c>
      <c r="AD105" s="1">
        <f>(Table2[[#This Row],[Day High]]/Table2[[#This Row],[Close Price]])-1</f>
        <v>2.3706063370807495E-2</v>
      </c>
      <c r="AE105" s="1">
        <f>(Table2[[#This Row],[Close Price]]/Table2[[#This Row],[Current Week Low]])-1</f>
        <v>4.9039647005385767E-2</v>
      </c>
      <c r="AF105" s="1">
        <f>(Table2[[#This Row],[Current Week High]]/Table2[[#This Row],[Close Price]])-1</f>
        <v>5.0922417925680863E-2</v>
      </c>
      <c r="AG105" s="1">
        <f>(Table2[[#This Row],[Close Price]]/Table2[[#This Row],[Current Month Low]])-1</f>
        <v>6.9105758262105965E-2</v>
      </c>
      <c r="AH105" s="1">
        <f>(Table2[[#This Row],[Current Month High]]/Table2[[#This Row],[Close Price]])-1</f>
        <v>5.0922417925680863E-2</v>
      </c>
      <c r="AI105">
        <v>15.2055917237539</v>
      </c>
      <c r="AJ105">
        <v>92.178189869091597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7.0000000000000007E-2</v>
      </c>
      <c r="AM105" t="s">
        <v>3188</v>
      </c>
      <c r="AN105">
        <v>-3.63</v>
      </c>
      <c r="AO105" t="s">
        <v>3187</v>
      </c>
      <c r="AP105">
        <v>0.20987806783424701</v>
      </c>
      <c r="AQ105">
        <f>(Table2[[#This Row],[Sharpe Ratio]]-AVERAGE(Table2[Sharpe Ratio]))/_xlfn.STDEV.P(Table2[Sharpe Ratio])</f>
        <v>1.6884629409383327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3.6549965833702229</v>
      </c>
      <c r="AS105">
        <f>_xlfn.RANK.AVG(Table2[[#This Row],[1Y Return vs Nifty Z-Score]],Table2[1Y Return vs Nifty Z-Score])</f>
        <v>234</v>
      </c>
      <c r="AT105">
        <f>_xlfn.RANK.AVG(Table2[[#This Row],[6M Return vs Nifty Z-Score]],Table2[6M Return vs Nifty Z-Score])</f>
        <v>232</v>
      </c>
      <c r="AU105">
        <f>_xlfn.RANK.AVG(Table2[[#This Row],[Sharpe Ratio Z-Score]],Table2[Sharpe Ratio Z-Score])</f>
        <v>28</v>
      </c>
      <c r="AV105">
        <f>(Table2[[#This Row],[Rank 1Y]]+Table2[[#This Row],[Rank 6M]]+Table2[[#This Row],[Rank Sharpe]])/3</f>
        <v>164.66666666666666</v>
      </c>
    </row>
    <row r="106" spans="1:48" x14ac:dyDescent="0.3">
      <c r="A106" t="s">
        <v>1252</v>
      </c>
      <c r="B106" t="s">
        <v>1253</v>
      </c>
      <c r="C106" t="s">
        <v>3153</v>
      </c>
      <c r="D106" t="s">
        <v>278</v>
      </c>
      <c r="E106">
        <v>9564.1636009600006</v>
      </c>
      <c r="F106">
        <v>586.1</v>
      </c>
      <c r="G106">
        <v>31.763598051185902</v>
      </c>
      <c r="H106">
        <f>(Table2[[#This Row],[1Y Return vs Nifty]]-AVERAGE(Table2[1Y Return vs Nifty]))/_xlfn.STDEV.P(Table2[1Y Return vs Nifty])</f>
        <v>0.12021490744469991</v>
      </c>
      <c r="I106">
        <v>6.8825164483540497</v>
      </c>
      <c r="J106">
        <f>(Table2[[#This Row],[1M Return vs Nifty]]-AVERAGE(Table2[1M Return vs Nifty]))/_xlfn.STDEV.P(Table2[1M Return vs Nifty])</f>
        <v>0.56796839089326923</v>
      </c>
      <c r="K106">
        <v>41.500724283491799</v>
      </c>
      <c r="L106">
        <f>(Table2[[#This Row],[6M Return vs Nifty]]-AVERAGE(Table2[6M Return vs Nifty]))/_xlfn.STDEV.P(Table2[6M Return vs Nifty])</f>
        <v>1.0157594841564783</v>
      </c>
      <c r="M106">
        <v>-2.7131568489468498</v>
      </c>
      <c r="N106">
        <f>(Table2[[#This Row],[1W Return vs Nifty]]-AVERAGE(Table2[1W Return vs Nifty]))/_xlfn.STDEV.P(Table2[1W Return vs Nifty])</f>
        <v>-0.97414095414036372</v>
      </c>
      <c r="O106">
        <v>584.19000000000005</v>
      </c>
      <c r="P106">
        <v>565.69639170749201</v>
      </c>
      <c r="Q106">
        <v>484.10991683766201</v>
      </c>
      <c r="R106">
        <v>48.110119054086802</v>
      </c>
      <c r="S106" s="1">
        <f>(Table2[[#This Row],[Close Price]]-Table2[[#This Row],[20D EMA]])/Table2[[#This Row],[20D EMA]]</f>
        <v>3.2694842431400194E-3</v>
      </c>
      <c r="T106" s="1">
        <f>(Table2[[#This Row],[Close Price]]-Table2[[#This Row],[50D EMA]])/Table2[[#This Row],[50D EMA]]</f>
        <v>3.6068125219823263E-2</v>
      </c>
      <c r="U106" s="1">
        <f>(Table2[[#This Row],[Close Price]]-Table2[[#This Row],[200D EMA]])/Table2[[#This Row],[200D EMA]]</f>
        <v>0.21067546772965332</v>
      </c>
      <c r="V106">
        <v>0.84222540636625798</v>
      </c>
      <c r="W106">
        <v>585</v>
      </c>
      <c r="X106">
        <v>603.70000000000005</v>
      </c>
      <c r="Y106">
        <v>574.4</v>
      </c>
      <c r="Z106">
        <v>603.70000000000005</v>
      </c>
      <c r="AA106">
        <v>568.20000000000005</v>
      </c>
      <c r="AB106">
        <v>616.5</v>
      </c>
      <c r="AC106" s="1">
        <f>(Table2[[#This Row],[Close Price]]/Table2[[#This Row],[Day Low]])-1</f>
        <v>1.8803418803419181E-3</v>
      </c>
      <c r="AD106" s="1">
        <f>(Table2[[#This Row],[Day High]]/Table2[[#This Row],[Close Price]])-1</f>
        <v>3.0029005289199828E-2</v>
      </c>
      <c r="AE106" s="1">
        <f>(Table2[[#This Row],[Close Price]]/Table2[[#This Row],[Current Week Low]])-1</f>
        <v>2.0369080779944371E-2</v>
      </c>
      <c r="AF106" s="1">
        <f>(Table2[[#This Row],[Current Week High]]/Table2[[#This Row],[Close Price]])-1</f>
        <v>3.0029005289199828E-2</v>
      </c>
      <c r="AG106" s="1">
        <f>(Table2[[#This Row],[Close Price]]/Table2[[#This Row],[Current Month Low]])-1</f>
        <v>3.1502991904259092E-2</v>
      </c>
      <c r="AH106" s="1">
        <f>(Table2[[#This Row],[Current Month High]]/Table2[[#This Row],[Close Price]])-1</f>
        <v>5.1868281863163279E-2</v>
      </c>
      <c r="AI106">
        <v>5.1868281863163199</v>
      </c>
      <c r="AJ106">
        <v>66.861209964412794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-0.05</v>
      </c>
      <c r="AM106" t="s">
        <v>3187</v>
      </c>
      <c r="AN106">
        <v>-2.02</v>
      </c>
      <c r="AO106" t="s">
        <v>3187</v>
      </c>
      <c r="AP106">
        <v>0.12818955229398399</v>
      </c>
      <c r="AQ106">
        <f>(Table2[[#This Row],[Sharpe Ratio]]-AVERAGE(Table2[Sharpe Ratio]))/_xlfn.STDEV.P(Table2[Sharpe Ratio])</f>
        <v>0.7312614416248846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1.4610632699789678</v>
      </c>
      <c r="AS106">
        <f>_xlfn.RANK.AVG(Table2[[#This Row],[1Y Return vs Nifty Z-Score]],Table2[1Y Return vs Nifty Z-Score])</f>
        <v>256</v>
      </c>
      <c r="AT106">
        <f>_xlfn.RANK.AVG(Table2[[#This Row],[6M Return vs Nifty Z-Score]],Table2[6M Return vs Nifty Z-Score])</f>
        <v>83</v>
      </c>
      <c r="AU106">
        <f>_xlfn.RANK.AVG(Table2[[#This Row],[Sharpe Ratio Z-Score]],Table2[Sharpe Ratio Z-Score])</f>
        <v>159</v>
      </c>
      <c r="AV106">
        <f>(Table2[[#This Row],[Rank 1Y]]+Table2[[#This Row],[Rank 6M]]+Table2[[#This Row],[Rank Sharpe]])/3</f>
        <v>166</v>
      </c>
    </row>
    <row r="107" spans="1:48" x14ac:dyDescent="0.3">
      <c r="A107" t="s">
        <v>1285</v>
      </c>
      <c r="B107" t="s">
        <v>1286</v>
      </c>
      <c r="C107" t="s">
        <v>3152</v>
      </c>
      <c r="D107" t="s">
        <v>190</v>
      </c>
      <c r="E107">
        <v>9242.5399615799997</v>
      </c>
      <c r="F107">
        <v>2281.0500000000002</v>
      </c>
      <c r="G107">
        <v>127.611373019661</v>
      </c>
      <c r="H107">
        <f>(Table2[[#This Row],[1Y Return vs Nifty]]-AVERAGE(Table2[1Y Return vs Nifty]))/_xlfn.STDEV.P(Table2[1Y Return vs Nifty])</f>
        <v>1.7545215380098063</v>
      </c>
      <c r="I107">
        <v>12.408059118652799</v>
      </c>
      <c r="J107">
        <f>(Table2[[#This Row],[1M Return vs Nifty]]-AVERAGE(Table2[1M Return vs Nifty]))/_xlfn.STDEV.P(Table2[1M Return vs Nifty])</f>
        <v>1.1774675300049304</v>
      </c>
      <c r="K107">
        <v>40.484314798518497</v>
      </c>
      <c r="L107">
        <f>(Table2[[#This Row],[6M Return vs Nifty]]-AVERAGE(Table2[6M Return vs Nifty]))/_xlfn.STDEV.P(Table2[6M Return vs Nifty])</f>
        <v>0.98331024042579573</v>
      </c>
      <c r="M107">
        <v>19.275386385449199</v>
      </c>
      <c r="N107">
        <f>(Table2[[#This Row],[1W Return vs Nifty]]-AVERAGE(Table2[1W Return vs Nifty]))/_xlfn.STDEV.P(Table2[1W Return vs Nifty])</f>
        <v>3.5962825286951561</v>
      </c>
      <c r="O107">
        <v>1911.41</v>
      </c>
      <c r="P107">
        <v>1875.60536953219</v>
      </c>
      <c r="Q107">
        <v>1586.8596481305001</v>
      </c>
      <c r="R107">
        <v>87.205085110465404</v>
      </c>
      <c r="S107" s="1">
        <f>(Table2[[#This Row],[Close Price]]-Table2[[#This Row],[20D EMA]])/Table2[[#This Row],[20D EMA]]</f>
        <v>0.19338603439345828</v>
      </c>
      <c r="T107" s="1">
        <f>(Table2[[#This Row],[Close Price]]-Table2[[#This Row],[50D EMA]])/Table2[[#This Row],[50D EMA]]</f>
        <v>0.21616734365019194</v>
      </c>
      <c r="U107" s="1">
        <f>(Table2[[#This Row],[Close Price]]-Table2[[#This Row],[200D EMA]])/Table2[[#This Row],[200D EMA]]</f>
        <v>0.43746172050397447</v>
      </c>
      <c r="V107">
        <v>2.0100758979130702</v>
      </c>
      <c r="W107">
        <v>2159.25</v>
      </c>
      <c r="X107">
        <v>2348.8000000000002</v>
      </c>
      <c r="Y107">
        <v>1801</v>
      </c>
      <c r="Z107">
        <v>2348.8000000000002</v>
      </c>
      <c r="AA107">
        <v>1698</v>
      </c>
      <c r="AB107">
        <v>2348.8000000000002</v>
      </c>
      <c r="AC107" s="1">
        <f>(Table2[[#This Row],[Close Price]]/Table2[[#This Row],[Day Low]])-1</f>
        <v>5.6408475164988037E-2</v>
      </c>
      <c r="AD107" s="1">
        <f>(Table2[[#This Row],[Day High]]/Table2[[#This Row],[Close Price]])-1</f>
        <v>2.9701234080796057E-2</v>
      </c>
      <c r="AE107" s="1">
        <f>(Table2[[#This Row],[Close Price]]/Table2[[#This Row],[Current Week Low]])-1</f>
        <v>0.26654636313159363</v>
      </c>
      <c r="AF107" s="1">
        <f>(Table2[[#This Row],[Current Week High]]/Table2[[#This Row],[Close Price]])-1</f>
        <v>2.9701234080796057E-2</v>
      </c>
      <c r="AG107" s="1">
        <f>(Table2[[#This Row],[Close Price]]/Table2[[#This Row],[Current Month Low]])-1</f>
        <v>0.34337455830388697</v>
      </c>
      <c r="AH107" s="1">
        <f>(Table2[[#This Row],[Current Month High]]/Table2[[#This Row],[Close Price]])-1</f>
        <v>2.9701234080796057E-2</v>
      </c>
      <c r="AI107">
        <v>2.9701234080796</v>
      </c>
      <c r="AJ107">
        <v>168.35882352941101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0.24</v>
      </c>
      <c r="AM107" t="s">
        <v>3188</v>
      </c>
      <c r="AN107">
        <v>26.2</v>
      </c>
      <c r="AO107" t="s">
        <v>3188</v>
      </c>
      <c r="AP107">
        <v>5.5851998571916001E-2</v>
      </c>
      <c r="AQ107">
        <f>(Table2[[#This Row],[Sharpe Ratio]]-AVERAGE(Table2[Sharpe Ratio]))/_xlfn.STDEV.P(Table2[Sharpe Ratio])</f>
        <v>-0.11636829459308408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7.3952135425426047</v>
      </c>
      <c r="AS107">
        <f>_xlfn.RANK.AVG(Table2[[#This Row],[1Y Return vs Nifty Z-Score]],Table2[1Y Return vs Nifty Z-Score])</f>
        <v>41</v>
      </c>
      <c r="AT107">
        <f>_xlfn.RANK.AVG(Table2[[#This Row],[6M Return vs Nifty Z-Score]],Table2[6M Return vs Nifty Z-Score])</f>
        <v>91</v>
      </c>
      <c r="AU107">
        <f>_xlfn.RANK.AVG(Table2[[#This Row],[Sharpe Ratio Z-Score]],Table2[Sharpe Ratio Z-Score])</f>
        <v>368</v>
      </c>
      <c r="AV107">
        <f>(Table2[[#This Row],[Rank 1Y]]+Table2[[#This Row],[Rank 6M]]+Table2[[#This Row],[Rank Sharpe]])/3</f>
        <v>166.66666666666666</v>
      </c>
    </row>
    <row r="108" spans="1:48" x14ac:dyDescent="0.3">
      <c r="A108" t="s">
        <v>860</v>
      </c>
      <c r="B108" t="s">
        <v>861</v>
      </c>
      <c r="C108" t="s">
        <v>3148</v>
      </c>
      <c r="D108" t="s">
        <v>757</v>
      </c>
      <c r="E108">
        <v>18614.157265819998</v>
      </c>
      <c r="F108">
        <v>1030.55</v>
      </c>
      <c r="G108">
        <v>26.291217690785501</v>
      </c>
      <c r="H108">
        <f>(Table2[[#This Row],[1Y Return vs Nifty]]-AVERAGE(Table2[1Y Return vs Nifty]))/_xlfn.STDEV.P(Table2[1Y Return vs Nifty])</f>
        <v>2.6904994815865006E-2</v>
      </c>
      <c r="I108">
        <v>7.6997405718894196</v>
      </c>
      <c r="J108">
        <f>(Table2[[#This Row],[1M Return vs Nifty]]-AVERAGE(Table2[1M Return vs Nifty]))/_xlfn.STDEV.P(Table2[1M Return vs Nifty])</f>
        <v>0.65811291234154168</v>
      </c>
      <c r="K108">
        <v>29.152945350169901</v>
      </c>
      <c r="L108">
        <f>(Table2[[#This Row],[6M Return vs Nifty]]-AVERAGE(Table2[6M Return vs Nifty]))/_xlfn.STDEV.P(Table2[6M Return vs Nifty])</f>
        <v>0.62155213557936972</v>
      </c>
      <c r="M108">
        <v>13.4822876494806</v>
      </c>
      <c r="N108">
        <f>(Table2[[#This Row],[1W Return vs Nifty]]-AVERAGE(Table2[1W Return vs Nifty]))/_xlfn.STDEV.P(Table2[1W Return vs Nifty])</f>
        <v>2.3921593533208743</v>
      </c>
      <c r="O108">
        <v>994.4</v>
      </c>
      <c r="P108">
        <v>965.96243200197205</v>
      </c>
      <c r="Q108">
        <v>830.39095741214999</v>
      </c>
      <c r="R108">
        <v>62.427238886345599</v>
      </c>
      <c r="S108" s="1">
        <f>(Table2[[#This Row],[Close Price]]-Table2[[#This Row],[20D EMA]])/Table2[[#This Row],[20D EMA]]</f>
        <v>3.6353580048270294E-2</v>
      </c>
      <c r="T108" s="1">
        <f>(Table2[[#This Row],[Close Price]]-Table2[[#This Row],[50D EMA]])/Table2[[#This Row],[50D EMA]]</f>
        <v>6.6863436773797899E-2</v>
      </c>
      <c r="U108" s="1">
        <f>(Table2[[#This Row],[Close Price]]-Table2[[#This Row],[200D EMA]])/Table2[[#This Row],[200D EMA]]</f>
        <v>0.24104193428554466</v>
      </c>
      <c r="V108">
        <v>0.95549725991596102</v>
      </c>
      <c r="W108">
        <v>1016.5</v>
      </c>
      <c r="X108">
        <v>1044.0999999999999</v>
      </c>
      <c r="Y108">
        <v>989.85</v>
      </c>
      <c r="Z108">
        <v>1064.05</v>
      </c>
      <c r="AA108">
        <v>874.25</v>
      </c>
      <c r="AB108">
        <v>1064.05</v>
      </c>
      <c r="AC108" s="1">
        <f>(Table2[[#This Row],[Close Price]]/Table2[[#This Row],[Day Low]])-1</f>
        <v>1.3821938022626545E-2</v>
      </c>
      <c r="AD108" s="1">
        <f>(Table2[[#This Row],[Day High]]/Table2[[#This Row],[Close Price]])-1</f>
        <v>1.3148318858861696E-2</v>
      </c>
      <c r="AE108" s="1">
        <f>(Table2[[#This Row],[Close Price]]/Table2[[#This Row],[Current Week Low]])-1</f>
        <v>4.1117341011264186E-2</v>
      </c>
      <c r="AF108" s="1">
        <f>(Table2[[#This Row],[Current Week High]]/Table2[[#This Row],[Close Price]])-1</f>
        <v>3.2506913783901803E-2</v>
      </c>
      <c r="AG108" s="1">
        <f>(Table2[[#This Row],[Close Price]]/Table2[[#This Row],[Current Month Low]])-1</f>
        <v>0.17878181298255647</v>
      </c>
      <c r="AH108" s="1">
        <f>(Table2[[#This Row],[Current Month High]]/Table2[[#This Row],[Close Price]])-1</f>
        <v>3.2506913783901803E-2</v>
      </c>
      <c r="AI108">
        <v>3.2506913783901799</v>
      </c>
      <c r="AJ108">
        <v>76.615252784918496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0.28000000000000003</v>
      </c>
      <c r="AM108" t="s">
        <v>3188</v>
      </c>
      <c r="AN108">
        <v>2.14</v>
      </c>
      <c r="AO108" t="s">
        <v>3188</v>
      </c>
      <c r="AP108">
        <v>0.17395332779602701</v>
      </c>
      <c r="AQ108">
        <f>(Table2[[#This Row],[Sharpe Ratio]]-AVERAGE(Table2[Sharpe Ratio]))/_xlfn.STDEV.P(Table2[Sharpe Ratio])</f>
        <v>1.2675076230505802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4.966237019108231</v>
      </c>
      <c r="AS108">
        <f>_xlfn.RANK.AVG(Table2[[#This Row],[1Y Return vs Nifty Z-Score]],Table2[1Y Return vs Nifty Z-Score])</f>
        <v>282</v>
      </c>
      <c r="AT108">
        <f>_xlfn.RANK.AVG(Table2[[#This Row],[6M Return vs Nifty Z-Score]],Table2[6M Return vs Nifty Z-Score])</f>
        <v>142</v>
      </c>
      <c r="AU108">
        <f>_xlfn.RANK.AVG(Table2[[#This Row],[Sharpe Ratio Z-Score]],Table2[Sharpe Ratio Z-Score])</f>
        <v>83</v>
      </c>
      <c r="AV108">
        <f>(Table2[[#This Row],[Rank 1Y]]+Table2[[#This Row],[Rank 6M]]+Table2[[#This Row],[Rank Sharpe]])/3</f>
        <v>169</v>
      </c>
    </row>
    <row r="109" spans="1:48" x14ac:dyDescent="0.3">
      <c r="A109" t="s">
        <v>282</v>
      </c>
      <c r="B109" t="s">
        <v>283</v>
      </c>
      <c r="C109" t="s">
        <v>3146</v>
      </c>
      <c r="D109" t="s">
        <v>51</v>
      </c>
      <c r="E109">
        <v>99270.468990559995</v>
      </c>
      <c r="F109">
        <v>2176.3000000000002</v>
      </c>
      <c r="G109">
        <v>56.787506292647898</v>
      </c>
      <c r="H109">
        <f>(Table2[[#This Row],[1Y Return vs Nifty]]-AVERAGE(Table2[1Y Return vs Nifty]))/_xlfn.STDEV.P(Table2[1Y Return vs Nifty])</f>
        <v>0.54689919067532611</v>
      </c>
      <c r="I109">
        <v>-2.9644061818228502E-2</v>
      </c>
      <c r="J109">
        <f>(Table2[[#This Row],[1M Return vs Nifty]]-AVERAGE(Table2[1M Return vs Nifty]))/_xlfn.STDEV.P(Table2[1M Return vs Nifty])</f>
        <v>-0.19448267169599884</v>
      </c>
      <c r="K109">
        <v>24.778391356711001</v>
      </c>
      <c r="L109">
        <f>(Table2[[#This Row],[6M Return vs Nifty]]-AVERAGE(Table2[6M Return vs Nifty]))/_xlfn.STDEV.P(Table2[6M Return vs Nifty])</f>
        <v>0.48189290291242232</v>
      </c>
      <c r="M109">
        <v>-3.4808772028947099</v>
      </c>
      <c r="N109">
        <f>(Table2[[#This Row],[1W Return vs Nifty]]-AVERAGE(Table2[1W Return vs Nifty]))/_xlfn.STDEV.P(Table2[1W Return vs Nifty])</f>
        <v>-1.1337152877617638</v>
      </c>
      <c r="O109">
        <v>2206.16</v>
      </c>
      <c r="P109">
        <v>2140.1202761147401</v>
      </c>
      <c r="Q109">
        <v>1782.94524593236</v>
      </c>
      <c r="R109">
        <v>43.352389313973703</v>
      </c>
      <c r="S109" s="1">
        <f>(Table2[[#This Row],[Close Price]]-Table2[[#This Row],[20D EMA]])/Table2[[#This Row],[20D EMA]]</f>
        <v>-1.3534829749428724E-2</v>
      </c>
      <c r="T109" s="1">
        <f>(Table2[[#This Row],[Close Price]]-Table2[[#This Row],[50D EMA]])/Table2[[#This Row],[50D EMA]]</f>
        <v>1.6905462879377116E-2</v>
      </c>
      <c r="U109" s="1">
        <f>(Table2[[#This Row],[Close Price]]-Table2[[#This Row],[200D EMA]])/Table2[[#This Row],[200D EMA]]</f>
        <v>0.22062077058454044</v>
      </c>
      <c r="V109">
        <v>0.70800439098389101</v>
      </c>
      <c r="W109">
        <v>2158</v>
      </c>
      <c r="X109">
        <v>2207</v>
      </c>
      <c r="Y109">
        <v>2158</v>
      </c>
      <c r="Z109">
        <v>2272.9</v>
      </c>
      <c r="AA109">
        <v>2112</v>
      </c>
      <c r="AB109">
        <v>2304.9</v>
      </c>
      <c r="AC109" s="1">
        <f>(Table2[[#This Row],[Close Price]]/Table2[[#This Row],[Day Low]])-1</f>
        <v>8.4800741427248916E-3</v>
      </c>
      <c r="AD109" s="1">
        <f>(Table2[[#This Row],[Day High]]/Table2[[#This Row],[Close Price]])-1</f>
        <v>1.4106511050866022E-2</v>
      </c>
      <c r="AE109" s="1">
        <f>(Table2[[#This Row],[Close Price]]/Table2[[#This Row],[Current Week Low]])-1</f>
        <v>8.4800741427248916E-3</v>
      </c>
      <c r="AF109" s="1">
        <f>(Table2[[#This Row],[Current Week High]]/Table2[[#This Row],[Close Price]])-1</f>
        <v>4.4387262785461568E-2</v>
      </c>
      <c r="AG109" s="1">
        <f>(Table2[[#This Row],[Close Price]]/Table2[[#This Row],[Current Month Low]])-1</f>
        <v>3.0445075757575824E-2</v>
      </c>
      <c r="AH109" s="1">
        <f>(Table2[[#This Row],[Current Month High]]/Table2[[#This Row],[Close Price]])-1</f>
        <v>5.9091117952488226E-2</v>
      </c>
      <c r="AI109">
        <v>6.2353535817672103</v>
      </c>
      <c r="AJ109">
        <v>93.793410507569007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0.08</v>
      </c>
      <c r="AM109" t="s">
        <v>3188</v>
      </c>
      <c r="AN109">
        <v>-0.68</v>
      </c>
      <c r="AO109" t="s">
        <v>3187</v>
      </c>
      <c r="AP109">
        <v>0.11823413179860599</v>
      </c>
      <c r="AQ109">
        <f>(Table2[[#This Row],[Sharpe Ratio]]-AVERAGE(Table2[Sharpe Ratio]))/_xlfn.STDEV.P(Table2[Sharpe Ratio])</f>
        <v>0.6146068132300917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0.31520094736007764</v>
      </c>
      <c r="AS109">
        <f>_xlfn.RANK.AVG(Table2[[#This Row],[1Y Return vs Nifty Z-Score]],Table2[1Y Return vs Nifty Z-Score])</f>
        <v>155</v>
      </c>
      <c r="AT109">
        <f>_xlfn.RANK.AVG(Table2[[#This Row],[6M Return vs Nifty Z-Score]],Table2[6M Return vs Nifty Z-Score])</f>
        <v>175</v>
      </c>
      <c r="AU109">
        <f>_xlfn.RANK.AVG(Table2[[#This Row],[Sharpe Ratio Z-Score]],Table2[Sharpe Ratio Z-Score])</f>
        <v>183</v>
      </c>
      <c r="AV109">
        <f>(Table2[[#This Row],[Rank 1Y]]+Table2[[#This Row],[Rank 6M]]+Table2[[#This Row],[Rank Sharpe]])/3</f>
        <v>171</v>
      </c>
    </row>
    <row r="110" spans="1:48" x14ac:dyDescent="0.3">
      <c r="A110" t="s">
        <v>620</v>
      </c>
      <c r="B110" t="s">
        <v>621</v>
      </c>
      <c r="C110" t="s">
        <v>3155</v>
      </c>
      <c r="D110" t="s">
        <v>133</v>
      </c>
      <c r="E110">
        <v>31324.222826599998</v>
      </c>
      <c r="F110">
        <v>1282.5999999999999</v>
      </c>
      <c r="G110">
        <v>81.312261171364796</v>
      </c>
      <c r="H110">
        <f>(Table2[[#This Row],[1Y Return vs Nifty]]-AVERAGE(Table2[1Y Return vs Nifty]))/_xlfn.STDEV.P(Table2[1Y Return vs Nifty])</f>
        <v>0.96507237752764297</v>
      </c>
      <c r="I110">
        <v>1.48360694244332</v>
      </c>
      <c r="J110">
        <f>(Table2[[#This Row],[1M Return vs Nifty]]-AVERAGE(Table2[1M Return vs Nifty]))/_xlfn.STDEV.P(Table2[1M Return vs Nifty])</f>
        <v>-2.7562381800309163E-2</v>
      </c>
      <c r="K110">
        <v>12.7399467919369</v>
      </c>
      <c r="L110">
        <f>(Table2[[#This Row],[6M Return vs Nifty]]-AVERAGE(Table2[6M Return vs Nifty]))/_xlfn.STDEV.P(Table2[6M Return vs Nifty])</f>
        <v>9.7561166937992147E-2</v>
      </c>
      <c r="M110">
        <v>-2.2036063297653601</v>
      </c>
      <c r="N110">
        <f>(Table2[[#This Row],[1W Return vs Nifty]]-AVERAGE(Table2[1W Return vs Nifty]))/_xlfn.STDEV.P(Table2[1W Return vs Nifty])</f>
        <v>-0.86822845080930444</v>
      </c>
      <c r="O110">
        <v>1325.54</v>
      </c>
      <c r="P110">
        <v>1299.2249716639999</v>
      </c>
      <c r="Q110">
        <v>1133.3022783670001</v>
      </c>
      <c r="R110">
        <v>35.4520740919708</v>
      </c>
      <c r="S110" s="1">
        <f>(Table2[[#This Row],[Close Price]]-Table2[[#This Row],[20D EMA]])/Table2[[#This Row],[20D EMA]]</f>
        <v>-3.2394344946210643E-2</v>
      </c>
      <c r="T110" s="1">
        <f>(Table2[[#This Row],[Close Price]]-Table2[[#This Row],[50D EMA]])/Table2[[#This Row],[50D EMA]]</f>
        <v>-1.2796068445873027E-2</v>
      </c>
      <c r="U110" s="1">
        <f>(Table2[[#This Row],[Close Price]]-Table2[[#This Row],[200D EMA]])/Table2[[#This Row],[200D EMA]]</f>
        <v>0.13173689357452464</v>
      </c>
      <c r="V110">
        <v>1.0283983367107501</v>
      </c>
      <c r="W110">
        <v>1277</v>
      </c>
      <c r="X110">
        <v>1332</v>
      </c>
      <c r="Y110">
        <v>1262</v>
      </c>
      <c r="Z110">
        <v>1333</v>
      </c>
      <c r="AA110">
        <v>1262</v>
      </c>
      <c r="AB110">
        <v>1437</v>
      </c>
      <c r="AC110" s="1">
        <f>(Table2[[#This Row],[Close Price]]/Table2[[#This Row],[Day Low]])-1</f>
        <v>4.3852779953013066E-3</v>
      </c>
      <c r="AD110" s="1">
        <f>(Table2[[#This Row],[Day High]]/Table2[[#This Row],[Close Price]])-1</f>
        <v>3.8515515359426322E-2</v>
      </c>
      <c r="AE110" s="1">
        <f>(Table2[[#This Row],[Close Price]]/Table2[[#This Row],[Current Week Low]])-1</f>
        <v>1.6323296354991967E-2</v>
      </c>
      <c r="AF110" s="1">
        <f>(Table2[[#This Row],[Current Week High]]/Table2[[#This Row],[Close Price]])-1</f>
        <v>3.9295181662248657E-2</v>
      </c>
      <c r="AG110" s="1">
        <f>(Table2[[#This Row],[Close Price]]/Table2[[#This Row],[Current Month Low]])-1</f>
        <v>1.6323296354991967E-2</v>
      </c>
      <c r="AH110" s="1">
        <f>(Table2[[#This Row],[Current Month High]]/Table2[[#This Row],[Close Price]])-1</f>
        <v>0.12038047715577749</v>
      </c>
      <c r="AI110">
        <v>13.293310463121699</v>
      </c>
      <c r="AJ110">
        <v>120.70033554159799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0.06</v>
      </c>
      <c r="AM110" t="s">
        <v>3188</v>
      </c>
      <c r="AN110">
        <v>-9.49</v>
      </c>
      <c r="AO110" t="s">
        <v>3187</v>
      </c>
      <c r="AP110">
        <v>0.141583198978397</v>
      </c>
      <c r="AQ110">
        <f>(Table2[[#This Row],[Sharpe Ratio]]-AVERAGE(Table2[Sharpe Ratio]))/_xlfn.STDEV.P(Table2[Sharpe Ratio])</f>
        <v>0.88820417222543935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1.0550468840814609</v>
      </c>
      <c r="AS110">
        <f>_xlfn.RANK.AVG(Table2[[#This Row],[1Y Return vs Nifty Z-Score]],Table2[1Y Return vs Nifty Z-Score])</f>
        <v>107</v>
      </c>
      <c r="AT110">
        <f>_xlfn.RANK.AVG(Table2[[#This Row],[6M Return vs Nifty Z-Score]],Table2[6M Return vs Nifty Z-Score])</f>
        <v>275</v>
      </c>
      <c r="AU110">
        <f>_xlfn.RANK.AVG(Table2[[#This Row],[Sharpe Ratio Z-Score]],Table2[Sharpe Ratio Z-Score])</f>
        <v>131</v>
      </c>
      <c r="AV110">
        <f>(Table2[[#This Row],[Rank 1Y]]+Table2[[#This Row],[Rank 6M]]+Table2[[#This Row],[Rank Sharpe]])/3</f>
        <v>171</v>
      </c>
    </row>
    <row r="111" spans="1:48" x14ac:dyDescent="0.3">
      <c r="A111" t="s">
        <v>839</v>
      </c>
      <c r="B111" t="s">
        <v>840</v>
      </c>
      <c r="C111" t="s">
        <v>3151</v>
      </c>
      <c r="D111" t="s">
        <v>117</v>
      </c>
      <c r="E111">
        <v>19149.109434170001</v>
      </c>
      <c r="F111">
        <v>730.15</v>
      </c>
      <c r="G111">
        <v>35.651719346194803</v>
      </c>
      <c r="H111">
        <f>(Table2[[#This Row],[1Y Return vs Nifty]]-AVERAGE(Table2[1Y Return vs Nifty]))/_xlfn.STDEV.P(Table2[1Y Return vs Nifty])</f>
        <v>0.18651151594671708</v>
      </c>
      <c r="I111">
        <v>8.7557558849737696</v>
      </c>
      <c r="J111">
        <f>(Table2[[#This Row],[1M Return vs Nifty]]-AVERAGE(Table2[1M Return vs Nifty]))/_xlfn.STDEV.P(Table2[1M Return vs Nifty])</f>
        <v>0.77459747550913416</v>
      </c>
      <c r="K111">
        <v>23.7786157264688</v>
      </c>
      <c r="L111">
        <f>(Table2[[#This Row],[6M Return vs Nifty]]-AVERAGE(Table2[6M Return vs Nifty]))/_xlfn.STDEV.P(Table2[6M Return vs Nifty])</f>
        <v>0.44997470106429799</v>
      </c>
      <c r="M111">
        <v>4.0873187994798501</v>
      </c>
      <c r="N111">
        <f>(Table2[[#This Row],[1W Return vs Nifty]]-AVERAGE(Table2[1W Return vs Nifty]))/_xlfn.STDEV.P(Table2[1W Return vs Nifty])</f>
        <v>0.43937031246329616</v>
      </c>
      <c r="O111">
        <v>710.87</v>
      </c>
      <c r="P111">
        <v>692.95139047962198</v>
      </c>
      <c r="Q111">
        <v>600.016565692565</v>
      </c>
      <c r="R111">
        <v>62.522722812770503</v>
      </c>
      <c r="S111" s="1">
        <f>(Table2[[#This Row],[Close Price]]-Table2[[#This Row],[20D EMA]])/Table2[[#This Row],[20D EMA]]</f>
        <v>2.7121695950033019E-2</v>
      </c>
      <c r="T111" s="1">
        <f>(Table2[[#This Row],[Close Price]]-Table2[[#This Row],[50D EMA]])/Table2[[#This Row],[50D EMA]]</f>
        <v>5.3681412623519255E-2</v>
      </c>
      <c r="U111" s="1">
        <f>(Table2[[#This Row],[Close Price]]-Table2[[#This Row],[200D EMA]])/Table2[[#This Row],[200D EMA]]</f>
        <v>0.21688306914864819</v>
      </c>
      <c r="V111">
        <v>0.48687142585468901</v>
      </c>
      <c r="W111">
        <v>718.6</v>
      </c>
      <c r="X111">
        <v>734</v>
      </c>
      <c r="Y111">
        <v>694</v>
      </c>
      <c r="Z111">
        <v>734</v>
      </c>
      <c r="AA111">
        <v>662</v>
      </c>
      <c r="AB111">
        <v>794.75</v>
      </c>
      <c r="AC111" s="1">
        <f>(Table2[[#This Row],[Close Price]]/Table2[[#This Row],[Day Low]])-1</f>
        <v>1.6072919565822463E-2</v>
      </c>
      <c r="AD111" s="1">
        <f>(Table2[[#This Row],[Day High]]/Table2[[#This Row],[Close Price]])-1</f>
        <v>5.2728891323701177E-3</v>
      </c>
      <c r="AE111" s="1">
        <f>(Table2[[#This Row],[Close Price]]/Table2[[#This Row],[Current Week Low]])-1</f>
        <v>5.2089337175792449E-2</v>
      </c>
      <c r="AF111" s="1">
        <f>(Table2[[#This Row],[Current Week High]]/Table2[[#This Row],[Close Price]])-1</f>
        <v>5.2728891323701177E-3</v>
      </c>
      <c r="AG111" s="1">
        <f>(Table2[[#This Row],[Close Price]]/Table2[[#This Row],[Current Month Low]])-1</f>
        <v>0.10294561933534729</v>
      </c>
      <c r="AH111" s="1">
        <f>(Table2[[#This Row],[Current Month High]]/Table2[[#This Row],[Close Price]])-1</f>
        <v>8.8474970896391225E-2</v>
      </c>
      <c r="AI111">
        <v>8.8474970896391198</v>
      </c>
      <c r="AJ111">
        <v>89.256091238983899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0.12</v>
      </c>
      <c r="AM111" t="s">
        <v>3188</v>
      </c>
      <c r="AN111">
        <v>-4.72</v>
      </c>
      <c r="AO111" t="s">
        <v>3187</v>
      </c>
      <c r="AP111">
        <v>0.16925313218489399</v>
      </c>
      <c r="AQ111">
        <f>(Table2[[#This Row],[Sharpe Ratio]]-AVERAGE(Table2[Sharpe Ratio]))/_xlfn.STDEV.P(Table2[Sharpe Ratio])</f>
        <v>1.2124321420446178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3.0628861470280633</v>
      </c>
      <c r="AS111">
        <f>_xlfn.RANK.AVG(Table2[[#This Row],[1Y Return vs Nifty Z-Score]],Table2[1Y Return vs Nifty Z-Score])</f>
        <v>238</v>
      </c>
      <c r="AT111">
        <f>_xlfn.RANK.AVG(Table2[[#This Row],[6M Return vs Nifty Z-Score]],Table2[6M Return vs Nifty Z-Score])</f>
        <v>188</v>
      </c>
      <c r="AU111">
        <f>_xlfn.RANK.AVG(Table2[[#This Row],[Sharpe Ratio Z-Score]],Table2[Sharpe Ratio Z-Score])</f>
        <v>91</v>
      </c>
      <c r="AV111">
        <f>(Table2[[#This Row],[Rank 1Y]]+Table2[[#This Row],[Rank 6M]]+Table2[[#This Row],[Rank Sharpe]])/3</f>
        <v>172.33333333333334</v>
      </c>
    </row>
    <row r="112" spans="1:48" x14ac:dyDescent="0.3">
      <c r="A112" t="s">
        <v>479</v>
      </c>
      <c r="B112" t="s">
        <v>480</v>
      </c>
      <c r="C112" t="s">
        <v>3146</v>
      </c>
      <c r="D112" t="s">
        <v>275</v>
      </c>
      <c r="E112">
        <v>45565.499022540003</v>
      </c>
      <c r="F112">
        <v>603.54999999999995</v>
      </c>
      <c r="G112">
        <v>53.929442836936303</v>
      </c>
      <c r="H112">
        <f>(Table2[[#This Row],[1Y Return vs Nifty]]-AVERAGE(Table2[1Y Return vs Nifty]))/_xlfn.STDEV.P(Table2[1Y Return vs Nifty])</f>
        <v>0.49816616523178725</v>
      </c>
      <c r="I112">
        <v>4.0888462032540502</v>
      </c>
      <c r="J112">
        <f>(Table2[[#This Row],[1M Return vs Nifty]]-AVERAGE(Table2[1M Return vs Nifty]))/_xlfn.STDEV.P(Table2[1M Return vs Nifty])</f>
        <v>0.25981049384127697</v>
      </c>
      <c r="K112">
        <v>26.6649596210232</v>
      </c>
      <c r="L112">
        <f>(Table2[[#This Row],[6M Return vs Nifty]]-AVERAGE(Table2[6M Return vs Nifty]))/_xlfn.STDEV.P(Table2[6M Return vs Nifty])</f>
        <v>0.54212228322447764</v>
      </c>
      <c r="M112">
        <v>0.1072729865918</v>
      </c>
      <c r="N112">
        <f>(Table2[[#This Row],[1W Return vs Nifty]]-AVERAGE(Table2[1W Return vs Nifty]))/_xlfn.STDEV.P(Table2[1W Return vs Nifty])</f>
        <v>-0.38790117396832235</v>
      </c>
      <c r="O112">
        <v>597.61</v>
      </c>
      <c r="P112">
        <v>570.26268832862195</v>
      </c>
      <c r="Q112">
        <v>484.85779711562498</v>
      </c>
      <c r="R112">
        <v>51.159612566643403</v>
      </c>
      <c r="S112" s="1">
        <f>(Table2[[#This Row],[Close Price]]-Table2[[#This Row],[20D EMA]])/Table2[[#This Row],[20D EMA]]</f>
        <v>9.9395927109652456E-3</v>
      </c>
      <c r="T112" s="1">
        <f>(Table2[[#This Row],[Close Price]]-Table2[[#This Row],[50D EMA]])/Table2[[#This Row],[50D EMA]]</f>
        <v>5.8371891327730914E-2</v>
      </c>
      <c r="U112" s="1">
        <f>(Table2[[#This Row],[Close Price]]-Table2[[#This Row],[200D EMA]])/Table2[[#This Row],[200D EMA]]</f>
        <v>0.24479796672439655</v>
      </c>
      <c r="V112">
        <v>0.86451175835611205</v>
      </c>
      <c r="W112">
        <v>601.25</v>
      </c>
      <c r="X112">
        <v>619.85</v>
      </c>
      <c r="Y112">
        <v>594.1</v>
      </c>
      <c r="Z112">
        <v>627.4</v>
      </c>
      <c r="AA112">
        <v>574</v>
      </c>
      <c r="AB112">
        <v>628.5</v>
      </c>
      <c r="AC112" s="1">
        <f>(Table2[[#This Row],[Close Price]]/Table2[[#This Row],[Day Low]])-1</f>
        <v>3.8253638253638034E-3</v>
      </c>
      <c r="AD112" s="1">
        <f>(Table2[[#This Row],[Day High]]/Table2[[#This Row],[Close Price]])-1</f>
        <v>2.7006875983762946E-2</v>
      </c>
      <c r="AE112" s="1">
        <f>(Table2[[#This Row],[Close Price]]/Table2[[#This Row],[Current Week Low]])-1</f>
        <v>1.5906413061774094E-2</v>
      </c>
      <c r="AF112" s="1">
        <f>(Table2[[#This Row],[Current Week High]]/Table2[[#This Row],[Close Price]])-1</f>
        <v>3.9516195841272417E-2</v>
      </c>
      <c r="AG112" s="1">
        <f>(Table2[[#This Row],[Close Price]]/Table2[[#This Row],[Current Month Low]])-1</f>
        <v>5.1480836236933669E-2</v>
      </c>
      <c r="AH112" s="1">
        <f>(Table2[[#This Row],[Current Month High]]/Table2[[#This Row],[Close Price]])-1</f>
        <v>4.1338745754287309E-2</v>
      </c>
      <c r="AI112">
        <v>4.13387457542873</v>
      </c>
      <c r="AJ112">
        <v>92.335882727852095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0.11</v>
      </c>
      <c r="AM112" t="s">
        <v>3188</v>
      </c>
      <c r="AN112">
        <v>-1.88</v>
      </c>
      <c r="AO112" t="s">
        <v>3187</v>
      </c>
      <c r="AP112">
        <v>0.116016710069052</v>
      </c>
      <c r="AQ112">
        <f>(Table2[[#This Row],[Sharpe Ratio]]-AVERAGE(Table2[Sharpe Ratio]))/_xlfn.STDEV.P(Table2[Sharpe Ratio])</f>
        <v>0.58862373115176525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1.5008214994809848</v>
      </c>
      <c r="AS112">
        <f>_xlfn.RANK.AVG(Table2[[#This Row],[1Y Return vs Nifty Z-Score]],Table2[1Y Return vs Nifty Z-Score])</f>
        <v>164</v>
      </c>
      <c r="AT112">
        <f>_xlfn.RANK.AVG(Table2[[#This Row],[6M Return vs Nifty Z-Score]],Table2[6M Return vs Nifty Z-Score])</f>
        <v>166</v>
      </c>
      <c r="AU112">
        <f>_xlfn.RANK.AVG(Table2[[#This Row],[Sharpe Ratio Z-Score]],Table2[Sharpe Ratio Z-Score])</f>
        <v>191</v>
      </c>
      <c r="AV112">
        <f>(Table2[[#This Row],[Rank 1Y]]+Table2[[#This Row],[Rank 6M]]+Table2[[#This Row],[Rank Sharpe]])/3</f>
        <v>173.66666666666666</v>
      </c>
    </row>
    <row r="113" spans="1:48" x14ac:dyDescent="0.3">
      <c r="A113" t="s">
        <v>734</v>
      </c>
      <c r="B113" t="s">
        <v>735</v>
      </c>
      <c r="C113" t="s">
        <v>3153</v>
      </c>
      <c r="D113" t="s">
        <v>736</v>
      </c>
      <c r="E113">
        <v>23309.657309099999</v>
      </c>
      <c r="F113">
        <v>338.2</v>
      </c>
      <c r="G113">
        <v>82.240237902259395</v>
      </c>
      <c r="H113">
        <f>(Table2[[#This Row],[1Y Return vs Nifty]]-AVERAGE(Table2[1Y Return vs Nifty]))/_xlfn.STDEV.P(Table2[1Y Return vs Nifty])</f>
        <v>0.98089536898268714</v>
      </c>
      <c r="I113">
        <v>9.3005836074330599</v>
      </c>
      <c r="J113">
        <f>(Table2[[#This Row],[1M Return vs Nifty]]-AVERAGE(Table2[1M Return vs Nifty]))/_xlfn.STDEV.P(Table2[1M Return vs Nifty])</f>
        <v>0.83469510711156103</v>
      </c>
      <c r="K113">
        <v>59.189512565868199</v>
      </c>
      <c r="L113">
        <f>(Table2[[#This Row],[6M Return vs Nifty]]-AVERAGE(Table2[6M Return vs Nifty]))/_xlfn.STDEV.P(Table2[6M Return vs Nifty])</f>
        <v>1.5804805053208475</v>
      </c>
      <c r="M113">
        <v>8.3088200601844893</v>
      </c>
      <c r="N113">
        <f>(Table2[[#This Row],[1W Return vs Nifty]]-AVERAGE(Table2[1W Return vs Nifty]))/_xlfn.STDEV.P(Table2[1W Return vs Nifty])</f>
        <v>1.3168294642166103</v>
      </c>
      <c r="O113">
        <v>319.72000000000003</v>
      </c>
      <c r="P113">
        <v>305.79622399091699</v>
      </c>
      <c r="Q113">
        <v>245.293546327005</v>
      </c>
      <c r="R113">
        <v>70.958904206676706</v>
      </c>
      <c r="S113" s="1">
        <f>(Table2[[#This Row],[Close Price]]-Table2[[#This Row],[20D EMA]])/Table2[[#This Row],[20D EMA]]</f>
        <v>5.7800575503565495E-2</v>
      </c>
      <c r="T113" s="1">
        <f>(Table2[[#This Row],[Close Price]]-Table2[[#This Row],[50D EMA]])/Table2[[#This Row],[50D EMA]]</f>
        <v>0.10596525877979934</v>
      </c>
      <c r="U113" s="1">
        <f>(Table2[[#This Row],[Close Price]]-Table2[[#This Row],[200D EMA]])/Table2[[#This Row],[200D EMA]]</f>
        <v>0.37875620889405631</v>
      </c>
      <c r="V113">
        <v>0.429576991480416</v>
      </c>
      <c r="W113">
        <v>328.6</v>
      </c>
      <c r="X113">
        <v>346.6</v>
      </c>
      <c r="Y113">
        <v>313.2</v>
      </c>
      <c r="Z113">
        <v>346.6</v>
      </c>
      <c r="AA113">
        <v>295.05</v>
      </c>
      <c r="AB113">
        <v>346.6</v>
      </c>
      <c r="AC113" s="1">
        <f>(Table2[[#This Row],[Close Price]]/Table2[[#This Row],[Day Low]])-1</f>
        <v>2.921485088253184E-2</v>
      </c>
      <c r="AD113" s="1">
        <f>(Table2[[#This Row],[Day High]]/Table2[[#This Row],[Close Price]])-1</f>
        <v>2.4837374334713225E-2</v>
      </c>
      <c r="AE113" s="1">
        <f>(Table2[[#This Row],[Close Price]]/Table2[[#This Row],[Current Week Low]])-1</f>
        <v>7.9821200510855617E-2</v>
      </c>
      <c r="AF113" s="1">
        <f>(Table2[[#This Row],[Current Week High]]/Table2[[#This Row],[Close Price]])-1</f>
        <v>2.4837374334713225E-2</v>
      </c>
      <c r="AG113" s="1">
        <f>(Table2[[#This Row],[Close Price]]/Table2[[#This Row],[Current Month Low]])-1</f>
        <v>0.14624639891543789</v>
      </c>
      <c r="AH113" s="1">
        <f>(Table2[[#This Row],[Current Month High]]/Table2[[#This Row],[Close Price]])-1</f>
        <v>2.4837374334713225E-2</v>
      </c>
      <c r="AI113">
        <v>2.4837374334713198</v>
      </c>
      <c r="AJ113">
        <v>128.05124747134099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0.19</v>
      </c>
      <c r="AM113" t="s">
        <v>3188</v>
      </c>
      <c r="AN113">
        <v>8.69</v>
      </c>
      <c r="AO113" t="s">
        <v>3188</v>
      </c>
      <c r="AP113">
        <v>5.6002718016596002E-2</v>
      </c>
      <c r="AQ113">
        <f>(Table2[[#This Row],[Sharpe Ratio]]-AVERAGE(Table2[Sharpe Ratio]))/_xlfn.STDEV.P(Table2[Sharpe Ratio])</f>
        <v>-0.11460220939164252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4.5982982362400637</v>
      </c>
      <c r="AS113">
        <f>_xlfn.RANK.AVG(Table2[[#This Row],[1Y Return vs Nifty Z-Score]],Table2[1Y Return vs Nifty Z-Score])</f>
        <v>105</v>
      </c>
      <c r="AT113">
        <f>_xlfn.RANK.AVG(Table2[[#This Row],[6M Return vs Nifty Z-Score]],Table2[6M Return vs Nifty Z-Score])</f>
        <v>50</v>
      </c>
      <c r="AU113">
        <f>_xlfn.RANK.AVG(Table2[[#This Row],[Sharpe Ratio Z-Score]],Table2[Sharpe Ratio Z-Score])</f>
        <v>367</v>
      </c>
      <c r="AV113">
        <f>(Table2[[#This Row],[Rank 1Y]]+Table2[[#This Row],[Rank 6M]]+Table2[[#This Row],[Rank Sharpe]])/3</f>
        <v>174</v>
      </c>
    </row>
    <row r="114" spans="1:48" x14ac:dyDescent="0.3">
      <c r="A114" t="s">
        <v>1407</v>
      </c>
      <c r="B114" t="s">
        <v>1408</v>
      </c>
      <c r="C114" t="s">
        <v>3144</v>
      </c>
      <c r="D114" t="s">
        <v>127</v>
      </c>
      <c r="E114">
        <v>7842.9168090449903</v>
      </c>
      <c r="F114">
        <v>1300.05</v>
      </c>
      <c r="G114">
        <v>61.620883803589599</v>
      </c>
      <c r="H114">
        <f>(Table2[[#This Row],[1Y Return vs Nifty]]-AVERAGE(Table2[1Y Return vs Nifty]))/_xlfn.STDEV.P(Table2[1Y Return vs Nifty])</f>
        <v>0.62931342425304237</v>
      </c>
      <c r="I114">
        <v>11.407472574378</v>
      </c>
      <c r="J114">
        <f>(Table2[[#This Row],[1M Return vs Nifty]]-AVERAGE(Table2[1M Return vs Nifty]))/_xlfn.STDEV.P(Table2[1M Return vs Nifty])</f>
        <v>1.0670970788598613</v>
      </c>
      <c r="K114">
        <v>32.935034142785597</v>
      </c>
      <c r="L114">
        <f>(Table2[[#This Row],[6M Return vs Nifty]]-AVERAGE(Table2[6M Return vs Nifty]))/_xlfn.STDEV.P(Table2[6M Return vs Nifty])</f>
        <v>0.7422967004983928</v>
      </c>
      <c r="M114">
        <v>13.4004766942166</v>
      </c>
      <c r="N114">
        <f>(Table2[[#This Row],[1W Return vs Nifty]]-AVERAGE(Table2[1W Return vs Nifty]))/_xlfn.STDEV.P(Table2[1W Return vs Nifty])</f>
        <v>2.3751545564543455</v>
      </c>
      <c r="O114">
        <v>1233.44</v>
      </c>
      <c r="P114">
        <v>1204.7352951718699</v>
      </c>
      <c r="Q114">
        <v>1044.90622196718</v>
      </c>
      <c r="R114">
        <v>68.734729082238402</v>
      </c>
      <c r="S114" s="1">
        <f>(Table2[[#This Row],[Close Price]]-Table2[[#This Row],[20D EMA]])/Table2[[#This Row],[20D EMA]]</f>
        <v>5.400343754053695E-2</v>
      </c>
      <c r="T114" s="1">
        <f>(Table2[[#This Row],[Close Price]]-Table2[[#This Row],[50D EMA]])/Table2[[#This Row],[50D EMA]]</f>
        <v>7.9116719838885671E-2</v>
      </c>
      <c r="U114" s="1">
        <f>(Table2[[#This Row],[Close Price]]-Table2[[#This Row],[200D EMA]])/Table2[[#This Row],[200D EMA]]</f>
        <v>0.24417863791879482</v>
      </c>
      <c r="V114">
        <v>0.943545645031307</v>
      </c>
      <c r="W114">
        <v>1286.55</v>
      </c>
      <c r="X114">
        <v>1336</v>
      </c>
      <c r="Y114">
        <v>1274.2</v>
      </c>
      <c r="Z114">
        <v>1336</v>
      </c>
      <c r="AA114">
        <v>1130.7</v>
      </c>
      <c r="AB114">
        <v>1336</v>
      </c>
      <c r="AC114" s="1">
        <f>(Table2[[#This Row],[Close Price]]/Table2[[#This Row],[Day Low]])-1</f>
        <v>1.0493179433368249E-2</v>
      </c>
      <c r="AD114" s="1">
        <f>(Table2[[#This Row],[Day High]]/Table2[[#This Row],[Close Price]])-1</f>
        <v>2.7652782585285252E-2</v>
      </c>
      <c r="AE114" s="1">
        <f>(Table2[[#This Row],[Close Price]]/Table2[[#This Row],[Current Week Low]])-1</f>
        <v>2.0287239051954176E-2</v>
      </c>
      <c r="AF114" s="1">
        <f>(Table2[[#This Row],[Current Week High]]/Table2[[#This Row],[Close Price]])-1</f>
        <v>2.7652782585285252E-2</v>
      </c>
      <c r="AG114" s="1">
        <f>(Table2[[#This Row],[Close Price]]/Table2[[#This Row],[Current Month Low]])-1</f>
        <v>0.14977447598832572</v>
      </c>
      <c r="AH114" s="1">
        <f>(Table2[[#This Row],[Current Month High]]/Table2[[#This Row],[Close Price]])-1</f>
        <v>2.7652782585285252E-2</v>
      </c>
      <c r="AI114">
        <v>3.54217145494404</v>
      </c>
      <c r="AJ114">
        <v>99.623800383877096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</v>
      </c>
      <c r="AM114" t="s">
        <v>3188</v>
      </c>
      <c r="AN114">
        <v>11.85</v>
      </c>
      <c r="AO114" t="s">
        <v>3188</v>
      </c>
      <c r="AP114">
        <v>9.2691795318313994E-2</v>
      </c>
      <c r="AQ114">
        <f>(Table2[[#This Row],[Sharpe Ratio]]-AVERAGE(Table2[Sharpe Ratio]))/_xlfn.STDEV.P(Table2[Sharpe Ratio])</f>
        <v>0.31530938306864553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5.1291711431342879</v>
      </c>
      <c r="AS114">
        <f>_xlfn.RANK.AVG(Table2[[#This Row],[1Y Return vs Nifty Z-Score]],Table2[1Y Return vs Nifty Z-Score])</f>
        <v>143</v>
      </c>
      <c r="AT114">
        <f>_xlfn.RANK.AVG(Table2[[#This Row],[6M Return vs Nifty Z-Score]],Table2[6M Return vs Nifty Z-Score])</f>
        <v>119</v>
      </c>
      <c r="AU114">
        <f>_xlfn.RANK.AVG(Table2[[#This Row],[Sharpe Ratio Z-Score]],Table2[Sharpe Ratio Z-Score])</f>
        <v>262</v>
      </c>
      <c r="AV114">
        <f>(Table2[[#This Row],[Rank 1Y]]+Table2[[#This Row],[Rank 6M]]+Table2[[#This Row],[Rank Sharpe]])/3</f>
        <v>174.66666666666666</v>
      </c>
    </row>
    <row r="115" spans="1:48" x14ac:dyDescent="0.3">
      <c r="A115" t="s">
        <v>1086</v>
      </c>
      <c r="B115" t="s">
        <v>1087</v>
      </c>
      <c r="C115" t="s">
        <v>3152</v>
      </c>
      <c r="D115" t="s">
        <v>303</v>
      </c>
      <c r="E115">
        <v>12252.351188000001</v>
      </c>
      <c r="F115">
        <v>1784.2</v>
      </c>
      <c r="G115">
        <v>80.283506353552795</v>
      </c>
      <c r="H115">
        <f>(Table2[[#This Row],[1Y Return vs Nifty]]-AVERAGE(Table2[1Y Return vs Nifty]))/_xlfn.STDEV.P(Table2[1Y Return vs Nifty])</f>
        <v>0.94753101237306392</v>
      </c>
      <c r="I115">
        <v>27.465499180517799</v>
      </c>
      <c r="J115">
        <f>(Table2[[#This Row],[1M Return vs Nifty]]-AVERAGE(Table2[1M Return vs Nifty]))/_xlfn.STDEV.P(Table2[1M Return vs Nifty])</f>
        <v>2.8383897782871892</v>
      </c>
      <c r="K115">
        <v>73.864417337021607</v>
      </c>
      <c r="L115">
        <f>(Table2[[#This Row],[6M Return vs Nifty]]-AVERAGE(Table2[6M Return vs Nifty]))/_xlfn.STDEV.P(Table2[6M Return vs Nifty])</f>
        <v>2.0489821955192831</v>
      </c>
      <c r="M115">
        <v>0.85199590319806595</v>
      </c>
      <c r="N115">
        <f>(Table2[[#This Row],[1W Return vs Nifty]]-AVERAGE(Table2[1W Return vs Nifty]))/_xlfn.STDEV.P(Table2[1W Return vs Nifty])</f>
        <v>-0.23310696727714297</v>
      </c>
      <c r="O115">
        <v>1698.67</v>
      </c>
      <c r="P115">
        <v>1579.31251678793</v>
      </c>
      <c r="Q115">
        <v>1255.0017261969499</v>
      </c>
      <c r="R115">
        <v>58.291187473471901</v>
      </c>
      <c r="S115" s="1">
        <f>(Table2[[#This Row],[Close Price]]-Table2[[#This Row],[20D EMA]])/Table2[[#This Row],[20D EMA]]</f>
        <v>5.0351157081716856E-2</v>
      </c>
      <c r="T115" s="1">
        <f>(Table2[[#This Row],[Close Price]]-Table2[[#This Row],[50D EMA]])/Table2[[#This Row],[50D EMA]]</f>
        <v>0.12973207078025223</v>
      </c>
      <c r="U115" s="1">
        <f>(Table2[[#This Row],[Close Price]]-Table2[[#This Row],[200D EMA]])/Table2[[#This Row],[200D EMA]]</f>
        <v>0.42167135132689215</v>
      </c>
      <c r="V115">
        <v>0.86932196126986405</v>
      </c>
      <c r="W115">
        <v>1770.05</v>
      </c>
      <c r="X115">
        <v>1847.75</v>
      </c>
      <c r="Y115">
        <v>1746</v>
      </c>
      <c r="Z115">
        <v>1869.75</v>
      </c>
      <c r="AA115">
        <v>1581.05</v>
      </c>
      <c r="AB115">
        <v>1880.95</v>
      </c>
      <c r="AC115" s="1">
        <f>(Table2[[#This Row],[Close Price]]/Table2[[#This Row],[Day Low]])-1</f>
        <v>7.9941244597609984E-3</v>
      </c>
      <c r="AD115" s="1">
        <f>(Table2[[#This Row],[Day High]]/Table2[[#This Row],[Close Price]])-1</f>
        <v>3.5618204237193085E-2</v>
      </c>
      <c r="AE115" s="1">
        <f>(Table2[[#This Row],[Close Price]]/Table2[[#This Row],[Current Week Low]])-1</f>
        <v>2.1878579610538296E-2</v>
      </c>
      <c r="AF115" s="1">
        <f>(Table2[[#This Row],[Current Week High]]/Table2[[#This Row],[Close Price]])-1</f>
        <v>4.7948660464073534E-2</v>
      </c>
      <c r="AG115" s="1">
        <f>(Table2[[#This Row],[Close Price]]/Table2[[#This Row],[Current Month Low]])-1</f>
        <v>0.12849056007083903</v>
      </c>
      <c r="AH115" s="1">
        <f>(Table2[[#This Row],[Current Month High]]/Table2[[#This Row],[Close Price]])-1</f>
        <v>5.4225983634121677E-2</v>
      </c>
      <c r="AI115">
        <v>5.4225983634121597</v>
      </c>
      <c r="AJ115">
        <v>117.585365853658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0.43</v>
      </c>
      <c r="AM115" t="s">
        <v>3188</v>
      </c>
      <c r="AN115">
        <v>13.63</v>
      </c>
      <c r="AO115" t="s">
        <v>3188</v>
      </c>
      <c r="AP115">
        <v>5.1282257502843001E-2</v>
      </c>
      <c r="AQ115">
        <f>(Table2[[#This Row],[Sharpe Ratio]]-AVERAGE(Table2[Sharpe Ratio]))/_xlfn.STDEV.P(Table2[Sharpe Ratio])</f>
        <v>-0.16991514844226385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5.4318808704601294</v>
      </c>
      <c r="AS115">
        <f>_xlfn.RANK.AVG(Table2[[#This Row],[1Y Return vs Nifty Z-Score]],Table2[1Y Return vs Nifty Z-Score])</f>
        <v>112</v>
      </c>
      <c r="AT115">
        <f>_xlfn.RANK.AVG(Table2[[#This Row],[6M Return vs Nifty Z-Score]],Table2[6M Return vs Nifty Z-Score])</f>
        <v>34</v>
      </c>
      <c r="AU115">
        <f>_xlfn.RANK.AVG(Table2[[#This Row],[Sharpe Ratio Z-Score]],Table2[Sharpe Ratio Z-Score])</f>
        <v>383</v>
      </c>
      <c r="AV115">
        <f>(Table2[[#This Row],[Rank 1Y]]+Table2[[#This Row],[Rank 6M]]+Table2[[#This Row],[Rank Sharpe]])/3</f>
        <v>176.33333333333334</v>
      </c>
    </row>
    <row r="116" spans="1:48" x14ac:dyDescent="0.3">
      <c r="A116" t="s">
        <v>1355</v>
      </c>
      <c r="B116" t="s">
        <v>1356</v>
      </c>
      <c r="C116" t="s">
        <v>3146</v>
      </c>
      <c r="D116" t="s">
        <v>51</v>
      </c>
      <c r="E116">
        <v>8398.7721335799997</v>
      </c>
      <c r="F116">
        <v>858.85</v>
      </c>
      <c r="G116">
        <v>126.235766654011</v>
      </c>
      <c r="H116">
        <f>(Table2[[#This Row],[1Y Return vs Nifty]]-AVERAGE(Table2[1Y Return vs Nifty]))/_xlfn.STDEV.P(Table2[1Y Return vs Nifty])</f>
        <v>1.7310659846057883</v>
      </c>
      <c r="I116">
        <v>1.8036630046786899</v>
      </c>
      <c r="J116">
        <f>(Table2[[#This Row],[1M Return vs Nifty]]-AVERAGE(Table2[1M Return vs Nifty]))/_xlfn.STDEV.P(Table2[1M Return vs Nifty])</f>
        <v>7.7416428068122021E-3</v>
      </c>
      <c r="K116">
        <v>52.013970011003799</v>
      </c>
      <c r="L116">
        <f>(Table2[[#This Row],[6M Return vs Nifty]]-AVERAGE(Table2[6M Return vs Nifty]))/_xlfn.STDEV.P(Table2[6M Return vs Nifty])</f>
        <v>1.3513986906536068</v>
      </c>
      <c r="M116">
        <v>7.7694315723868499</v>
      </c>
      <c r="N116">
        <f>(Table2[[#This Row],[1W Return vs Nifty]]-AVERAGE(Table2[1W Return vs Nifty]))/_xlfn.STDEV.P(Table2[1W Return vs Nifty])</f>
        <v>1.2047149969359778</v>
      </c>
      <c r="O116">
        <v>842.22</v>
      </c>
      <c r="P116">
        <v>794.82836552417905</v>
      </c>
      <c r="Q116">
        <v>610.64737455798104</v>
      </c>
      <c r="R116">
        <v>53.465618884166297</v>
      </c>
      <c r="S116" s="1">
        <f>(Table2[[#This Row],[Close Price]]-Table2[[#This Row],[20D EMA]])/Table2[[#This Row],[20D EMA]]</f>
        <v>1.9745434684524228E-2</v>
      </c>
      <c r="T116" s="1">
        <f>(Table2[[#This Row],[Close Price]]-Table2[[#This Row],[50D EMA]])/Table2[[#This Row],[50D EMA]]</f>
        <v>8.0547747479544893E-2</v>
      </c>
      <c r="U116" s="1">
        <f>(Table2[[#This Row],[Close Price]]-Table2[[#This Row],[200D EMA]])/Table2[[#This Row],[200D EMA]]</f>
        <v>0.40645818811827567</v>
      </c>
      <c r="V116">
        <v>0.66138278148742002</v>
      </c>
      <c r="W116">
        <v>851.95</v>
      </c>
      <c r="X116">
        <v>888.8</v>
      </c>
      <c r="Y116">
        <v>849</v>
      </c>
      <c r="Z116">
        <v>919.9</v>
      </c>
      <c r="AA116">
        <v>747.1</v>
      </c>
      <c r="AB116">
        <v>919.9</v>
      </c>
      <c r="AC116" s="1">
        <f>(Table2[[#This Row],[Close Price]]/Table2[[#This Row],[Day Low]])-1</f>
        <v>8.0990668466458526E-3</v>
      </c>
      <c r="AD116" s="1">
        <f>(Table2[[#This Row],[Day High]]/Table2[[#This Row],[Close Price]])-1</f>
        <v>3.4872212842754768E-2</v>
      </c>
      <c r="AE116" s="1">
        <f>(Table2[[#This Row],[Close Price]]/Table2[[#This Row],[Current Week Low]])-1</f>
        <v>1.1601884570082488E-2</v>
      </c>
      <c r="AF116" s="1">
        <f>(Table2[[#This Row],[Current Week High]]/Table2[[#This Row],[Close Price]])-1</f>
        <v>7.1083425510857445E-2</v>
      </c>
      <c r="AG116" s="1">
        <f>(Table2[[#This Row],[Close Price]]/Table2[[#This Row],[Current Month Low]])-1</f>
        <v>0.14957836969615856</v>
      </c>
      <c r="AH116" s="1">
        <f>(Table2[[#This Row],[Current Month High]]/Table2[[#This Row],[Close Price]])-1</f>
        <v>7.1083425510857445E-2</v>
      </c>
      <c r="AI116">
        <v>11.7191593409792</v>
      </c>
      <c r="AJ116">
        <v>189.36994609164401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0.13</v>
      </c>
      <c r="AM116" t="s">
        <v>3188</v>
      </c>
      <c r="AN116">
        <v>5.57</v>
      </c>
      <c r="AO116" t="s">
        <v>3188</v>
      </c>
      <c r="AP116">
        <v>3.7136388819724003E-2</v>
      </c>
      <c r="AQ116">
        <f>(Table2[[#This Row],[Sharpe Ratio]]-AVERAGE(Table2[Sharpe Ratio]))/_xlfn.STDEV.P(Table2[Sharpe Ratio])</f>
        <v>-0.33567219057995307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3.9592491244222319</v>
      </c>
      <c r="AS116">
        <f>_xlfn.RANK.AVG(Table2[[#This Row],[1Y Return vs Nifty Z-Score]],Table2[1Y Return vs Nifty Z-Score])</f>
        <v>42</v>
      </c>
      <c r="AT116">
        <f>_xlfn.RANK.AVG(Table2[[#This Row],[6M Return vs Nifty Z-Score]],Table2[6M Return vs Nifty Z-Score])</f>
        <v>64</v>
      </c>
      <c r="AU116">
        <f>_xlfn.RANK.AVG(Table2[[#This Row],[Sharpe Ratio Z-Score]],Table2[Sharpe Ratio Z-Score])</f>
        <v>425</v>
      </c>
      <c r="AV116">
        <f>(Table2[[#This Row],[Rank 1Y]]+Table2[[#This Row],[Rank 6M]]+Table2[[#This Row],[Rank Sharpe]])/3</f>
        <v>177</v>
      </c>
    </row>
    <row r="117" spans="1:48" x14ac:dyDescent="0.3">
      <c r="A117" t="s">
        <v>293</v>
      </c>
      <c r="B117" t="s">
        <v>294</v>
      </c>
      <c r="C117" t="s">
        <v>3140</v>
      </c>
      <c r="D117" t="s">
        <v>18</v>
      </c>
      <c r="E117">
        <v>92209.188774194903</v>
      </c>
      <c r="F117">
        <v>433.35</v>
      </c>
      <c r="G117">
        <v>123.45887198346099</v>
      </c>
      <c r="H117">
        <f>(Table2[[#This Row],[1Y Return vs Nifty]]-AVERAGE(Table2[1Y Return vs Nifty]))/_xlfn.STDEV.P(Table2[1Y Return vs Nifty])</f>
        <v>1.6837169733850952</v>
      </c>
      <c r="I117">
        <v>8.7076320289639995</v>
      </c>
      <c r="J117">
        <f>(Table2[[#This Row],[1M Return vs Nifty]]-AVERAGE(Table2[1M Return vs Nifty]))/_xlfn.STDEV.P(Table2[1M Return vs Nifty])</f>
        <v>0.76928913738583038</v>
      </c>
      <c r="K117">
        <v>24.439865710062801</v>
      </c>
      <c r="L117">
        <f>(Table2[[#This Row],[6M Return vs Nifty]]-AVERAGE(Table2[6M Return vs Nifty]))/_xlfn.STDEV.P(Table2[6M Return vs Nifty])</f>
        <v>0.47108534810348335</v>
      </c>
      <c r="M117">
        <v>9.9020036260539204</v>
      </c>
      <c r="N117">
        <f>(Table2[[#This Row],[1W Return vs Nifty]]-AVERAGE(Table2[1W Return vs Nifty]))/_xlfn.STDEV.P(Table2[1W Return vs Nifty])</f>
        <v>1.6479802596238751</v>
      </c>
      <c r="O117">
        <v>413.83</v>
      </c>
      <c r="P117">
        <v>404.772917734163</v>
      </c>
      <c r="Q117">
        <v>348.12521279888898</v>
      </c>
      <c r="R117">
        <v>67.915543038493894</v>
      </c>
      <c r="S117" s="1">
        <f>(Table2[[#This Row],[Close Price]]-Table2[[#This Row],[20D EMA]])/Table2[[#This Row],[20D EMA]]</f>
        <v>4.7169127419471858E-2</v>
      </c>
      <c r="T117" s="1">
        <f>(Table2[[#This Row],[Close Price]]-Table2[[#This Row],[50D EMA]])/Table2[[#This Row],[50D EMA]]</f>
        <v>7.0600282315837121E-2</v>
      </c>
      <c r="U117" s="1">
        <f>(Table2[[#This Row],[Close Price]]-Table2[[#This Row],[200D EMA]])/Table2[[#This Row],[200D EMA]]</f>
        <v>0.24481072920835864</v>
      </c>
      <c r="V117">
        <v>0.96447095503283597</v>
      </c>
      <c r="W117">
        <v>428.25</v>
      </c>
      <c r="X117">
        <v>439</v>
      </c>
      <c r="Y117">
        <v>396.05</v>
      </c>
      <c r="Z117">
        <v>439</v>
      </c>
      <c r="AA117">
        <v>381.5</v>
      </c>
      <c r="AB117">
        <v>446.05</v>
      </c>
      <c r="AC117" s="1">
        <f>(Table2[[#This Row],[Close Price]]/Table2[[#This Row],[Day Low]])-1</f>
        <v>1.1908931698774161E-2</v>
      </c>
      <c r="AD117" s="1">
        <f>(Table2[[#This Row],[Day High]]/Table2[[#This Row],[Close Price]])-1</f>
        <v>1.3037960078458477E-2</v>
      </c>
      <c r="AE117" s="1">
        <f>(Table2[[#This Row],[Close Price]]/Table2[[#This Row],[Current Week Low]])-1</f>
        <v>9.4180027774271036E-2</v>
      </c>
      <c r="AF117" s="1">
        <f>(Table2[[#This Row],[Current Week High]]/Table2[[#This Row],[Close Price]])-1</f>
        <v>1.3037960078458477E-2</v>
      </c>
      <c r="AG117" s="1">
        <f>(Table2[[#This Row],[Close Price]]/Table2[[#This Row],[Current Month Low]])-1</f>
        <v>0.13591087811271296</v>
      </c>
      <c r="AH117" s="1">
        <f>(Table2[[#This Row],[Current Month High]]/Table2[[#This Row],[Close Price]])-1</f>
        <v>2.9306565132110274E-2</v>
      </c>
      <c r="AI117">
        <v>5.4920964578285298</v>
      </c>
      <c r="AJ117">
        <v>171.74958193979899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0.17</v>
      </c>
      <c r="AM117" t="s">
        <v>3188</v>
      </c>
      <c r="AN117">
        <v>-1.63</v>
      </c>
      <c r="AO117" t="s">
        <v>3187</v>
      </c>
      <c r="AP117">
        <v>7.5667614078527998E-2</v>
      </c>
      <c r="AQ117">
        <f>(Table2[[#This Row],[Sharpe Ratio]]-AVERAGE(Table2[Sharpe Ratio]))/_xlfn.STDEV.P(Table2[Sharpe Ratio])</f>
        <v>0.11582513856336749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4.6878968570616513</v>
      </c>
      <c r="AS117">
        <f>_xlfn.RANK.AVG(Table2[[#This Row],[1Y Return vs Nifty Z-Score]],Table2[1Y Return vs Nifty Z-Score])</f>
        <v>46</v>
      </c>
      <c r="AT117">
        <f>_xlfn.RANK.AVG(Table2[[#This Row],[6M Return vs Nifty Z-Score]],Table2[6M Return vs Nifty Z-Score])</f>
        <v>180</v>
      </c>
      <c r="AU117">
        <f>_xlfn.RANK.AVG(Table2[[#This Row],[Sharpe Ratio Z-Score]],Table2[Sharpe Ratio Z-Score])</f>
        <v>308</v>
      </c>
      <c r="AV117">
        <f>(Table2[[#This Row],[Rank 1Y]]+Table2[[#This Row],[Rank 6M]]+Table2[[#This Row],[Rank Sharpe]])/3</f>
        <v>178</v>
      </c>
    </row>
    <row r="118" spans="1:48" x14ac:dyDescent="0.3">
      <c r="A118" t="s">
        <v>847</v>
      </c>
      <c r="B118" t="s">
        <v>848</v>
      </c>
      <c r="C118" t="s">
        <v>3146</v>
      </c>
      <c r="D118" t="s">
        <v>51</v>
      </c>
      <c r="E118">
        <v>19068.625</v>
      </c>
      <c r="F118">
        <v>7627.45</v>
      </c>
      <c r="G118">
        <v>35.187721671135101</v>
      </c>
      <c r="H118">
        <f>(Table2[[#This Row],[1Y Return vs Nifty]]-AVERAGE(Table2[1Y Return vs Nifty]))/_xlfn.STDEV.P(Table2[1Y Return vs Nifty])</f>
        <v>0.17859986148038984</v>
      </c>
      <c r="I118">
        <v>16.297174904290198</v>
      </c>
      <c r="J118">
        <f>(Table2[[#This Row],[1M Return vs Nifty]]-AVERAGE(Table2[1M Return vs Nifty]))/_xlfn.STDEV.P(Table2[1M Return vs Nifty])</f>
        <v>1.6064593711128021</v>
      </c>
      <c r="K118">
        <v>34.255589689062198</v>
      </c>
      <c r="L118">
        <f>(Table2[[#This Row],[6M Return vs Nifty]]-AVERAGE(Table2[6M Return vs Nifty]))/_xlfn.STDEV.P(Table2[6M Return vs Nifty])</f>
        <v>0.78445591822958083</v>
      </c>
      <c r="M118">
        <v>-1.7880818384908199</v>
      </c>
      <c r="N118">
        <f>(Table2[[#This Row],[1W Return vs Nifty]]-AVERAGE(Table2[1W Return vs Nifty]))/_xlfn.STDEV.P(Table2[1W Return vs Nifty])</f>
        <v>-0.78185970539629801</v>
      </c>
      <c r="O118">
        <v>7515.79</v>
      </c>
      <c r="P118">
        <v>7181.1752254367002</v>
      </c>
      <c r="Q118">
        <v>6229.5519991616802</v>
      </c>
      <c r="R118">
        <v>51.4264736270163</v>
      </c>
      <c r="S118" s="1">
        <f>(Table2[[#This Row],[Close Price]]-Table2[[#This Row],[20D EMA]])/Table2[[#This Row],[20D EMA]]</f>
        <v>1.4856721648688941E-2</v>
      </c>
      <c r="T118" s="1">
        <f>(Table2[[#This Row],[Close Price]]-Table2[[#This Row],[50D EMA]])/Table2[[#This Row],[50D EMA]]</f>
        <v>6.2145089146764393E-2</v>
      </c>
      <c r="U118" s="1">
        <f>(Table2[[#This Row],[Close Price]]-Table2[[#This Row],[200D EMA]])/Table2[[#This Row],[200D EMA]]</f>
        <v>0.22439783808312969</v>
      </c>
      <c r="V118">
        <v>1.6203912514077501</v>
      </c>
      <c r="W118">
        <v>7520.85</v>
      </c>
      <c r="X118">
        <v>7773.85</v>
      </c>
      <c r="Y118">
        <v>7520.85</v>
      </c>
      <c r="Z118">
        <v>7914.95</v>
      </c>
      <c r="AA118">
        <v>7374.9</v>
      </c>
      <c r="AB118">
        <v>8139</v>
      </c>
      <c r="AC118" s="1">
        <f>(Table2[[#This Row],[Close Price]]/Table2[[#This Row],[Day Low]])-1</f>
        <v>1.4173929808465768E-2</v>
      </c>
      <c r="AD118" s="1">
        <f>(Table2[[#This Row],[Day High]]/Table2[[#This Row],[Close Price]])-1</f>
        <v>1.9193832801263966E-2</v>
      </c>
      <c r="AE118" s="1">
        <f>(Table2[[#This Row],[Close Price]]/Table2[[#This Row],[Current Week Low]])-1</f>
        <v>1.4173929808465768E-2</v>
      </c>
      <c r="AF118" s="1">
        <f>(Table2[[#This Row],[Current Week High]]/Table2[[#This Row],[Close Price]])-1</f>
        <v>3.7692806901389098E-2</v>
      </c>
      <c r="AG118" s="1">
        <f>(Table2[[#This Row],[Close Price]]/Table2[[#This Row],[Current Month Low]])-1</f>
        <v>3.4244532129249272E-2</v>
      </c>
      <c r="AH118" s="1">
        <f>(Table2[[#This Row],[Current Month High]]/Table2[[#This Row],[Close Price]])-1</f>
        <v>6.7066975201410806E-2</v>
      </c>
      <c r="AI118">
        <v>6.7066975201410797</v>
      </c>
      <c r="AJ118">
        <v>70.445810055865905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0.01</v>
      </c>
      <c r="AM118" t="s">
        <v>3188</v>
      </c>
      <c r="AN118">
        <v>-4.3</v>
      </c>
      <c r="AO118" t="s">
        <v>3187</v>
      </c>
      <c r="AP118">
        <v>0.117737468435372</v>
      </c>
      <c r="AQ118">
        <f>(Table2[[#This Row],[Sharpe Ratio]]-AVERAGE(Table2[Sharpe Ratio]))/_xlfn.STDEV.P(Table2[Sharpe Ratio])</f>
        <v>0.60878706105565883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2.3964425064821335</v>
      </c>
      <c r="AS118">
        <f>_xlfn.RANK.AVG(Table2[[#This Row],[1Y Return vs Nifty Z-Score]],Table2[1Y Return vs Nifty Z-Score])</f>
        <v>240</v>
      </c>
      <c r="AT118">
        <f>_xlfn.RANK.AVG(Table2[[#This Row],[6M Return vs Nifty Z-Score]],Table2[6M Return vs Nifty Z-Score])</f>
        <v>114</v>
      </c>
      <c r="AU118">
        <f>_xlfn.RANK.AVG(Table2[[#This Row],[Sharpe Ratio Z-Score]],Table2[Sharpe Ratio Z-Score])</f>
        <v>188</v>
      </c>
      <c r="AV118">
        <f>(Table2[[#This Row],[Rank 1Y]]+Table2[[#This Row],[Rank 6M]]+Table2[[#This Row],[Rank Sharpe]])/3</f>
        <v>180.66666666666666</v>
      </c>
    </row>
    <row r="119" spans="1:48" x14ac:dyDescent="0.3">
      <c r="A119" t="s">
        <v>814</v>
      </c>
      <c r="B119" t="s">
        <v>815</v>
      </c>
      <c r="C119" t="s">
        <v>3151</v>
      </c>
      <c r="D119" t="s">
        <v>154</v>
      </c>
      <c r="E119">
        <v>19771.512654149999</v>
      </c>
      <c r="F119">
        <v>826.9</v>
      </c>
      <c r="G119">
        <v>113.992703463602</v>
      </c>
      <c r="H119">
        <f>(Table2[[#This Row],[1Y Return vs Nifty]]-AVERAGE(Table2[1Y Return vs Nifty]))/_xlfn.STDEV.P(Table2[1Y Return vs Nifty])</f>
        <v>1.5223087196917715</v>
      </c>
      <c r="I119">
        <v>10.7631912094529</v>
      </c>
      <c r="J119">
        <f>(Table2[[#This Row],[1M Return vs Nifty]]-AVERAGE(Table2[1M Return vs Nifty]))/_xlfn.STDEV.P(Table2[1M Return vs Nifty])</f>
        <v>0.99602913844229102</v>
      </c>
      <c r="K119">
        <v>-2.3986879367979999</v>
      </c>
      <c r="L119">
        <f>(Table2[[#This Row],[6M Return vs Nifty]]-AVERAGE(Table2[6M Return vs Nifty]))/_xlfn.STDEV.P(Table2[6M Return vs Nifty])</f>
        <v>-0.38574527138730319</v>
      </c>
      <c r="M119">
        <v>4.0107725225378097</v>
      </c>
      <c r="N119">
        <f>(Table2[[#This Row],[1W Return vs Nifty]]-AVERAGE(Table2[1W Return vs Nifty]))/_xlfn.STDEV.P(Table2[1W Return vs Nifty])</f>
        <v>0.42345980407125888</v>
      </c>
      <c r="O119">
        <v>826</v>
      </c>
      <c r="P119">
        <v>816.03457949352799</v>
      </c>
      <c r="Q119">
        <v>713.34319292648604</v>
      </c>
      <c r="R119">
        <v>48.118987281628897</v>
      </c>
      <c r="S119" s="1">
        <f>(Table2[[#This Row],[Close Price]]-Table2[[#This Row],[20D EMA]])/Table2[[#This Row],[20D EMA]]</f>
        <v>1.0895883777239433E-3</v>
      </c>
      <c r="T119" s="1">
        <f>(Table2[[#This Row],[Close Price]]-Table2[[#This Row],[50D EMA]])/Table2[[#This Row],[50D EMA]]</f>
        <v>1.3314902063605707E-2</v>
      </c>
      <c r="U119" s="1">
        <f>(Table2[[#This Row],[Close Price]]-Table2[[#This Row],[200D EMA]])/Table2[[#This Row],[200D EMA]]</f>
        <v>0.1591895853209839</v>
      </c>
      <c r="V119">
        <v>0.91426968843603096</v>
      </c>
      <c r="W119">
        <v>823.5</v>
      </c>
      <c r="X119">
        <v>865.95</v>
      </c>
      <c r="Y119">
        <v>823.5</v>
      </c>
      <c r="Z119">
        <v>880</v>
      </c>
      <c r="AA119">
        <v>737.05</v>
      </c>
      <c r="AB119">
        <v>880</v>
      </c>
      <c r="AC119" s="1">
        <f>(Table2[[#This Row],[Close Price]]/Table2[[#This Row],[Day Low]])-1</f>
        <v>4.1287188828171839E-3</v>
      </c>
      <c r="AD119" s="1">
        <f>(Table2[[#This Row],[Day High]]/Table2[[#This Row],[Close Price]])-1</f>
        <v>4.7224573709033768E-2</v>
      </c>
      <c r="AE119" s="1">
        <f>(Table2[[#This Row],[Close Price]]/Table2[[#This Row],[Current Week Low]])-1</f>
        <v>4.1287188828171839E-3</v>
      </c>
      <c r="AF119" s="1">
        <f>(Table2[[#This Row],[Current Week High]]/Table2[[#This Row],[Close Price]])-1</f>
        <v>6.4215745555689985E-2</v>
      </c>
      <c r="AG119" s="1">
        <f>(Table2[[#This Row],[Close Price]]/Table2[[#This Row],[Current Month Low]])-1</f>
        <v>0.12190489112000558</v>
      </c>
      <c r="AH119" s="1">
        <f>(Table2[[#This Row],[Current Month High]]/Table2[[#This Row],[Close Price]])-1</f>
        <v>6.4215745555689985E-2</v>
      </c>
      <c r="AI119">
        <v>18.514935300520001</v>
      </c>
      <c r="AJ119">
        <v>175.63333333333301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7.0000000000000007E-2</v>
      </c>
      <c r="AM119" t="s">
        <v>3188</v>
      </c>
      <c r="AN119">
        <v>1.33</v>
      </c>
      <c r="AO119" t="s">
        <v>3188</v>
      </c>
      <c r="AP119">
        <v>0.19698254835888701</v>
      </c>
      <c r="AQ119">
        <f>(Table2[[#This Row],[Sharpe Ratio]]-AVERAGE(Table2[Sharpe Ratio]))/_xlfn.STDEV.P(Table2[Sharpe Ratio])</f>
        <v>1.5373571154180197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4.0934095062360383</v>
      </c>
      <c r="AS119">
        <f>_xlfn.RANK.AVG(Table2[[#This Row],[1Y Return vs Nifty Z-Score]],Table2[1Y Return vs Nifty Z-Score])</f>
        <v>55</v>
      </c>
      <c r="AT119">
        <f>_xlfn.RANK.AVG(Table2[[#This Row],[6M Return vs Nifty Z-Score]],Table2[6M Return vs Nifty Z-Score])</f>
        <v>452</v>
      </c>
      <c r="AU119">
        <f>_xlfn.RANK.AVG(Table2[[#This Row],[Sharpe Ratio Z-Score]],Table2[Sharpe Ratio Z-Score])</f>
        <v>45</v>
      </c>
      <c r="AV119">
        <f>(Table2[[#This Row],[Rank 1Y]]+Table2[[#This Row],[Rank 6M]]+Table2[[#This Row],[Rank Sharpe]])/3</f>
        <v>184</v>
      </c>
    </row>
    <row r="120" spans="1:48" x14ac:dyDescent="0.3">
      <c r="A120" t="s">
        <v>175</v>
      </c>
      <c r="B120" t="s">
        <v>176</v>
      </c>
      <c r="C120" t="s">
        <v>3142</v>
      </c>
      <c r="D120" t="s">
        <v>141</v>
      </c>
      <c r="E120">
        <v>154923.27712320001</v>
      </c>
      <c r="F120">
        <v>469.45</v>
      </c>
      <c r="G120">
        <v>61.807603990602601</v>
      </c>
      <c r="H120">
        <f>(Table2[[#This Row],[1Y Return vs Nifty]]-AVERAGE(Table2[1Y Return vs Nifty]))/_xlfn.STDEV.P(Table2[1Y Return vs Nifty])</f>
        <v>0.63249720227810413</v>
      </c>
      <c r="I120">
        <v>0.41669609515640199</v>
      </c>
      <c r="J120">
        <f>(Table2[[#This Row],[1M Return vs Nifty]]-AVERAGE(Table2[1M Return vs Nifty]))/_xlfn.STDEV.P(Table2[1M Return vs Nifty])</f>
        <v>-0.1452487850608799</v>
      </c>
      <c r="K120">
        <v>6.9647923603897102</v>
      </c>
      <c r="L120">
        <f>(Table2[[#This Row],[6M Return vs Nifty]]-AVERAGE(Table2[6M Return vs Nifty]))/_xlfn.STDEV.P(Table2[6M Return vs Nifty])</f>
        <v>-8.6812745842375819E-2</v>
      </c>
      <c r="M120">
        <v>1.53999250009732</v>
      </c>
      <c r="N120">
        <f>(Table2[[#This Row],[1W Return vs Nifty]]-AVERAGE(Table2[1W Return vs Nifty]))/_xlfn.STDEV.P(Table2[1W Return vs Nifty])</f>
        <v>-9.0103596428067215E-2</v>
      </c>
      <c r="O120">
        <v>479.24</v>
      </c>
      <c r="P120">
        <v>493.04578337906503</v>
      </c>
      <c r="Q120">
        <v>448.96412756237299</v>
      </c>
      <c r="R120">
        <v>44.426786813425899</v>
      </c>
      <c r="S120" s="1">
        <f>(Table2[[#This Row],[Close Price]]-Table2[[#This Row],[20D EMA]])/Table2[[#This Row],[20D EMA]]</f>
        <v>-2.042817794841837E-2</v>
      </c>
      <c r="T120" s="1">
        <f>(Table2[[#This Row],[Close Price]]-Table2[[#This Row],[50D EMA]])/Table2[[#This Row],[50D EMA]]</f>
        <v>-4.7857185223961353E-2</v>
      </c>
      <c r="U120" s="1">
        <f>(Table2[[#This Row],[Close Price]]-Table2[[#This Row],[200D EMA]])/Table2[[#This Row],[200D EMA]]</f>
        <v>4.5629196588275231E-2</v>
      </c>
      <c r="V120">
        <v>0.91355537641065199</v>
      </c>
      <c r="W120">
        <v>467.45</v>
      </c>
      <c r="X120">
        <v>480.95</v>
      </c>
      <c r="Y120">
        <v>466.8</v>
      </c>
      <c r="Z120">
        <v>483.2</v>
      </c>
      <c r="AA120">
        <v>432.4</v>
      </c>
      <c r="AB120">
        <v>505.05</v>
      </c>
      <c r="AC120" s="1">
        <f>(Table2[[#This Row],[Close Price]]/Table2[[#This Row],[Day Low]])-1</f>
        <v>4.2785324633649591E-3</v>
      </c>
      <c r="AD120" s="1">
        <f>(Table2[[#This Row],[Day High]]/Table2[[#This Row],[Close Price]])-1</f>
        <v>2.449675151773345E-2</v>
      </c>
      <c r="AE120" s="1">
        <f>(Table2[[#This Row],[Close Price]]/Table2[[#This Row],[Current Week Low]])-1</f>
        <v>5.6769494430162215E-3</v>
      </c>
      <c r="AF120" s="1">
        <f>(Table2[[#This Row],[Current Week High]]/Table2[[#This Row],[Close Price]])-1</f>
        <v>2.9289594205985647E-2</v>
      </c>
      <c r="AG120" s="1">
        <f>(Table2[[#This Row],[Close Price]]/Table2[[#This Row],[Current Month Low]])-1</f>
        <v>8.5684551341350668E-2</v>
      </c>
      <c r="AH120" s="1">
        <f>(Table2[[#This Row],[Current Month High]]/Table2[[#This Row],[Close Price]])-1</f>
        <v>7.583342208967947E-2</v>
      </c>
      <c r="AI120">
        <v>23.548833741612501</v>
      </c>
      <c r="AJ120">
        <v>108.181818181818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-0.16</v>
      </c>
      <c r="AM120" t="s">
        <v>3187</v>
      </c>
      <c r="AN120">
        <v>-3.81</v>
      </c>
      <c r="AO120" t="s">
        <v>3187</v>
      </c>
      <c r="AP120">
        <v>0.18429330100983701</v>
      </c>
      <c r="AQ120">
        <f>(Table2[[#This Row],[Sharpe Ratio]]-AVERAGE(Table2[Sharpe Ratio]))/_xlfn.STDEV.P(Table2[Sharpe Ratio])</f>
        <v>1.3886683247436049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142</v>
      </c>
      <c r="AT120">
        <f>_xlfn.RANK.AVG(Table2[[#This Row],[6M Return vs Nifty Z-Score]],Table2[6M Return vs Nifty Z-Score])</f>
        <v>346</v>
      </c>
      <c r="AU120">
        <f>_xlfn.RANK.AVG(Table2[[#This Row],[Sharpe Ratio Z-Score]],Table2[Sharpe Ratio Z-Score])</f>
        <v>65</v>
      </c>
      <c r="AV120">
        <f>(Table2[[#This Row],[Rank 1Y]]+Table2[[#This Row],[Rank 6M]]+Table2[[#This Row],[Rank Sharpe]])/3</f>
        <v>184.33333333333334</v>
      </c>
    </row>
    <row r="121" spans="1:48" x14ac:dyDescent="0.3">
      <c r="A121" t="s">
        <v>713</v>
      </c>
      <c r="B121" t="s">
        <v>714</v>
      </c>
      <c r="C121" t="s">
        <v>3147</v>
      </c>
      <c r="D121" t="s">
        <v>57</v>
      </c>
      <c r="E121">
        <v>25579.53258771</v>
      </c>
      <c r="F121">
        <v>192.97</v>
      </c>
      <c r="G121">
        <v>83.5768276186744</v>
      </c>
      <c r="H121">
        <f>(Table2[[#This Row],[1Y Return vs Nifty]]-AVERAGE(Table2[1Y Return vs Nifty]))/_xlfn.STDEV.P(Table2[1Y Return vs Nifty])</f>
        <v>1.0036856469688025</v>
      </c>
      <c r="I121">
        <v>1.2634089461982501</v>
      </c>
      <c r="J121">
        <f>(Table2[[#This Row],[1M Return vs Nifty]]-AVERAGE(Table2[1M Return vs Nifty]))/_xlfn.STDEV.P(Table2[1M Return vs Nifty])</f>
        <v>-5.1851487351316804E-2</v>
      </c>
      <c r="K121">
        <v>23.812172439808201</v>
      </c>
      <c r="L121">
        <f>(Table2[[#This Row],[6M Return vs Nifty]]-AVERAGE(Table2[6M Return vs Nifty]))/_xlfn.STDEV.P(Table2[6M Return vs Nifty])</f>
        <v>0.45104601138366152</v>
      </c>
      <c r="M121">
        <v>3.4156537096028399</v>
      </c>
      <c r="N121">
        <f>(Table2[[#This Row],[1W Return vs Nifty]]-AVERAGE(Table2[1W Return vs Nifty]))/_xlfn.STDEV.P(Table2[1W Return vs Nifty])</f>
        <v>0.29976152316557103</v>
      </c>
      <c r="O121">
        <v>192.17</v>
      </c>
      <c r="P121">
        <v>188.358394650881</v>
      </c>
      <c r="Q121">
        <v>157.69162186802501</v>
      </c>
      <c r="R121">
        <v>52.823112107867203</v>
      </c>
      <c r="S121" s="1">
        <f>(Table2[[#This Row],[Close Price]]-Table2[[#This Row],[20D EMA]])/Table2[[#This Row],[20D EMA]]</f>
        <v>4.1629806941770901E-3</v>
      </c>
      <c r="T121" s="1">
        <f>(Table2[[#This Row],[Close Price]]-Table2[[#This Row],[50D EMA]])/Table2[[#This Row],[50D EMA]]</f>
        <v>2.4483142137978683E-2</v>
      </c>
      <c r="U121" s="1">
        <f>(Table2[[#This Row],[Close Price]]-Table2[[#This Row],[200D EMA]])/Table2[[#This Row],[200D EMA]]</f>
        <v>0.22371751722802435</v>
      </c>
      <c r="V121">
        <v>0.4644898549666</v>
      </c>
      <c r="W121">
        <v>190.21</v>
      </c>
      <c r="X121">
        <v>193.78</v>
      </c>
      <c r="Y121">
        <v>183.37</v>
      </c>
      <c r="Z121">
        <v>197.39</v>
      </c>
      <c r="AA121">
        <v>179.11</v>
      </c>
      <c r="AB121">
        <v>204.12</v>
      </c>
      <c r="AC121" s="1">
        <f>(Table2[[#This Row],[Close Price]]/Table2[[#This Row],[Day Low]])-1</f>
        <v>1.4510278113663899E-2</v>
      </c>
      <c r="AD121" s="1">
        <f>(Table2[[#This Row],[Day High]]/Table2[[#This Row],[Close Price]])-1</f>
        <v>4.1975436596362048E-3</v>
      </c>
      <c r="AE121" s="1">
        <f>(Table2[[#This Row],[Close Price]]/Table2[[#This Row],[Current Week Low]])-1</f>
        <v>5.2353165730490314E-2</v>
      </c>
      <c r="AF121" s="1">
        <f>(Table2[[#This Row],[Current Week High]]/Table2[[#This Row],[Close Price]])-1</f>
        <v>2.2905114784681491E-2</v>
      </c>
      <c r="AG121" s="1">
        <f>(Table2[[#This Row],[Close Price]]/Table2[[#This Row],[Current Month Low]])-1</f>
        <v>7.7382614036067165E-2</v>
      </c>
      <c r="AH121" s="1">
        <f>(Table2[[#This Row],[Current Month High]]/Table2[[#This Row],[Close Price]])-1</f>
        <v>5.7781002228325606E-2</v>
      </c>
      <c r="AI121">
        <v>10.115562004456599</v>
      </c>
      <c r="AJ121">
        <v>134.471445929526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</v>
      </c>
      <c r="AM121" t="s">
        <v>3188</v>
      </c>
      <c r="AN121">
        <v>-4.2</v>
      </c>
      <c r="AO121" t="s">
        <v>3187</v>
      </c>
      <c r="AP121">
        <v>9.1600994532508001E-2</v>
      </c>
      <c r="AQ121">
        <f>(Table2[[#This Row],[Sharpe Ratio]]-AVERAGE(Table2[Sharpe Ratio]))/_xlfn.STDEV.P(Table2[Sharpe Ratio])</f>
        <v>0.3025277069576241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2.0051694011243422</v>
      </c>
      <c r="AS121">
        <f>_xlfn.RANK.AVG(Table2[[#This Row],[1Y Return vs Nifty Z-Score]],Table2[1Y Return vs Nifty Z-Score])</f>
        <v>102</v>
      </c>
      <c r="AT121">
        <f>_xlfn.RANK.AVG(Table2[[#This Row],[6M Return vs Nifty Z-Score]],Table2[6M Return vs Nifty Z-Score])</f>
        <v>187</v>
      </c>
      <c r="AU121">
        <f>_xlfn.RANK.AVG(Table2[[#This Row],[Sharpe Ratio Z-Score]],Table2[Sharpe Ratio Z-Score])</f>
        <v>265</v>
      </c>
      <c r="AV121">
        <f>(Table2[[#This Row],[Rank 1Y]]+Table2[[#This Row],[Rank 6M]]+Table2[[#This Row],[Rank Sharpe]])/3</f>
        <v>184.66666666666666</v>
      </c>
    </row>
    <row r="122" spans="1:48" x14ac:dyDescent="0.3">
      <c r="A122" t="s">
        <v>1047</v>
      </c>
      <c r="B122" t="s">
        <v>1048</v>
      </c>
      <c r="C122" t="s">
        <v>3156</v>
      </c>
      <c r="D122" t="s">
        <v>395</v>
      </c>
      <c r="E122">
        <v>13058.040618000001</v>
      </c>
      <c r="F122">
        <v>1034.4000000000001</v>
      </c>
      <c r="G122">
        <v>26.533891448093101</v>
      </c>
      <c r="H122">
        <f>(Table2[[#This Row],[1Y Return vs Nifty]]-AVERAGE(Table2[1Y Return vs Nifty]))/_xlfn.STDEV.P(Table2[1Y Return vs Nifty])</f>
        <v>3.1042840798856292E-2</v>
      </c>
      <c r="I122">
        <v>12.038942295943899</v>
      </c>
      <c r="J122">
        <f>(Table2[[#This Row],[1M Return vs Nifty]]-AVERAGE(Table2[1M Return vs Nifty]))/_xlfn.STDEV.P(Table2[1M Return vs Nifty])</f>
        <v>1.1367518213231362</v>
      </c>
      <c r="K122">
        <v>77.321573511474</v>
      </c>
      <c r="L122">
        <f>(Table2[[#This Row],[6M Return vs Nifty]]-AVERAGE(Table2[6M Return vs Nifty]))/_xlfn.STDEV.P(Table2[6M Return vs Nifty])</f>
        <v>2.159353168024313</v>
      </c>
      <c r="M122">
        <v>-1.1134719227130601</v>
      </c>
      <c r="N122">
        <f>(Table2[[#This Row],[1W Return vs Nifty]]-AVERAGE(Table2[1W Return vs Nifty]))/_xlfn.STDEV.P(Table2[1W Return vs Nifty])</f>
        <v>-0.64163882000352113</v>
      </c>
      <c r="O122">
        <v>1053.3599999999999</v>
      </c>
      <c r="P122">
        <v>1007.8901633797</v>
      </c>
      <c r="Q122">
        <v>799.19891195119703</v>
      </c>
      <c r="R122">
        <v>41.641860232922703</v>
      </c>
      <c r="S122" s="1">
        <f>(Table2[[#This Row],[Close Price]]-Table2[[#This Row],[20D EMA]])/Table2[[#This Row],[20D EMA]]</f>
        <v>-1.7999544315333609E-2</v>
      </c>
      <c r="T122" s="1">
        <f>(Table2[[#This Row],[Close Price]]-Table2[[#This Row],[50D EMA]])/Table2[[#This Row],[50D EMA]]</f>
        <v>2.6302307119861368E-2</v>
      </c>
      <c r="U122" s="1">
        <f>(Table2[[#This Row],[Close Price]]-Table2[[#This Row],[200D EMA]])/Table2[[#This Row],[200D EMA]]</f>
        <v>0.29429605637797163</v>
      </c>
      <c r="V122">
        <v>0.56694359100434799</v>
      </c>
      <c r="W122">
        <v>1026.4000000000001</v>
      </c>
      <c r="X122">
        <v>1065.45</v>
      </c>
      <c r="Y122">
        <v>1026.4000000000001</v>
      </c>
      <c r="Z122">
        <v>1067.8</v>
      </c>
      <c r="AA122">
        <v>1001</v>
      </c>
      <c r="AB122">
        <v>1163.8499999999999</v>
      </c>
      <c r="AC122" s="1">
        <f>(Table2[[#This Row],[Close Price]]/Table2[[#This Row],[Day Low]])-1</f>
        <v>7.7942322681214815E-3</v>
      </c>
      <c r="AD122" s="1">
        <f>(Table2[[#This Row],[Day High]]/Table2[[#This Row],[Close Price]])-1</f>
        <v>3.0017401392111287E-2</v>
      </c>
      <c r="AE122" s="1">
        <f>(Table2[[#This Row],[Close Price]]/Table2[[#This Row],[Current Week Low]])-1</f>
        <v>7.7942322681214815E-3</v>
      </c>
      <c r="AF122" s="1">
        <f>(Table2[[#This Row],[Current Week High]]/Table2[[#This Row],[Close Price]])-1</f>
        <v>3.2289249806651155E-2</v>
      </c>
      <c r="AG122" s="1">
        <f>(Table2[[#This Row],[Close Price]]/Table2[[#This Row],[Current Month Low]])-1</f>
        <v>3.3366633366633369E-2</v>
      </c>
      <c r="AH122" s="1">
        <f>(Table2[[#This Row],[Current Month High]]/Table2[[#This Row],[Close Price]])-1</f>
        <v>0.12514501160092784</v>
      </c>
      <c r="AI122">
        <v>12.514501160092699</v>
      </c>
      <c r="AJ122">
        <v>129.86666666666599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0.11</v>
      </c>
      <c r="AM122" t="s">
        <v>3188</v>
      </c>
      <c r="AN122">
        <v>-3.03</v>
      </c>
      <c r="AO122" t="s">
        <v>3187</v>
      </c>
      <c r="AP122">
        <v>9.6762021817786995E-2</v>
      </c>
      <c r="AQ122">
        <f>(Table2[[#This Row],[Sharpe Ratio]]-AVERAGE(Table2[Sharpe Ratio]))/_xlfn.STDEV.P(Table2[Sharpe Ratio])</f>
        <v>0.36300307516322877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3.048512085306013</v>
      </c>
      <c r="AS122">
        <f>_xlfn.RANK.AVG(Table2[[#This Row],[1Y Return vs Nifty Z-Score]],Table2[1Y Return vs Nifty Z-Score])</f>
        <v>281</v>
      </c>
      <c r="AT122">
        <f>_xlfn.RANK.AVG(Table2[[#This Row],[6M Return vs Nifty Z-Score]],Table2[6M Return vs Nifty Z-Score])</f>
        <v>30</v>
      </c>
      <c r="AU122">
        <f>_xlfn.RANK.AVG(Table2[[#This Row],[Sharpe Ratio Z-Score]],Table2[Sharpe Ratio Z-Score])</f>
        <v>244</v>
      </c>
      <c r="AV122">
        <f>(Table2[[#This Row],[Rank 1Y]]+Table2[[#This Row],[Rank 6M]]+Table2[[#This Row],[Rank Sharpe]])/3</f>
        <v>185</v>
      </c>
    </row>
    <row r="123" spans="1:48" x14ac:dyDescent="0.3">
      <c r="A123" t="s">
        <v>1552</v>
      </c>
      <c r="B123" t="s">
        <v>1553</v>
      </c>
      <c r="C123" t="s">
        <v>3140</v>
      </c>
      <c r="D123" t="s">
        <v>268</v>
      </c>
      <c r="E123">
        <v>6380.8691975849997</v>
      </c>
      <c r="F123">
        <v>1295.8499999999999</v>
      </c>
      <c r="G123">
        <v>98.939602606078196</v>
      </c>
      <c r="H123">
        <f>(Table2[[#This Row],[1Y Return vs Nifty]]-AVERAGE(Table2[1Y Return vs Nifty]))/_xlfn.STDEV.P(Table2[1Y Return vs Nifty])</f>
        <v>1.2656373201719811</v>
      </c>
      <c r="I123">
        <v>-0.50346505781139905</v>
      </c>
      <c r="J123">
        <f>(Table2[[#This Row],[1M Return vs Nifty]]-AVERAGE(Table2[1M Return vs Nifty]))/_xlfn.STDEV.P(Table2[1M Return vs Nifty])</f>
        <v>-0.24674785294293924</v>
      </c>
      <c r="K123">
        <v>19.6102711489178</v>
      </c>
      <c r="L123">
        <f>(Table2[[#This Row],[6M Return vs Nifty]]-AVERAGE(Table2[6M Return vs Nifty]))/_xlfn.STDEV.P(Table2[6M Return vs Nifty])</f>
        <v>0.31689877925314491</v>
      </c>
      <c r="M123">
        <v>4.4375696764513197</v>
      </c>
      <c r="N123">
        <f>(Table2[[#This Row],[1W Return vs Nifty]]-AVERAGE(Table2[1W Return vs Nifty]))/_xlfn.STDEV.P(Table2[1W Return vs Nifty])</f>
        <v>0.51217162612604306</v>
      </c>
      <c r="O123">
        <v>1332.87</v>
      </c>
      <c r="P123">
        <v>1322.88490278571</v>
      </c>
      <c r="Q123">
        <v>1096.7257872723201</v>
      </c>
      <c r="R123">
        <v>43.043705834539999</v>
      </c>
      <c r="S123" s="1">
        <f>(Table2[[#This Row],[Close Price]]-Table2[[#This Row],[20D EMA]])/Table2[[#This Row],[20D EMA]]</f>
        <v>-2.7774651691462773E-2</v>
      </c>
      <c r="T123" s="1">
        <f>(Table2[[#This Row],[Close Price]]-Table2[[#This Row],[50D EMA]])/Table2[[#This Row],[50D EMA]]</f>
        <v>-2.0436322713170592E-2</v>
      </c>
      <c r="U123" s="1">
        <f>(Table2[[#This Row],[Close Price]]-Table2[[#This Row],[200D EMA]])/Table2[[#This Row],[200D EMA]]</f>
        <v>0.18156244253444981</v>
      </c>
      <c r="V123">
        <v>0.44040008502209399</v>
      </c>
      <c r="W123">
        <v>1284</v>
      </c>
      <c r="X123">
        <v>1354.8</v>
      </c>
      <c r="Y123">
        <v>1270.75</v>
      </c>
      <c r="Z123">
        <v>1362</v>
      </c>
      <c r="AA123">
        <v>1238.0999999999999</v>
      </c>
      <c r="AB123">
        <v>1391.8</v>
      </c>
      <c r="AC123" s="1">
        <f>(Table2[[#This Row],[Close Price]]/Table2[[#This Row],[Day Low]])-1</f>
        <v>9.2289719626168498E-3</v>
      </c>
      <c r="AD123" s="1">
        <f>(Table2[[#This Row],[Day High]]/Table2[[#This Row],[Close Price]])-1</f>
        <v>4.5491376316703303E-2</v>
      </c>
      <c r="AE123" s="1">
        <f>(Table2[[#This Row],[Close Price]]/Table2[[#This Row],[Current Week Low]])-1</f>
        <v>1.9752114892779726E-2</v>
      </c>
      <c r="AF123" s="1">
        <f>(Table2[[#This Row],[Current Week High]]/Table2[[#This Row],[Close Price]])-1</f>
        <v>5.1047574950804586E-2</v>
      </c>
      <c r="AG123" s="1">
        <f>(Table2[[#This Row],[Close Price]]/Table2[[#This Row],[Current Month Low]])-1</f>
        <v>4.6644051369033157E-2</v>
      </c>
      <c r="AH123" s="1">
        <f>(Table2[[#This Row],[Current Month High]]/Table2[[#This Row],[Close Price]])-1</f>
        <v>7.4044063741945498E-2</v>
      </c>
      <c r="AI123">
        <v>16.799783925608601</v>
      </c>
      <c r="AJ123">
        <v>144.4769361381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0.13</v>
      </c>
      <c r="AM123" t="s">
        <v>3188</v>
      </c>
      <c r="AN123">
        <v>-6.37</v>
      </c>
      <c r="AO123" t="s">
        <v>3187</v>
      </c>
      <c r="AP123">
        <v>9.2752914572173994E-2</v>
      </c>
      <c r="AQ123">
        <f>(Table2[[#This Row],[Sharpe Ratio]]-AVERAGE(Table2[Sharpe Ratio]))/_xlfn.STDEV.P(Table2[Sharpe Ratio])</f>
        <v>0.31602556013521099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2.1639854327434409</v>
      </c>
      <c r="AS123">
        <f>_xlfn.RANK.AVG(Table2[[#This Row],[1Y Return vs Nifty Z-Score]],Table2[1Y Return vs Nifty Z-Score])</f>
        <v>79</v>
      </c>
      <c r="AT123">
        <f>_xlfn.RANK.AVG(Table2[[#This Row],[6M Return vs Nifty Z-Score]],Table2[6M Return vs Nifty Z-Score])</f>
        <v>215</v>
      </c>
      <c r="AU123">
        <f>_xlfn.RANK.AVG(Table2[[#This Row],[Sharpe Ratio Z-Score]],Table2[Sharpe Ratio Z-Score])</f>
        <v>261</v>
      </c>
      <c r="AV123">
        <f>(Table2[[#This Row],[Rank 1Y]]+Table2[[#This Row],[Rank 6M]]+Table2[[#This Row],[Rank Sharpe]])/3</f>
        <v>185</v>
      </c>
    </row>
    <row r="124" spans="1:48" x14ac:dyDescent="0.3">
      <c r="A124" t="s">
        <v>188</v>
      </c>
      <c r="B124" t="s">
        <v>189</v>
      </c>
      <c r="C124" t="s">
        <v>3148</v>
      </c>
      <c r="D124" t="s">
        <v>190</v>
      </c>
      <c r="E124">
        <v>142773.46320449701</v>
      </c>
      <c r="F124">
        <v>202.91</v>
      </c>
      <c r="G124">
        <v>83.613912097884295</v>
      </c>
      <c r="H124">
        <f>(Table2[[#This Row],[1Y Return vs Nifty]]-AVERAGE(Table2[1Y Return vs Nifty]))/_xlfn.STDEV.P(Table2[1Y Return vs Nifty])</f>
        <v>1.0043179768302284</v>
      </c>
      <c r="I124">
        <v>8.0542252727288695</v>
      </c>
      <c r="J124">
        <f>(Table2[[#This Row],[1M Return vs Nifty]]-AVERAGE(Table2[1M Return vs Nifty]))/_xlfn.STDEV.P(Table2[1M Return vs Nifty])</f>
        <v>0.69721461381808059</v>
      </c>
      <c r="K124">
        <v>49.483558542235798</v>
      </c>
      <c r="L124">
        <f>(Table2[[#This Row],[6M Return vs Nifty]]-AVERAGE(Table2[6M Return vs Nifty]))/_xlfn.STDEV.P(Table2[6M Return vs Nifty])</f>
        <v>1.2706143810786876</v>
      </c>
      <c r="M124">
        <v>-0.29065204488692897</v>
      </c>
      <c r="N124">
        <f>(Table2[[#This Row],[1W Return vs Nifty]]-AVERAGE(Table2[1W Return vs Nifty]))/_xlfn.STDEV.P(Table2[1W Return vs Nifty])</f>
        <v>-0.47061178780441892</v>
      </c>
      <c r="O124">
        <v>205.58</v>
      </c>
      <c r="P124">
        <v>198.896766616408</v>
      </c>
      <c r="Q124">
        <v>162.400107763547</v>
      </c>
      <c r="R124">
        <v>40.838614229608503</v>
      </c>
      <c r="S124" s="1">
        <f>(Table2[[#This Row],[Close Price]]-Table2[[#This Row],[20D EMA]])/Table2[[#This Row],[20D EMA]]</f>
        <v>-1.298764471252075E-2</v>
      </c>
      <c r="T124" s="1">
        <f>(Table2[[#This Row],[Close Price]]-Table2[[#This Row],[50D EMA]])/Table2[[#This Row],[50D EMA]]</f>
        <v>2.0177469206082727E-2</v>
      </c>
      <c r="U124" s="1">
        <f>(Table2[[#This Row],[Close Price]]-Table2[[#This Row],[200D EMA]])/Table2[[#This Row],[200D EMA]]</f>
        <v>0.24944498371537421</v>
      </c>
      <c r="V124">
        <v>0.69107317122220602</v>
      </c>
      <c r="W124">
        <v>200.17</v>
      </c>
      <c r="X124">
        <v>206.63</v>
      </c>
      <c r="Y124">
        <v>200.17</v>
      </c>
      <c r="Z124">
        <v>215.87</v>
      </c>
      <c r="AA124">
        <v>195.36</v>
      </c>
      <c r="AB124">
        <v>215.87</v>
      </c>
      <c r="AC124" s="1">
        <f>(Table2[[#This Row],[Close Price]]/Table2[[#This Row],[Day Low]])-1</f>
        <v>1.3688364889843596E-2</v>
      </c>
      <c r="AD124" s="1">
        <f>(Table2[[#This Row],[Day High]]/Table2[[#This Row],[Close Price]])-1</f>
        <v>1.8333251195111089E-2</v>
      </c>
      <c r="AE124" s="1">
        <f>(Table2[[#This Row],[Close Price]]/Table2[[#This Row],[Current Week Low]])-1</f>
        <v>1.3688364889843596E-2</v>
      </c>
      <c r="AF124" s="1">
        <f>(Table2[[#This Row],[Current Week High]]/Table2[[#This Row],[Close Price]])-1</f>
        <v>6.3870681582967936E-2</v>
      </c>
      <c r="AG124" s="1">
        <f>(Table2[[#This Row],[Close Price]]/Table2[[#This Row],[Current Month Low]])-1</f>
        <v>3.8646601146601123E-2</v>
      </c>
      <c r="AH124" s="1">
        <f>(Table2[[#This Row],[Current Month High]]/Table2[[#This Row],[Close Price]])-1</f>
        <v>6.3870681582967936E-2</v>
      </c>
      <c r="AI124">
        <v>6.9390370114829203</v>
      </c>
      <c r="AJ124">
        <v>133.76728110599001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0.11</v>
      </c>
      <c r="AM124" t="s">
        <v>3188</v>
      </c>
      <c r="AN124">
        <v>-4.01</v>
      </c>
      <c r="AO124" t="s">
        <v>3187</v>
      </c>
      <c r="AP124">
        <v>5.0429728401531003E-2</v>
      </c>
      <c r="AQ124">
        <f>(Table2[[#This Row],[Sharpe Ratio]]-AVERAGE(Table2[Sharpe Ratio]))/_xlfn.STDEV.P(Table2[Sharpe Ratio])</f>
        <v>-0.17990482849198855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2.3216303554305888</v>
      </c>
      <c r="AS124">
        <f>_xlfn.RANK.AVG(Table2[[#This Row],[1Y Return vs Nifty Z-Score]],Table2[1Y Return vs Nifty Z-Score])</f>
        <v>101</v>
      </c>
      <c r="AT124">
        <f>_xlfn.RANK.AVG(Table2[[#This Row],[6M Return vs Nifty Z-Score]],Table2[6M Return vs Nifty Z-Score])</f>
        <v>70</v>
      </c>
      <c r="AU124">
        <f>_xlfn.RANK.AVG(Table2[[#This Row],[Sharpe Ratio Z-Score]],Table2[Sharpe Ratio Z-Score])</f>
        <v>386</v>
      </c>
      <c r="AV124">
        <f>(Table2[[#This Row],[Rank 1Y]]+Table2[[#This Row],[Rank 6M]]+Table2[[#This Row],[Rank Sharpe]])/3</f>
        <v>185.66666666666666</v>
      </c>
    </row>
    <row r="125" spans="1:48" x14ac:dyDescent="0.3">
      <c r="A125" t="s">
        <v>225</v>
      </c>
      <c r="B125" t="s">
        <v>226</v>
      </c>
      <c r="C125" t="s">
        <v>3146</v>
      </c>
      <c r="D125" t="s">
        <v>51</v>
      </c>
      <c r="E125">
        <v>114958.0703776</v>
      </c>
      <c r="F125">
        <v>3396.65</v>
      </c>
      <c r="G125">
        <v>51.839468328277398</v>
      </c>
      <c r="H125">
        <f>(Table2[[#This Row],[1Y Return vs Nifty]]-AVERAGE(Table2[1Y Return vs Nifty]))/_xlfn.STDEV.P(Table2[1Y Return vs Nifty])</f>
        <v>0.46252987426585995</v>
      </c>
      <c r="I125">
        <v>4.2289986849333001</v>
      </c>
      <c r="J125">
        <f>(Table2[[#This Row],[1M Return vs Nifty]]-AVERAGE(Table2[1M Return vs Nifty]))/_xlfn.STDEV.P(Table2[1M Return vs Nifty])</f>
        <v>0.27527011871885432</v>
      </c>
      <c r="K125">
        <v>21.618641485963298</v>
      </c>
      <c r="L125">
        <f>(Table2[[#This Row],[6M Return vs Nifty]]-AVERAGE(Table2[6M Return vs Nifty]))/_xlfn.STDEV.P(Table2[6M Return vs Nifty])</f>
        <v>0.38101673518699214</v>
      </c>
      <c r="M125">
        <v>-2.75985125944102E-2</v>
      </c>
      <c r="N125">
        <f>(Table2[[#This Row],[1W Return vs Nifty]]-AVERAGE(Table2[1W Return vs Nifty]))/_xlfn.STDEV.P(Table2[1W Return vs Nifty])</f>
        <v>-0.41593485771330269</v>
      </c>
      <c r="O125">
        <v>3453.95</v>
      </c>
      <c r="P125">
        <v>3371.7589184907401</v>
      </c>
      <c r="Q125">
        <v>2905.4395184212099</v>
      </c>
      <c r="R125">
        <v>40.481455040693</v>
      </c>
      <c r="S125" s="1">
        <f>(Table2[[#This Row],[Close Price]]-Table2[[#This Row],[20D EMA]])/Table2[[#This Row],[20D EMA]]</f>
        <v>-1.6589701645941524E-2</v>
      </c>
      <c r="T125" s="1">
        <f>(Table2[[#This Row],[Close Price]]-Table2[[#This Row],[50D EMA]])/Table2[[#This Row],[50D EMA]]</f>
        <v>7.3822245631967199E-3</v>
      </c>
      <c r="U125" s="1">
        <f>(Table2[[#This Row],[Close Price]]-Table2[[#This Row],[200D EMA]])/Table2[[#This Row],[200D EMA]]</f>
        <v>0.1690658086201394</v>
      </c>
      <c r="V125">
        <v>0.93224362497306701</v>
      </c>
      <c r="W125">
        <v>3385</v>
      </c>
      <c r="X125">
        <v>3522</v>
      </c>
      <c r="Y125">
        <v>3385</v>
      </c>
      <c r="Z125">
        <v>3531.75</v>
      </c>
      <c r="AA125">
        <v>3331.45</v>
      </c>
      <c r="AB125">
        <v>3590.7</v>
      </c>
      <c r="AC125" s="1">
        <f>(Table2[[#This Row],[Close Price]]/Table2[[#This Row],[Day Low]])-1</f>
        <v>3.4416543574593561E-3</v>
      </c>
      <c r="AD125" s="1">
        <f>(Table2[[#This Row],[Day High]]/Table2[[#This Row],[Close Price]])-1</f>
        <v>3.6904008361179352E-2</v>
      </c>
      <c r="AE125" s="1">
        <f>(Table2[[#This Row],[Close Price]]/Table2[[#This Row],[Current Week Low]])-1</f>
        <v>3.4416543574593561E-3</v>
      </c>
      <c r="AF125" s="1">
        <f>(Table2[[#This Row],[Current Week High]]/Table2[[#This Row],[Close Price]])-1</f>
        <v>3.9774483682451844E-2</v>
      </c>
      <c r="AG125" s="1">
        <f>(Table2[[#This Row],[Close Price]]/Table2[[#This Row],[Current Month Low]])-1</f>
        <v>1.9571057647570944E-2</v>
      </c>
      <c r="AH125" s="1">
        <f>(Table2[[#This Row],[Current Month High]]/Table2[[#This Row],[Close Price]])-1</f>
        <v>5.7129819086452649E-2</v>
      </c>
      <c r="AI125">
        <v>5.7129819086452596</v>
      </c>
      <c r="AJ125">
        <v>86.368000877890793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0.01</v>
      </c>
      <c r="AM125" t="s">
        <v>3188</v>
      </c>
      <c r="AN125">
        <v>0</v>
      </c>
      <c r="AO125" t="s">
        <v>3189</v>
      </c>
      <c r="AP125">
        <v>0.117770928769908</v>
      </c>
      <c r="AQ125">
        <f>(Table2[[#This Row],[Sharpe Ratio]]-AVERAGE(Table2[Sharpe Ratio]))/_xlfn.STDEV.P(Table2[Sharpe Ratio])</f>
        <v>0.6091791392097734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1.3120610096681771</v>
      </c>
      <c r="AS125">
        <f>_xlfn.RANK.AVG(Table2[[#This Row],[1Y Return vs Nifty Z-Score]],Table2[1Y Return vs Nifty Z-Score])</f>
        <v>174</v>
      </c>
      <c r="AT125">
        <f>_xlfn.RANK.AVG(Table2[[#This Row],[6M Return vs Nifty Z-Score]],Table2[6M Return vs Nifty Z-Score])</f>
        <v>196</v>
      </c>
      <c r="AU125">
        <f>_xlfn.RANK.AVG(Table2[[#This Row],[Sharpe Ratio Z-Score]],Table2[Sharpe Ratio Z-Score])</f>
        <v>187</v>
      </c>
      <c r="AV125">
        <f>(Table2[[#This Row],[Rank 1Y]]+Table2[[#This Row],[Rank 6M]]+Table2[[#This Row],[Rank Sharpe]])/3</f>
        <v>185.66666666666666</v>
      </c>
    </row>
    <row r="126" spans="1:48" x14ac:dyDescent="0.3">
      <c r="A126" t="s">
        <v>1187</v>
      </c>
      <c r="B126" t="s">
        <v>1188</v>
      </c>
      <c r="C126" t="s">
        <v>3145</v>
      </c>
      <c r="D126" t="s">
        <v>929</v>
      </c>
      <c r="E126">
        <v>10433.837469</v>
      </c>
      <c r="F126">
        <v>1419</v>
      </c>
      <c r="G126">
        <v>68.1476748032497</v>
      </c>
      <c r="H126">
        <f>(Table2[[#This Row],[1Y Return vs Nifty]]-AVERAGE(Table2[1Y Return vs Nifty]))/_xlfn.STDEV.P(Table2[1Y Return vs Nifty])</f>
        <v>0.74060216111277144</v>
      </c>
      <c r="I126">
        <v>8.0628546504058694</v>
      </c>
      <c r="J126">
        <f>(Table2[[#This Row],[1M Return vs Nifty]]-AVERAGE(Table2[1M Return vs Nifty]))/_xlfn.STDEV.P(Table2[1M Return vs Nifty])</f>
        <v>0.69816648381149726</v>
      </c>
      <c r="K126">
        <v>32.137555169671302</v>
      </c>
      <c r="L126">
        <f>(Table2[[#This Row],[6M Return vs Nifty]]-AVERAGE(Table2[6M Return vs Nifty]))/_xlfn.STDEV.P(Table2[6M Return vs Nifty])</f>
        <v>0.71683689325411082</v>
      </c>
      <c r="M126">
        <v>8.9896298269447197</v>
      </c>
      <c r="N126">
        <f>(Table2[[#This Row],[1W Return vs Nifty]]-AVERAGE(Table2[1W Return vs Nifty]))/_xlfn.STDEV.P(Table2[1W Return vs Nifty])</f>
        <v>1.4583390181773002</v>
      </c>
      <c r="O126">
        <v>1372.06</v>
      </c>
      <c r="P126">
        <v>1367.94754731834</v>
      </c>
      <c r="Q126">
        <v>1183.5846133878699</v>
      </c>
      <c r="R126">
        <v>61.434007461106702</v>
      </c>
      <c r="S126" s="1">
        <f>(Table2[[#This Row],[Close Price]]-Table2[[#This Row],[20D EMA]])/Table2[[#This Row],[20D EMA]]</f>
        <v>3.4211331865953425E-2</v>
      </c>
      <c r="T126" s="1">
        <f>(Table2[[#This Row],[Close Price]]-Table2[[#This Row],[50D EMA]])/Table2[[#This Row],[50D EMA]]</f>
        <v>3.7320475322128302E-2</v>
      </c>
      <c r="U126" s="1">
        <f>(Table2[[#This Row],[Close Price]]-Table2[[#This Row],[200D EMA]])/Table2[[#This Row],[200D EMA]]</f>
        <v>0.19890034387848418</v>
      </c>
      <c r="V126">
        <v>0.69587327418783895</v>
      </c>
      <c r="W126">
        <v>1410</v>
      </c>
      <c r="X126">
        <v>1435.95</v>
      </c>
      <c r="Y126">
        <v>1331</v>
      </c>
      <c r="Z126">
        <v>1460</v>
      </c>
      <c r="AA126">
        <v>1216.95</v>
      </c>
      <c r="AB126">
        <v>1460</v>
      </c>
      <c r="AC126" s="1">
        <f>(Table2[[#This Row],[Close Price]]/Table2[[#This Row],[Day Low]])-1</f>
        <v>6.382978723404209E-3</v>
      </c>
      <c r="AD126" s="1">
        <f>(Table2[[#This Row],[Day High]]/Table2[[#This Row],[Close Price]])-1</f>
        <v>1.194503171247363E-2</v>
      </c>
      <c r="AE126" s="1">
        <f>(Table2[[#This Row],[Close Price]]/Table2[[#This Row],[Current Week Low]])-1</f>
        <v>6.6115702479338845E-2</v>
      </c>
      <c r="AF126" s="1">
        <f>(Table2[[#This Row],[Current Week High]]/Table2[[#This Row],[Close Price]])-1</f>
        <v>2.8893587033121948E-2</v>
      </c>
      <c r="AG126" s="1">
        <f>(Table2[[#This Row],[Close Price]]/Table2[[#This Row],[Current Month Low]])-1</f>
        <v>0.16602982867003568</v>
      </c>
      <c r="AH126" s="1">
        <f>(Table2[[#This Row],[Current Month High]]/Table2[[#This Row],[Close Price]])-1</f>
        <v>2.8893587033121948E-2</v>
      </c>
      <c r="AI126">
        <v>12.138830162085901</v>
      </c>
      <c r="AJ126">
        <v>116.310975609756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-0.05</v>
      </c>
      <c r="AM126" t="s">
        <v>3187</v>
      </c>
      <c r="AN126">
        <v>2.81</v>
      </c>
      <c r="AO126" t="s">
        <v>3188</v>
      </c>
      <c r="AP126">
        <v>7.6984878602192996E-2</v>
      </c>
      <c r="AQ126">
        <f>(Table2[[#This Row],[Sharpe Ratio]]-AVERAGE(Table2[Sharpe Ratio]))/_xlfn.STDEV.P(Table2[Sharpe Ratio])</f>
        <v>0.13126044876218093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3.7452050051178607</v>
      </c>
      <c r="AS126">
        <f>_xlfn.RANK.AVG(Table2[[#This Row],[1Y Return vs Nifty Z-Score]],Table2[1Y Return vs Nifty Z-Score])</f>
        <v>129</v>
      </c>
      <c r="AT126">
        <f>_xlfn.RANK.AVG(Table2[[#This Row],[6M Return vs Nifty Z-Score]],Table2[6M Return vs Nifty Z-Score])</f>
        <v>125</v>
      </c>
      <c r="AU126">
        <f>_xlfn.RANK.AVG(Table2[[#This Row],[Sharpe Ratio Z-Score]],Table2[Sharpe Ratio Z-Score])</f>
        <v>304</v>
      </c>
      <c r="AV126">
        <f>(Table2[[#This Row],[Rank 1Y]]+Table2[[#This Row],[Rank 6M]]+Table2[[#This Row],[Rank Sharpe]])/3</f>
        <v>186</v>
      </c>
    </row>
    <row r="127" spans="1:48" x14ac:dyDescent="0.3">
      <c r="A127" t="s">
        <v>719</v>
      </c>
      <c r="B127" t="s">
        <v>720</v>
      </c>
      <c r="C127" t="s">
        <v>3148</v>
      </c>
      <c r="D127" t="s">
        <v>504</v>
      </c>
      <c r="E127">
        <v>25052.511824320001</v>
      </c>
      <c r="F127">
        <v>1368.8</v>
      </c>
      <c r="G127">
        <v>87.983566431080604</v>
      </c>
      <c r="H127">
        <f>(Table2[[#This Row],[1Y Return vs Nifty]]-AVERAGE(Table2[1Y Return vs Nifty]))/_xlfn.STDEV.P(Table2[1Y Return vs Nifty])</f>
        <v>1.0788252364131359</v>
      </c>
      <c r="I127">
        <v>1.8187279427022101</v>
      </c>
      <c r="J127">
        <f>(Table2[[#This Row],[1M Return vs Nifty]]-AVERAGE(Table2[1M Return vs Nifty]))/_xlfn.STDEV.P(Table2[1M Return vs Nifty])</f>
        <v>9.4033921233928341E-3</v>
      </c>
      <c r="K127">
        <v>26.020541110392401</v>
      </c>
      <c r="L127">
        <f>(Table2[[#This Row],[6M Return vs Nifty]]-AVERAGE(Table2[6M Return vs Nifty]))/_xlfn.STDEV.P(Table2[6M Return vs Nifty])</f>
        <v>0.52154898710202802</v>
      </c>
      <c r="M127">
        <v>1.51553830879507</v>
      </c>
      <c r="N127">
        <f>(Table2[[#This Row],[1W Return vs Nifty]]-AVERAGE(Table2[1W Return vs Nifty]))/_xlfn.STDEV.P(Table2[1W Return vs Nifty])</f>
        <v>-9.5186516610188385E-2</v>
      </c>
      <c r="O127">
        <v>1390.42</v>
      </c>
      <c r="P127">
        <v>1422.4546508440601</v>
      </c>
      <c r="Q127">
        <v>1231.6163589435</v>
      </c>
      <c r="R127">
        <v>44.020645038121103</v>
      </c>
      <c r="S127" s="1">
        <f>(Table2[[#This Row],[Close Price]]-Table2[[#This Row],[20D EMA]])/Table2[[#This Row],[20D EMA]]</f>
        <v>-1.5549258497432515E-2</v>
      </c>
      <c r="T127" s="1">
        <f>(Table2[[#This Row],[Close Price]]-Table2[[#This Row],[50D EMA]])/Table2[[#This Row],[50D EMA]]</f>
        <v>-3.7719761970775235E-2</v>
      </c>
      <c r="U127" s="1">
        <f>(Table2[[#This Row],[Close Price]]-Table2[[#This Row],[200D EMA]])/Table2[[#This Row],[200D EMA]]</f>
        <v>0.11138504296433528</v>
      </c>
      <c r="V127">
        <v>0.876166074716478</v>
      </c>
      <c r="W127">
        <v>1362.65</v>
      </c>
      <c r="X127">
        <v>1407</v>
      </c>
      <c r="Y127">
        <v>1362.65</v>
      </c>
      <c r="Z127">
        <v>1414.9</v>
      </c>
      <c r="AA127">
        <v>1297</v>
      </c>
      <c r="AB127">
        <v>1444</v>
      </c>
      <c r="AC127" s="1">
        <f>(Table2[[#This Row],[Close Price]]/Table2[[#This Row],[Day Low]])-1</f>
        <v>4.513264594723454E-3</v>
      </c>
      <c r="AD127" s="1">
        <f>(Table2[[#This Row],[Day High]]/Table2[[#This Row],[Close Price]])-1</f>
        <v>2.7907656341320974E-2</v>
      </c>
      <c r="AE127" s="1">
        <f>(Table2[[#This Row],[Close Price]]/Table2[[#This Row],[Current Week Low]])-1</f>
        <v>4.513264594723454E-3</v>
      </c>
      <c r="AF127" s="1">
        <f>(Table2[[#This Row],[Current Week High]]/Table2[[#This Row],[Close Price]])-1</f>
        <v>3.3679135008766847E-2</v>
      </c>
      <c r="AG127" s="1">
        <f>(Table2[[#This Row],[Close Price]]/Table2[[#This Row],[Current Month Low]])-1</f>
        <v>5.5358519660755556E-2</v>
      </c>
      <c r="AH127" s="1">
        <f>(Table2[[#This Row],[Current Month High]]/Table2[[#This Row],[Close Price]])-1</f>
        <v>5.4938632378725982E-2</v>
      </c>
      <c r="AI127">
        <v>29.7450321449444</v>
      </c>
      <c r="AJ127">
        <v>128.51419031719499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-0.12</v>
      </c>
      <c r="AM127" t="s">
        <v>3187</v>
      </c>
      <c r="AN127">
        <v>-4.01</v>
      </c>
      <c r="AO127" t="s">
        <v>3187</v>
      </c>
      <c r="AP127">
        <v>8.0918001674895004E-2</v>
      </c>
      <c r="AQ127">
        <f>(Table2[[#This Row],[Sharpe Ratio]]-AVERAGE(Table2[Sharpe Ratio]))/_xlfn.STDEV.P(Table2[Sharpe Ratio])</f>
        <v>0.17734760406516925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99</v>
      </c>
      <c r="AT127">
        <f>_xlfn.RANK.AVG(Table2[[#This Row],[6M Return vs Nifty Z-Score]],Table2[6M Return vs Nifty Z-Score])</f>
        <v>169</v>
      </c>
      <c r="AU127">
        <f>_xlfn.RANK.AVG(Table2[[#This Row],[Sharpe Ratio Z-Score]],Table2[Sharpe Ratio Z-Score])</f>
        <v>292</v>
      </c>
      <c r="AV127">
        <f>(Table2[[#This Row],[Rank 1Y]]+Table2[[#This Row],[Rank 6M]]+Table2[[#This Row],[Rank Sharpe]])/3</f>
        <v>186.66666666666666</v>
      </c>
    </row>
    <row r="128" spans="1:48" x14ac:dyDescent="0.3">
      <c r="A128" t="s">
        <v>978</v>
      </c>
      <c r="B128" t="s">
        <v>979</v>
      </c>
      <c r="C128" t="s">
        <v>3142</v>
      </c>
      <c r="D128" t="s">
        <v>529</v>
      </c>
      <c r="E128">
        <v>14904.979528514999</v>
      </c>
      <c r="F128">
        <v>155.94999999999999</v>
      </c>
      <c r="G128">
        <v>51.787197023161397</v>
      </c>
      <c r="H128">
        <f>(Table2[[#This Row],[1Y Return vs Nifty]]-AVERAGE(Table2[1Y Return vs Nifty]))/_xlfn.STDEV.P(Table2[1Y Return vs Nifty])</f>
        <v>0.46163859285043357</v>
      </c>
      <c r="I128">
        <v>22.503452206489499</v>
      </c>
      <c r="J128">
        <f>(Table2[[#This Row],[1M Return vs Nifty]]-AVERAGE(Table2[1M Return vs Nifty]))/_xlfn.STDEV.P(Table2[1M Return vs Nifty])</f>
        <v>2.2910474556663498</v>
      </c>
      <c r="K128">
        <v>83.800522933590898</v>
      </c>
      <c r="L128">
        <f>(Table2[[#This Row],[6M Return vs Nifty]]-AVERAGE(Table2[6M Return vs Nifty]))/_xlfn.STDEV.P(Table2[6M Return vs Nifty])</f>
        <v>2.3661959927177079</v>
      </c>
      <c r="M128">
        <v>13.858573154880499</v>
      </c>
      <c r="N128">
        <f>(Table2[[#This Row],[1W Return vs Nifty]]-AVERAGE(Table2[1W Return vs Nifty]))/_xlfn.STDEV.P(Table2[1W Return vs Nifty])</f>
        <v>2.4703720885529257</v>
      </c>
      <c r="O128">
        <v>144.62</v>
      </c>
      <c r="P128">
        <v>128.708914543784</v>
      </c>
      <c r="Q128">
        <v>102.75579553121101</v>
      </c>
      <c r="R128">
        <v>63.197827872709297</v>
      </c>
      <c r="S128" s="1">
        <f>(Table2[[#This Row],[Close Price]]-Table2[[#This Row],[20D EMA]])/Table2[[#This Row],[20D EMA]]</f>
        <v>7.8343244364541445E-2</v>
      </c>
      <c r="T128" s="1">
        <f>(Table2[[#This Row],[Close Price]]-Table2[[#This Row],[50D EMA]])/Table2[[#This Row],[50D EMA]]</f>
        <v>0.211648785577701</v>
      </c>
      <c r="U128" s="1">
        <f>(Table2[[#This Row],[Close Price]]-Table2[[#This Row],[200D EMA]])/Table2[[#This Row],[200D EMA]]</f>
        <v>0.51767595388458454</v>
      </c>
      <c r="V128">
        <v>1.26903608134014</v>
      </c>
      <c r="W128">
        <v>155</v>
      </c>
      <c r="X128">
        <v>162.97</v>
      </c>
      <c r="Y128">
        <v>151.91</v>
      </c>
      <c r="Z128">
        <v>165</v>
      </c>
      <c r="AA128">
        <v>134.68</v>
      </c>
      <c r="AB128">
        <v>165</v>
      </c>
      <c r="AC128" s="1">
        <f>(Table2[[#This Row],[Close Price]]/Table2[[#This Row],[Day Low]])-1</f>
        <v>6.1290322580644929E-3</v>
      </c>
      <c r="AD128" s="1">
        <f>(Table2[[#This Row],[Day High]]/Table2[[#This Row],[Close Price]])-1</f>
        <v>4.5014427701186355E-2</v>
      </c>
      <c r="AE128" s="1">
        <f>(Table2[[#This Row],[Close Price]]/Table2[[#This Row],[Current Week Low]])-1</f>
        <v>2.6594694226844684E-2</v>
      </c>
      <c r="AF128" s="1">
        <f>(Table2[[#This Row],[Current Week High]]/Table2[[#This Row],[Close Price]])-1</f>
        <v>5.8031420327028016E-2</v>
      </c>
      <c r="AG128" s="1">
        <f>(Table2[[#This Row],[Close Price]]/Table2[[#This Row],[Current Month Low]])-1</f>
        <v>0.15792990792990769</v>
      </c>
      <c r="AH128" s="1">
        <f>(Table2[[#This Row],[Current Month High]]/Table2[[#This Row],[Close Price]])-1</f>
        <v>5.8031420327028016E-2</v>
      </c>
      <c r="AI128">
        <v>5.8031420327027998</v>
      </c>
      <c r="AJ128">
        <v>126.014492753623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0.49</v>
      </c>
      <c r="AM128" t="s">
        <v>3188</v>
      </c>
      <c r="AN128">
        <v>3.53</v>
      </c>
      <c r="AO128" t="s">
        <v>3188</v>
      </c>
      <c r="AP128">
        <v>5.8064625953096999E-2</v>
      </c>
      <c r="AQ128">
        <f>(Table2[[#This Row],[Sharpe Ratio]]-AVERAGE(Table2[Sharpe Ratio]))/_xlfn.STDEV.P(Table2[Sharpe Ratio])</f>
        <v>-9.0441391249559078E-2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7.4988127385378576</v>
      </c>
      <c r="AS128">
        <f>_xlfn.RANK.AVG(Table2[[#This Row],[1Y Return vs Nifty Z-Score]],Table2[1Y Return vs Nifty Z-Score])</f>
        <v>175</v>
      </c>
      <c r="AT128">
        <f>_xlfn.RANK.AVG(Table2[[#This Row],[6M Return vs Nifty Z-Score]],Table2[6M Return vs Nifty Z-Score])</f>
        <v>22</v>
      </c>
      <c r="AU128">
        <f>_xlfn.RANK.AVG(Table2[[#This Row],[Sharpe Ratio Z-Score]],Table2[Sharpe Ratio Z-Score])</f>
        <v>364</v>
      </c>
      <c r="AV128">
        <f>(Table2[[#This Row],[Rank 1Y]]+Table2[[#This Row],[Rank 6M]]+Table2[[#This Row],[Rank Sharpe]])/3</f>
        <v>187</v>
      </c>
    </row>
    <row r="129" spans="1:48" x14ac:dyDescent="0.3">
      <c r="A129" t="s">
        <v>1477</v>
      </c>
      <c r="B129" t="s">
        <v>1478</v>
      </c>
      <c r="C129" t="s">
        <v>3145</v>
      </c>
      <c r="D129" t="s">
        <v>48</v>
      </c>
      <c r="E129">
        <v>7009.3780052729999</v>
      </c>
      <c r="F129">
        <v>249.69</v>
      </c>
      <c r="G129">
        <v>51.844997419260601</v>
      </c>
      <c r="H129">
        <f>(Table2[[#This Row],[1Y Return vs Nifty]]-AVERAGE(Table2[1Y Return vs Nifty]))/_xlfn.STDEV.P(Table2[1Y Return vs Nifty])</f>
        <v>0.46262415115499816</v>
      </c>
      <c r="I129">
        <v>5.8256697752039202</v>
      </c>
      <c r="J129">
        <f>(Table2[[#This Row],[1M Return vs Nifty]]-AVERAGE(Table2[1M Return vs Nifty]))/_xlfn.STDEV.P(Table2[1M Return vs Nifty])</f>
        <v>0.45139212392848987</v>
      </c>
      <c r="K129">
        <v>34.654748015820701</v>
      </c>
      <c r="L129">
        <f>(Table2[[#This Row],[6M Return vs Nifty]]-AVERAGE(Table2[6M Return vs Nifty]))/_xlfn.STDEV.P(Table2[6M Return vs Nifty])</f>
        <v>0.79719919347799928</v>
      </c>
      <c r="M129">
        <v>7.1890786338483803</v>
      </c>
      <c r="N129">
        <f>(Table2[[#This Row],[1W Return vs Nifty]]-AVERAGE(Table2[1W Return vs Nifty]))/_xlfn.STDEV.P(Table2[1W Return vs Nifty])</f>
        <v>1.084085873380414</v>
      </c>
      <c r="O129">
        <v>245.38</v>
      </c>
      <c r="P129">
        <v>241.15633236169299</v>
      </c>
      <c r="Q129">
        <v>204.69108962117099</v>
      </c>
      <c r="R129">
        <v>53.797833066260502</v>
      </c>
      <c r="S129" s="1">
        <f>(Table2[[#This Row],[Close Price]]-Table2[[#This Row],[20D EMA]])/Table2[[#This Row],[20D EMA]]</f>
        <v>1.7564593691417402E-2</v>
      </c>
      <c r="T129" s="1">
        <f>(Table2[[#This Row],[Close Price]]-Table2[[#This Row],[50D EMA]])/Table2[[#This Row],[50D EMA]]</f>
        <v>3.5386454731397954E-2</v>
      </c>
      <c r="U129" s="1">
        <f>(Table2[[#This Row],[Close Price]]-Table2[[#This Row],[200D EMA]])/Table2[[#This Row],[200D EMA]]</f>
        <v>0.21983814958486994</v>
      </c>
      <c r="V129">
        <v>1.55255270414415</v>
      </c>
      <c r="W129">
        <v>249.12</v>
      </c>
      <c r="X129">
        <v>257</v>
      </c>
      <c r="Y129">
        <v>249.12</v>
      </c>
      <c r="Z129">
        <v>272.25</v>
      </c>
      <c r="AA129">
        <v>228.05</v>
      </c>
      <c r="AB129">
        <v>272.25</v>
      </c>
      <c r="AC129" s="1">
        <f>(Table2[[#This Row],[Close Price]]/Table2[[#This Row],[Day Low]])-1</f>
        <v>2.2880539499037233E-3</v>
      </c>
      <c r="AD129" s="1">
        <f>(Table2[[#This Row],[Day High]]/Table2[[#This Row],[Close Price]])-1</f>
        <v>2.9276302615242944E-2</v>
      </c>
      <c r="AE129" s="1">
        <f>(Table2[[#This Row],[Close Price]]/Table2[[#This Row],[Current Week Low]])-1</f>
        <v>2.2880539499037233E-3</v>
      </c>
      <c r="AF129" s="1">
        <f>(Table2[[#This Row],[Current Week High]]/Table2[[#This Row],[Close Price]])-1</f>
        <v>9.0352036525291446E-2</v>
      </c>
      <c r="AG129" s="1">
        <f>(Table2[[#This Row],[Close Price]]/Table2[[#This Row],[Current Month Low]])-1</f>
        <v>9.4891471168603303E-2</v>
      </c>
      <c r="AH129" s="1">
        <f>(Table2[[#This Row],[Current Month High]]/Table2[[#This Row],[Close Price]])-1</f>
        <v>9.0352036525291446E-2</v>
      </c>
      <c r="AI129">
        <v>14.037406383916</v>
      </c>
      <c r="AJ129">
        <v>106.782608695652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</v>
      </c>
      <c r="AM129" t="s">
        <v>3189</v>
      </c>
      <c r="AN129">
        <v>9.2200000000000006</v>
      </c>
      <c r="AO129" t="s">
        <v>3188</v>
      </c>
      <c r="AP129">
        <v>8.6501537930049999E-2</v>
      </c>
      <c r="AQ129">
        <f>(Table2[[#This Row],[Sharpe Ratio]]-AVERAGE(Table2[Sharpe Ratio]))/_xlfn.STDEV.P(Table2[Sharpe Ratio])</f>
        <v>0.24277380552761474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3.0380751474695158</v>
      </c>
      <c r="AS129">
        <f>_xlfn.RANK.AVG(Table2[[#This Row],[1Y Return vs Nifty Z-Score]],Table2[1Y Return vs Nifty Z-Score])</f>
        <v>173</v>
      </c>
      <c r="AT129">
        <f>_xlfn.RANK.AVG(Table2[[#This Row],[6M Return vs Nifty Z-Score]],Table2[6M Return vs Nifty Z-Score])</f>
        <v>110</v>
      </c>
      <c r="AU129">
        <f>_xlfn.RANK.AVG(Table2[[#This Row],[Sharpe Ratio Z-Score]],Table2[Sharpe Ratio Z-Score])</f>
        <v>280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1794</v>
      </c>
      <c r="B130" t="s">
        <v>1795</v>
      </c>
      <c r="C130" t="s">
        <v>3152</v>
      </c>
      <c r="D130" t="s">
        <v>48</v>
      </c>
      <c r="E130">
        <v>4513.1836377</v>
      </c>
      <c r="F130">
        <v>2662.95</v>
      </c>
      <c r="G130">
        <v>24.904520639577299</v>
      </c>
      <c r="H130">
        <f>(Table2[[#This Row],[1Y Return vs Nifty]]-AVERAGE(Table2[1Y Return vs Nifty]))/_xlfn.STDEV.P(Table2[1Y Return vs Nifty])</f>
        <v>3.260333412717766E-3</v>
      </c>
      <c r="I130">
        <v>24.897981210858301</v>
      </c>
      <c r="J130">
        <f>(Table2[[#This Row],[1M Return vs Nifty]]-AVERAGE(Table2[1M Return vs Nifty]))/_xlfn.STDEV.P(Table2[1M Return vs Nifty])</f>
        <v>2.5551777780301044</v>
      </c>
      <c r="K130">
        <v>51.0239384818736</v>
      </c>
      <c r="L130">
        <f>(Table2[[#This Row],[6M Return vs Nifty]]-AVERAGE(Table2[6M Return vs Nifty]))/_xlfn.STDEV.P(Table2[6M Return vs Nifty])</f>
        <v>1.319791572789442</v>
      </c>
      <c r="M130">
        <v>20.255184132385001</v>
      </c>
      <c r="N130">
        <f>(Table2[[#This Row],[1W Return vs Nifty]]-AVERAGE(Table2[1W Return vs Nifty]))/_xlfn.STDEV.P(Table2[1W Return vs Nifty])</f>
        <v>3.7999381589608197</v>
      </c>
      <c r="O130">
        <v>2236.9299999999998</v>
      </c>
      <c r="P130">
        <v>2096.9155033646998</v>
      </c>
      <c r="Q130">
        <v>1844.5695325745401</v>
      </c>
      <c r="R130">
        <v>85.324925615834999</v>
      </c>
      <c r="S130" s="1">
        <f>(Table2[[#This Row],[Close Price]]-Table2[[#This Row],[20D EMA]])/Table2[[#This Row],[20D EMA]]</f>
        <v>0.19044851649358721</v>
      </c>
      <c r="T130" s="1">
        <f>(Table2[[#This Row],[Close Price]]-Table2[[#This Row],[50D EMA]])/Table2[[#This Row],[50D EMA]]</f>
        <v>0.26993672168813859</v>
      </c>
      <c r="U130" s="1">
        <f>(Table2[[#This Row],[Close Price]]-Table2[[#This Row],[200D EMA]])/Table2[[#This Row],[200D EMA]]</f>
        <v>0.44367016421615352</v>
      </c>
      <c r="V130">
        <v>1.4519995748516901</v>
      </c>
      <c r="W130">
        <v>2579.4</v>
      </c>
      <c r="X130">
        <v>2735</v>
      </c>
      <c r="Y130">
        <v>2236.0500000000002</v>
      </c>
      <c r="Z130">
        <v>2735</v>
      </c>
      <c r="AA130">
        <v>2010</v>
      </c>
      <c r="AB130">
        <v>2735</v>
      </c>
      <c r="AC130" s="1">
        <f>(Table2[[#This Row],[Close Price]]/Table2[[#This Row],[Day Low]])-1</f>
        <v>3.239125377994867E-2</v>
      </c>
      <c r="AD130" s="1">
        <f>(Table2[[#This Row],[Day High]]/Table2[[#This Row],[Close Price]])-1</f>
        <v>2.7056459941042998E-2</v>
      </c>
      <c r="AE130" s="1">
        <f>(Table2[[#This Row],[Close Price]]/Table2[[#This Row],[Current Week Low]])-1</f>
        <v>0.19091701885020451</v>
      </c>
      <c r="AF130" s="1">
        <f>(Table2[[#This Row],[Current Week High]]/Table2[[#This Row],[Close Price]])-1</f>
        <v>2.7056459941042998E-2</v>
      </c>
      <c r="AG130" s="1">
        <f>(Table2[[#This Row],[Close Price]]/Table2[[#This Row],[Current Month Low]])-1</f>
        <v>0.32485074626865673</v>
      </c>
      <c r="AH130" s="1">
        <f>(Table2[[#This Row],[Current Month High]]/Table2[[#This Row],[Close Price]])-1</f>
        <v>2.7056459941042998E-2</v>
      </c>
      <c r="AI130">
        <v>2.7056459941042998</v>
      </c>
      <c r="AJ130">
        <v>88.327439886845795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0.41</v>
      </c>
      <c r="AM130" t="s">
        <v>3188</v>
      </c>
      <c r="AN130">
        <v>30.66</v>
      </c>
      <c r="AO130" t="s">
        <v>3188</v>
      </c>
      <c r="AP130">
        <v>0.11061594274506199</v>
      </c>
      <c r="AQ130">
        <f>(Table2[[#This Row],[Sharpe Ratio]]-AVERAGE(Table2[Sharpe Ratio]))/_xlfn.STDEV.P(Table2[Sharpe Ratio])</f>
        <v>0.52533916115100077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8.2035070043440861</v>
      </c>
      <c r="AS130">
        <f>_xlfn.RANK.AVG(Table2[[#This Row],[1Y Return vs Nifty Z-Score]],Table2[1Y Return vs Nifty Z-Score])</f>
        <v>291</v>
      </c>
      <c r="AT130">
        <f>_xlfn.RANK.AVG(Table2[[#This Row],[6M Return vs Nifty Z-Score]],Table2[6M Return vs Nifty Z-Score])</f>
        <v>69</v>
      </c>
      <c r="AU130">
        <f>_xlfn.RANK.AVG(Table2[[#This Row],[Sharpe Ratio Z-Score]],Table2[Sharpe Ratio Z-Score])</f>
        <v>203</v>
      </c>
      <c r="AV130">
        <f>(Table2[[#This Row],[Rank 1Y]]+Table2[[#This Row],[Rank 6M]]+Table2[[#This Row],[Rank Sharpe]])/3</f>
        <v>187.66666666666666</v>
      </c>
    </row>
    <row r="131" spans="1:48" x14ac:dyDescent="0.3">
      <c r="A131" t="s">
        <v>490</v>
      </c>
      <c r="B131" t="s">
        <v>491</v>
      </c>
      <c r="C131" t="s">
        <v>3142</v>
      </c>
      <c r="D131" t="s">
        <v>141</v>
      </c>
      <c r="E131">
        <v>43465.252800000002</v>
      </c>
      <c r="F131">
        <v>217.12</v>
      </c>
      <c r="G131">
        <v>116.451859638684</v>
      </c>
      <c r="H131">
        <f>(Table2[[#This Row],[1Y Return vs Nifty]]-AVERAGE(Table2[1Y Return vs Nifty]))/_xlfn.STDEV.P(Table2[1Y Return vs Nifty])</f>
        <v>1.5642399512081371</v>
      </c>
      <c r="I131">
        <v>-7.0054607682194296</v>
      </c>
      <c r="J131">
        <f>(Table2[[#This Row],[1M Return vs Nifty]]-AVERAGE(Table2[1M Return vs Nifty]))/_xlfn.STDEV.P(Table2[1M Return vs Nifty])</f>
        <v>-0.96395537887579796</v>
      </c>
      <c r="K131">
        <v>0.63288597285050696</v>
      </c>
      <c r="L131">
        <f>(Table2[[#This Row],[6M Return vs Nifty]]-AVERAGE(Table2[6M Return vs Nifty]))/_xlfn.STDEV.P(Table2[6M Return vs Nifty])</f>
        <v>-0.28896116799579791</v>
      </c>
      <c r="M131">
        <v>-0.75036320163772896</v>
      </c>
      <c r="N131">
        <f>(Table2[[#This Row],[1W Return vs Nifty]]-AVERAGE(Table2[1W Return vs Nifty]))/_xlfn.STDEV.P(Table2[1W Return vs Nifty])</f>
        <v>-0.56616494217840618</v>
      </c>
      <c r="O131">
        <v>231.52</v>
      </c>
      <c r="P131">
        <v>249.66799417930901</v>
      </c>
      <c r="Q131">
        <v>226.266830129044</v>
      </c>
      <c r="R131">
        <v>32.807345467929203</v>
      </c>
      <c r="S131" s="1">
        <f>(Table2[[#This Row],[Close Price]]-Table2[[#This Row],[20D EMA]])/Table2[[#This Row],[20D EMA]]</f>
        <v>-6.219765031098827E-2</v>
      </c>
      <c r="T131" s="1">
        <f>(Table2[[#This Row],[Close Price]]-Table2[[#This Row],[50D EMA]])/Table2[[#This Row],[50D EMA]]</f>
        <v>-0.13036510461141992</v>
      </c>
      <c r="U131" s="1">
        <f>(Table2[[#This Row],[Close Price]]-Table2[[#This Row],[200D EMA]])/Table2[[#This Row],[200D EMA]]</f>
        <v>-4.0424971366007964E-2</v>
      </c>
      <c r="V131">
        <v>0.37346091326560898</v>
      </c>
      <c r="W131">
        <v>216.5</v>
      </c>
      <c r="X131">
        <v>225.7</v>
      </c>
      <c r="Y131">
        <v>216.5</v>
      </c>
      <c r="Z131">
        <v>228.52</v>
      </c>
      <c r="AA131">
        <v>206.56</v>
      </c>
      <c r="AB131">
        <v>241.38</v>
      </c>
      <c r="AC131" s="1">
        <f>(Table2[[#This Row],[Close Price]]/Table2[[#This Row],[Day Low]])-1</f>
        <v>2.8637413394918543E-3</v>
      </c>
      <c r="AD131" s="1">
        <f>(Table2[[#This Row],[Day High]]/Table2[[#This Row],[Close Price]])-1</f>
        <v>3.9517317612380198E-2</v>
      </c>
      <c r="AE131" s="1">
        <f>(Table2[[#This Row],[Close Price]]/Table2[[#This Row],[Current Week Low]])-1</f>
        <v>2.8637413394918543E-3</v>
      </c>
      <c r="AF131" s="1">
        <f>(Table2[[#This Row],[Current Week High]]/Table2[[#This Row],[Close Price]])-1</f>
        <v>5.2505526897568267E-2</v>
      </c>
      <c r="AG131" s="1">
        <f>(Table2[[#This Row],[Close Price]]/Table2[[#This Row],[Current Month Low]])-1</f>
        <v>5.1123160340821094E-2</v>
      </c>
      <c r="AH131" s="1">
        <f>(Table2[[#This Row],[Current Month High]]/Table2[[#This Row],[Close Price]])-1</f>
        <v>0.11173544583640371</v>
      </c>
      <c r="AI131">
        <v>62.905305821665401</v>
      </c>
      <c r="AJ131">
        <v>207.97163120567299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-0.32</v>
      </c>
      <c r="AM131" t="s">
        <v>3187</v>
      </c>
      <c r="AN131">
        <v>-10.210000000000001</v>
      </c>
      <c r="AO131" t="s">
        <v>3187</v>
      </c>
      <c r="AP131">
        <v>0.15943957725826299</v>
      </c>
      <c r="AQ131">
        <f>(Table2[[#This Row],[Sharpe Ratio]]-AVERAGE(Table2[Sharpe Ratio]))/_xlfn.STDEV.P(Table2[Sharpe Ratio])</f>
        <v>1.0974398517913309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52</v>
      </c>
      <c r="AT131">
        <f>_xlfn.RANK.AVG(Table2[[#This Row],[6M Return vs Nifty Z-Score]],Table2[6M Return vs Nifty Z-Score])</f>
        <v>420</v>
      </c>
      <c r="AU131">
        <f>_xlfn.RANK.AVG(Table2[[#This Row],[Sharpe Ratio Z-Score]],Table2[Sharpe Ratio Z-Score])</f>
        <v>98</v>
      </c>
      <c r="AV131">
        <f>(Table2[[#This Row],[Rank 1Y]]+Table2[[#This Row],[Rank 6M]]+Table2[[#This Row],[Rank Sharpe]])/3</f>
        <v>190</v>
      </c>
    </row>
    <row r="132" spans="1:48" x14ac:dyDescent="0.3">
      <c r="A132" t="s">
        <v>1013</v>
      </c>
      <c r="B132" t="s">
        <v>1014</v>
      </c>
      <c r="C132" t="s">
        <v>3146</v>
      </c>
      <c r="D132" t="s">
        <v>51</v>
      </c>
      <c r="E132">
        <v>14238.13083624</v>
      </c>
      <c r="F132">
        <v>1873.15</v>
      </c>
      <c r="G132">
        <v>50.093171177356098</v>
      </c>
      <c r="H132">
        <f>(Table2[[#This Row],[1Y Return vs Nifty]]-AVERAGE(Table2[1Y Return vs Nifty]))/_xlfn.STDEV.P(Table2[1Y Return vs Nifty])</f>
        <v>0.432753648227996</v>
      </c>
      <c r="I132">
        <v>-0.40308605059199398</v>
      </c>
      <c r="J132">
        <f>(Table2[[#This Row],[1M Return vs Nifty]]-AVERAGE(Table2[1M Return vs Nifty]))/_xlfn.STDEV.P(Table2[1M Return vs Nifty])</f>
        <v>-0.23567547107283368</v>
      </c>
      <c r="K132">
        <v>30.5345010054947</v>
      </c>
      <c r="L132">
        <f>(Table2[[#This Row],[6M Return vs Nifty]]-AVERAGE(Table2[6M Return vs Nifty]))/_xlfn.STDEV.P(Table2[6M Return vs Nifty])</f>
        <v>0.66565880405296718</v>
      </c>
      <c r="M132">
        <v>0.30799850201249201</v>
      </c>
      <c r="N132">
        <f>(Table2[[#This Row],[1W Return vs Nifty]]-AVERAGE(Table2[1W Return vs Nifty]))/_xlfn.STDEV.P(Table2[1W Return vs Nifty])</f>
        <v>-0.34617941916612471</v>
      </c>
      <c r="O132">
        <v>1919.49</v>
      </c>
      <c r="P132">
        <v>1848.9918794502901</v>
      </c>
      <c r="Q132">
        <v>1541.79077058641</v>
      </c>
      <c r="R132">
        <v>37.469818830983698</v>
      </c>
      <c r="S132" s="1">
        <f>(Table2[[#This Row],[Close Price]]-Table2[[#This Row],[20D EMA]])/Table2[[#This Row],[20D EMA]]</f>
        <v>-2.4141829340085085E-2</v>
      </c>
      <c r="T132" s="1">
        <f>(Table2[[#This Row],[Close Price]]-Table2[[#This Row],[50D EMA]])/Table2[[#This Row],[50D EMA]]</f>
        <v>1.3065563358175641E-2</v>
      </c>
      <c r="U132" s="1">
        <f>(Table2[[#This Row],[Close Price]]-Table2[[#This Row],[200D EMA]])/Table2[[#This Row],[200D EMA]]</f>
        <v>0.21491841547835952</v>
      </c>
      <c r="V132">
        <v>0.35077210335562897</v>
      </c>
      <c r="W132">
        <v>1857.85</v>
      </c>
      <c r="X132">
        <v>1948.4</v>
      </c>
      <c r="Y132">
        <v>1857.85</v>
      </c>
      <c r="Z132">
        <v>1948.4</v>
      </c>
      <c r="AA132">
        <v>1826.3</v>
      </c>
      <c r="AB132">
        <v>2109.9499999999998</v>
      </c>
      <c r="AC132" s="1">
        <f>(Table2[[#This Row],[Close Price]]/Table2[[#This Row],[Day Low]])-1</f>
        <v>8.2353257797993518E-3</v>
      </c>
      <c r="AD132" s="1">
        <f>(Table2[[#This Row],[Day High]]/Table2[[#This Row],[Close Price]])-1</f>
        <v>4.0172970664388963E-2</v>
      </c>
      <c r="AE132" s="1">
        <f>(Table2[[#This Row],[Close Price]]/Table2[[#This Row],[Current Week Low]])-1</f>
        <v>8.2353257797993518E-3</v>
      </c>
      <c r="AF132" s="1">
        <f>(Table2[[#This Row],[Current Week High]]/Table2[[#This Row],[Close Price]])-1</f>
        <v>4.0172970664388963E-2</v>
      </c>
      <c r="AG132" s="1">
        <f>(Table2[[#This Row],[Close Price]]/Table2[[#This Row],[Current Month Low]])-1</f>
        <v>2.565295953567337E-2</v>
      </c>
      <c r="AH132" s="1">
        <f>(Table2[[#This Row],[Current Month High]]/Table2[[#This Row],[Close Price]])-1</f>
        <v>0.12641806582494719</v>
      </c>
      <c r="AI132">
        <v>15.2497130502095</v>
      </c>
      <c r="AJ132">
        <v>96.346960167714798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0.12</v>
      </c>
      <c r="AM132" t="s">
        <v>3188</v>
      </c>
      <c r="AN132">
        <v>-1.31</v>
      </c>
      <c r="AO132" t="s">
        <v>3187</v>
      </c>
      <c r="AP132">
        <v>9.3636825887927003E-2</v>
      </c>
      <c r="AQ132">
        <f>(Table2[[#This Row],[Sharpe Ratio]]-AVERAGE(Table2[Sharpe Ratio]))/_xlfn.STDEV.P(Table2[Sharpe Ratio])</f>
        <v>0.32638296755170249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0.84294052959370713</v>
      </c>
      <c r="AS132">
        <f>_xlfn.RANK.AVG(Table2[[#This Row],[1Y Return vs Nifty Z-Score]],Table2[1Y Return vs Nifty Z-Score])</f>
        <v>180</v>
      </c>
      <c r="AT132">
        <f>_xlfn.RANK.AVG(Table2[[#This Row],[6M Return vs Nifty Z-Score]],Table2[6M Return vs Nifty Z-Score])</f>
        <v>133</v>
      </c>
      <c r="AU132">
        <f>_xlfn.RANK.AVG(Table2[[#This Row],[Sharpe Ratio Z-Score]],Table2[Sharpe Ratio Z-Score])</f>
        <v>257</v>
      </c>
      <c r="AV132">
        <f>(Table2[[#This Row],[Rank 1Y]]+Table2[[#This Row],[Rank 6M]]+Table2[[#This Row],[Rank Sharpe]])/3</f>
        <v>190</v>
      </c>
    </row>
    <row r="133" spans="1:48" x14ac:dyDescent="0.3">
      <c r="A133" t="s">
        <v>1828</v>
      </c>
      <c r="B133" t="s">
        <v>1829</v>
      </c>
      <c r="C133" t="s">
        <v>3156</v>
      </c>
      <c r="D133" t="s">
        <v>268</v>
      </c>
      <c r="E133">
        <v>4286.7744825</v>
      </c>
      <c r="F133">
        <v>1384.55</v>
      </c>
      <c r="G133">
        <v>71.938096324673594</v>
      </c>
      <c r="H133">
        <f>(Table2[[#This Row],[1Y Return vs Nifty]]-AVERAGE(Table2[1Y Return vs Nifty]))/_xlfn.STDEV.P(Table2[1Y Return vs Nifty])</f>
        <v>0.80523288443563656</v>
      </c>
      <c r="I133">
        <v>18.999052735815901</v>
      </c>
      <c r="J133">
        <f>(Table2[[#This Row],[1M Return vs Nifty]]-AVERAGE(Table2[1M Return vs Nifty]))/_xlfn.STDEV.P(Table2[1M Return vs Nifty])</f>
        <v>1.9044920369632969</v>
      </c>
      <c r="K133">
        <v>54.794304434503502</v>
      </c>
      <c r="L133">
        <f>(Table2[[#This Row],[6M Return vs Nifty]]-AVERAGE(Table2[6M Return vs Nifty]))/_xlfn.STDEV.P(Table2[6M Return vs Nifty])</f>
        <v>1.4401618817638495</v>
      </c>
      <c r="M133">
        <v>-2.6669503617011898</v>
      </c>
      <c r="N133">
        <f>(Table2[[#This Row],[1W Return vs Nifty]]-AVERAGE(Table2[1W Return vs Nifty]))/_xlfn.STDEV.P(Table2[1W Return vs Nifty])</f>
        <v>-0.96453671560051568</v>
      </c>
      <c r="O133">
        <v>1370.97</v>
      </c>
      <c r="P133">
        <v>1286.0837873924099</v>
      </c>
      <c r="Q133">
        <v>1034.4893338889599</v>
      </c>
      <c r="R133">
        <v>48.1681294211416</v>
      </c>
      <c r="S133" s="1">
        <f>(Table2[[#This Row],[Close Price]]-Table2[[#This Row],[20D EMA]])/Table2[[#This Row],[20D EMA]]</f>
        <v>9.9053954499368525E-3</v>
      </c>
      <c r="T133" s="1">
        <f>(Table2[[#This Row],[Close Price]]-Table2[[#This Row],[50D EMA]])/Table2[[#This Row],[50D EMA]]</f>
        <v>7.6562828621947326E-2</v>
      </c>
      <c r="U133" s="1">
        <f>(Table2[[#This Row],[Close Price]]-Table2[[#This Row],[200D EMA]])/Table2[[#This Row],[200D EMA]]</f>
        <v>0.33838982640357984</v>
      </c>
      <c r="V133">
        <v>1.2742046544094101</v>
      </c>
      <c r="W133">
        <v>1380.1</v>
      </c>
      <c r="X133">
        <v>1427.95</v>
      </c>
      <c r="Y133">
        <v>1380.1</v>
      </c>
      <c r="Z133">
        <v>1548.95</v>
      </c>
      <c r="AA133">
        <v>1249.0999999999999</v>
      </c>
      <c r="AB133">
        <v>1548.95</v>
      </c>
      <c r="AC133" s="1">
        <f>(Table2[[#This Row],[Close Price]]/Table2[[#This Row],[Day Low]])-1</f>
        <v>3.2244040286935061E-3</v>
      </c>
      <c r="AD133" s="1">
        <f>(Table2[[#This Row],[Day High]]/Table2[[#This Row],[Close Price]])-1</f>
        <v>3.1345924668664926E-2</v>
      </c>
      <c r="AE133" s="1">
        <f>(Table2[[#This Row],[Close Price]]/Table2[[#This Row],[Current Week Low]])-1</f>
        <v>3.2244040286935061E-3</v>
      </c>
      <c r="AF133" s="1">
        <f>(Table2[[#This Row],[Current Week High]]/Table2[[#This Row],[Close Price]])-1</f>
        <v>0.11873894044996569</v>
      </c>
      <c r="AG133" s="1">
        <f>(Table2[[#This Row],[Close Price]]/Table2[[#This Row],[Current Month Low]])-1</f>
        <v>0.1084380754142984</v>
      </c>
      <c r="AH133" s="1">
        <f>(Table2[[#This Row],[Current Month High]]/Table2[[#This Row],[Close Price]])-1</f>
        <v>0.11873894044996569</v>
      </c>
      <c r="AI133">
        <v>11.873894044996501</v>
      </c>
      <c r="AJ133">
        <v>122.793466891946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0.22</v>
      </c>
      <c r="AM133" t="s">
        <v>3188</v>
      </c>
      <c r="AN133">
        <v>12.76</v>
      </c>
      <c r="AO133" t="s">
        <v>3188</v>
      </c>
      <c r="AP133">
        <v>4.8882403983938998E-2</v>
      </c>
      <c r="AQ133">
        <f>(Table2[[#This Row],[Sharpe Ratio]]-AVERAGE(Table2[Sharpe Ratio]))/_xlfn.STDEV.P(Table2[Sharpe Ratio])</f>
        <v>-0.19803591145570532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2.9873141761065618</v>
      </c>
      <c r="AS133">
        <f>_xlfn.RANK.AVG(Table2[[#This Row],[1Y Return vs Nifty Z-Score]],Table2[1Y Return vs Nifty Z-Score])</f>
        <v>121</v>
      </c>
      <c r="AT133">
        <f>_xlfn.RANK.AVG(Table2[[#This Row],[6M Return vs Nifty Z-Score]],Table2[6M Return vs Nifty Z-Score])</f>
        <v>58</v>
      </c>
      <c r="AU133">
        <f>_xlfn.RANK.AVG(Table2[[#This Row],[Sharpe Ratio Z-Score]],Table2[Sharpe Ratio Z-Score])</f>
        <v>391</v>
      </c>
      <c r="AV133">
        <f>(Table2[[#This Row],[Rank 1Y]]+Table2[[#This Row],[Rank 6M]]+Table2[[#This Row],[Rank Sharpe]])/3</f>
        <v>190</v>
      </c>
    </row>
    <row r="134" spans="1:48" x14ac:dyDescent="0.3">
      <c r="A134" t="s">
        <v>1074</v>
      </c>
      <c r="B134" t="s">
        <v>1075</v>
      </c>
      <c r="C134" t="s">
        <v>3148</v>
      </c>
      <c r="D134" t="s">
        <v>190</v>
      </c>
      <c r="E134">
        <v>12498.121992320001</v>
      </c>
      <c r="F134">
        <v>531.20000000000005</v>
      </c>
      <c r="G134">
        <v>31.885124121412499</v>
      </c>
      <c r="H134">
        <f>(Table2[[#This Row],[1Y Return vs Nifty]]-AVERAGE(Table2[1Y Return vs Nifty]))/_xlfn.STDEV.P(Table2[1Y Return vs Nifty])</f>
        <v>0.12228705635397999</v>
      </c>
      <c r="I134">
        <v>1.16437534134</v>
      </c>
      <c r="J134">
        <f>(Table2[[#This Row],[1M Return vs Nifty]]-AVERAGE(Table2[1M Return vs Nifty]))/_xlfn.STDEV.P(Table2[1M Return vs Nifty])</f>
        <v>-6.2775463602316298E-2</v>
      </c>
      <c r="K134">
        <v>19.867394444227099</v>
      </c>
      <c r="L134">
        <f>(Table2[[#This Row],[6M Return vs Nifty]]-AVERAGE(Table2[6M Return vs Nifty]))/_xlfn.STDEV.P(Table2[6M Return vs Nifty])</f>
        <v>0.32510753428906125</v>
      </c>
      <c r="M134">
        <v>-4.7288679695215201</v>
      </c>
      <c r="N134">
        <f>(Table2[[#This Row],[1W Return vs Nifty]]-AVERAGE(Table2[1W Return vs Nifty]))/_xlfn.STDEV.P(Table2[1W Return vs Nifty])</f>
        <v>-1.3931161150630793</v>
      </c>
      <c r="O134">
        <v>568.98</v>
      </c>
      <c r="P134">
        <v>555.074160384891</v>
      </c>
      <c r="Q134">
        <v>472.90718227250602</v>
      </c>
      <c r="R134">
        <v>25.418518098838799</v>
      </c>
      <c r="S134" s="1">
        <f>(Table2[[#This Row],[Close Price]]-Table2[[#This Row],[20D EMA]])/Table2[[#This Row],[20D EMA]]</f>
        <v>-6.6399521951562401E-2</v>
      </c>
      <c r="T134" s="1">
        <f>(Table2[[#This Row],[Close Price]]-Table2[[#This Row],[50D EMA]])/Table2[[#This Row],[50D EMA]]</f>
        <v>-4.3010758000942617E-2</v>
      </c>
      <c r="U134" s="1">
        <f>(Table2[[#This Row],[Close Price]]-Table2[[#This Row],[200D EMA]])/Table2[[#This Row],[200D EMA]]</f>
        <v>0.12326481794455729</v>
      </c>
      <c r="V134">
        <v>0.443658093392715</v>
      </c>
      <c r="W134">
        <v>529.79999999999995</v>
      </c>
      <c r="X134">
        <v>556.79999999999995</v>
      </c>
      <c r="Y134">
        <v>529.79999999999995</v>
      </c>
      <c r="Z134">
        <v>583.6</v>
      </c>
      <c r="AA134">
        <v>529.79999999999995</v>
      </c>
      <c r="AB134">
        <v>614.9</v>
      </c>
      <c r="AC134" s="1">
        <f>(Table2[[#This Row],[Close Price]]/Table2[[#This Row],[Day Low]])-1</f>
        <v>2.6425066062667479E-3</v>
      </c>
      <c r="AD134" s="1">
        <f>(Table2[[#This Row],[Day High]]/Table2[[#This Row],[Close Price]])-1</f>
        <v>4.8192771084337283E-2</v>
      </c>
      <c r="AE134" s="1">
        <f>(Table2[[#This Row],[Close Price]]/Table2[[#This Row],[Current Week Low]])-1</f>
        <v>2.6425066062667479E-3</v>
      </c>
      <c r="AF134" s="1">
        <f>(Table2[[#This Row],[Current Week High]]/Table2[[#This Row],[Close Price]])-1</f>
        <v>9.8644578313253017E-2</v>
      </c>
      <c r="AG134" s="1">
        <f>(Table2[[#This Row],[Close Price]]/Table2[[#This Row],[Current Month Low]])-1</f>
        <v>2.6425066062667479E-3</v>
      </c>
      <c r="AH134" s="1">
        <f>(Table2[[#This Row],[Current Month High]]/Table2[[#This Row],[Close Price]])-1</f>
        <v>0.15756777108433728</v>
      </c>
      <c r="AI134">
        <v>22.740963855421601</v>
      </c>
      <c r="AJ134">
        <v>69.712460063897694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0.16</v>
      </c>
      <c r="AM134" t="s">
        <v>3188</v>
      </c>
      <c r="AN134">
        <v>-11.75</v>
      </c>
      <c r="AO134" t="s">
        <v>3187</v>
      </c>
      <c r="AP134">
        <v>0.155073111463324</v>
      </c>
      <c r="AQ134">
        <f>(Table2[[#This Row],[Sharpe Ratio]]-AVERAGE(Table2[Sharpe Ratio]))/_xlfn.STDEV.P(Table2[Sharpe Ratio])</f>
        <v>1.0462749165740122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3.7777928551657736E-2</v>
      </c>
      <c r="AS134">
        <f>_xlfn.RANK.AVG(Table2[[#This Row],[1Y Return vs Nifty Z-Score]],Table2[1Y Return vs Nifty Z-Score])</f>
        <v>255</v>
      </c>
      <c r="AT134">
        <f>_xlfn.RANK.AVG(Table2[[#This Row],[6M Return vs Nifty Z-Score]],Table2[6M Return vs Nifty Z-Score])</f>
        <v>210</v>
      </c>
      <c r="AU134">
        <f>_xlfn.RANK.AVG(Table2[[#This Row],[Sharpe Ratio Z-Score]],Table2[Sharpe Ratio Z-Score])</f>
        <v>107</v>
      </c>
      <c r="AV134">
        <f>(Table2[[#This Row],[Rank 1Y]]+Table2[[#This Row],[Rank 6M]]+Table2[[#This Row],[Rank Sharpe]])/3</f>
        <v>190.66666666666666</v>
      </c>
    </row>
    <row r="135" spans="1:48" x14ac:dyDescent="0.3">
      <c r="A135" t="s">
        <v>1235</v>
      </c>
      <c r="B135" t="s">
        <v>1236</v>
      </c>
      <c r="C135" t="s">
        <v>3148</v>
      </c>
      <c r="D135" t="s">
        <v>190</v>
      </c>
      <c r="E135">
        <v>9633.6178641349998</v>
      </c>
      <c r="F135">
        <v>1560.85</v>
      </c>
      <c r="G135">
        <v>46.097257273259601</v>
      </c>
      <c r="H135">
        <f>(Table2[[#This Row],[1Y Return vs Nifty]]-AVERAGE(Table2[1Y Return vs Nifty]))/_xlfn.STDEV.P(Table2[1Y Return vs Nifty])</f>
        <v>0.36461906095374635</v>
      </c>
      <c r="I135">
        <v>5.6628071670250497</v>
      </c>
      <c r="J135">
        <f>(Table2[[#This Row],[1M Return vs Nifty]]-AVERAGE(Table2[1M Return vs Nifty]))/_xlfn.STDEV.P(Table2[1M Return vs Nifty])</f>
        <v>0.43342744147076956</v>
      </c>
      <c r="K135">
        <v>35.038034123237701</v>
      </c>
      <c r="L135">
        <f>(Table2[[#This Row],[6M Return vs Nifty]]-AVERAGE(Table2[6M Return vs Nifty]))/_xlfn.STDEV.P(Table2[6M Return vs Nifty])</f>
        <v>0.80943574233161952</v>
      </c>
      <c r="M135">
        <v>0.926070709097219</v>
      </c>
      <c r="N135">
        <f>(Table2[[#This Row],[1W Return vs Nifty]]-AVERAGE(Table2[1W Return vs Nifty]))/_xlfn.STDEV.P(Table2[1W Return vs Nifty])</f>
        <v>-0.21771016591749748</v>
      </c>
      <c r="O135">
        <v>1596.04</v>
      </c>
      <c r="P135">
        <v>1534.0444663834</v>
      </c>
      <c r="Q135">
        <v>1270.0300586574201</v>
      </c>
      <c r="R135">
        <v>39.153987892305601</v>
      </c>
      <c r="S135" s="1">
        <f>(Table2[[#This Row],[Close Price]]-Table2[[#This Row],[20D EMA]])/Table2[[#This Row],[20D EMA]]</f>
        <v>-2.2048319590987728E-2</v>
      </c>
      <c r="T135" s="1">
        <f>(Table2[[#This Row],[Close Price]]-Table2[[#This Row],[50D EMA]])/Table2[[#This Row],[50D EMA]]</f>
        <v>1.7473765724533057E-2</v>
      </c>
      <c r="U135" s="1">
        <f>(Table2[[#This Row],[Close Price]]-Table2[[#This Row],[200D EMA]])/Table2[[#This Row],[200D EMA]]</f>
        <v>0.22898666008740981</v>
      </c>
      <c r="V135">
        <v>0.61151686048710097</v>
      </c>
      <c r="W135">
        <v>1554</v>
      </c>
      <c r="X135">
        <v>1601</v>
      </c>
      <c r="Y135">
        <v>1552.1</v>
      </c>
      <c r="Z135">
        <v>1624.05</v>
      </c>
      <c r="AA135">
        <v>1520.05</v>
      </c>
      <c r="AB135">
        <v>1697</v>
      </c>
      <c r="AC135" s="1">
        <f>(Table2[[#This Row],[Close Price]]/Table2[[#This Row],[Day Low]])-1</f>
        <v>4.4079794079794343E-3</v>
      </c>
      <c r="AD135" s="1">
        <f>(Table2[[#This Row],[Day High]]/Table2[[#This Row],[Close Price]])-1</f>
        <v>2.5723163660825943E-2</v>
      </c>
      <c r="AE135" s="1">
        <f>(Table2[[#This Row],[Close Price]]/Table2[[#This Row],[Current Week Low]])-1</f>
        <v>5.6375233554539772E-3</v>
      </c>
      <c r="AF135" s="1">
        <f>(Table2[[#This Row],[Current Week High]]/Table2[[#This Row],[Close Price]])-1</f>
        <v>4.049075824070214E-2</v>
      </c>
      <c r="AG135" s="1">
        <f>(Table2[[#This Row],[Close Price]]/Table2[[#This Row],[Current Month Low]])-1</f>
        <v>2.6841222328212844E-2</v>
      </c>
      <c r="AH135" s="1">
        <f>(Table2[[#This Row],[Current Month High]]/Table2[[#This Row],[Close Price]])-1</f>
        <v>8.7228112887208997E-2</v>
      </c>
      <c r="AI135">
        <v>12.6501585674472</v>
      </c>
      <c r="AJ135">
        <v>90.231566118220499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0.17</v>
      </c>
      <c r="AM135" t="s">
        <v>3188</v>
      </c>
      <c r="AN135">
        <v>-6.57</v>
      </c>
      <c r="AO135" t="s">
        <v>3187</v>
      </c>
      <c r="AP135">
        <v>8.9492564092615995E-2</v>
      </c>
      <c r="AQ135">
        <f>(Table2[[#This Row],[Sharpe Ratio]]-AVERAGE(Table2[Sharpe Ratio]))/_xlfn.STDEV.P(Table2[Sharpe Ratio])</f>
        <v>0.27782175208850901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1.6675938309271472</v>
      </c>
      <c r="AS135">
        <f>_xlfn.RANK.AVG(Table2[[#This Row],[1Y Return vs Nifty Z-Score]],Table2[1Y Return vs Nifty Z-Score])</f>
        <v>195</v>
      </c>
      <c r="AT135">
        <f>_xlfn.RANK.AVG(Table2[[#This Row],[6M Return vs Nifty Z-Score]],Table2[6M Return vs Nifty Z-Score])</f>
        <v>107</v>
      </c>
      <c r="AU135">
        <f>_xlfn.RANK.AVG(Table2[[#This Row],[Sharpe Ratio Z-Score]],Table2[Sharpe Ratio Z-Score])</f>
        <v>271</v>
      </c>
      <c r="AV135">
        <f>(Table2[[#This Row],[Rank 1Y]]+Table2[[#This Row],[Rank 6M]]+Table2[[#This Row],[Rank Sharpe]])/3</f>
        <v>191</v>
      </c>
    </row>
    <row r="136" spans="1:48" x14ac:dyDescent="0.3">
      <c r="A136" t="s">
        <v>463</v>
      </c>
      <c r="B136" t="s">
        <v>464</v>
      </c>
      <c r="C136" t="s">
        <v>3141</v>
      </c>
      <c r="D136" t="s">
        <v>21</v>
      </c>
      <c r="E136">
        <v>48656.840865779901</v>
      </c>
      <c r="F136">
        <v>1792.2</v>
      </c>
      <c r="G136">
        <v>24.585287305575498</v>
      </c>
      <c r="H136">
        <f>(Table2[[#This Row],[1Y Return vs Nifty]]-AVERAGE(Table2[1Y Return vs Nifty]))/_xlfn.STDEV.P(Table2[1Y Return vs Nifty])</f>
        <v>-2.1829348804496764E-3</v>
      </c>
      <c r="I136">
        <v>3.0640882680167998</v>
      </c>
      <c r="J136">
        <f>(Table2[[#This Row],[1M Return vs Nifty]]-AVERAGE(Table2[1M Return vs Nifty]))/_xlfn.STDEV.P(Table2[1M Return vs Nifty])</f>
        <v>0.14677379924071246</v>
      </c>
      <c r="K136">
        <v>16.486049218686901</v>
      </c>
      <c r="L136">
        <f>(Table2[[#This Row],[6M Return vs Nifty]]-AVERAGE(Table2[6M Return vs Nifty]))/_xlfn.STDEV.P(Table2[6M Return vs Nifty])</f>
        <v>0.21715685399408569</v>
      </c>
      <c r="M136">
        <v>1.56254615562357</v>
      </c>
      <c r="N136">
        <f>(Table2[[#This Row],[1W Return vs Nifty]]-AVERAGE(Table2[1W Return vs Nifty]))/_xlfn.STDEV.P(Table2[1W Return vs Nifty])</f>
        <v>-8.5415711662708532E-2</v>
      </c>
      <c r="O136">
        <v>1740.64</v>
      </c>
      <c r="P136">
        <v>1735.7494671024699</v>
      </c>
      <c r="Q136">
        <v>1592.88252213327</v>
      </c>
      <c r="R136">
        <v>66.124747079944896</v>
      </c>
      <c r="S136" s="1">
        <f>(Table2[[#This Row],[Close Price]]-Table2[[#This Row],[20D EMA]])/Table2[[#This Row],[20D EMA]]</f>
        <v>2.9621288721389801E-2</v>
      </c>
      <c r="T136" s="1">
        <f>(Table2[[#This Row],[Close Price]]-Table2[[#This Row],[50D EMA]])/Table2[[#This Row],[50D EMA]]</f>
        <v>3.25222815662242E-2</v>
      </c>
      <c r="U136" s="1">
        <f>(Table2[[#This Row],[Close Price]]-Table2[[#This Row],[200D EMA]])/Table2[[#This Row],[200D EMA]]</f>
        <v>0.12513005516552086</v>
      </c>
      <c r="V136">
        <v>0.91831755265354598</v>
      </c>
      <c r="W136">
        <v>1755</v>
      </c>
      <c r="X136">
        <v>1822.9</v>
      </c>
      <c r="Y136">
        <v>1750.05</v>
      </c>
      <c r="Z136">
        <v>1822.9</v>
      </c>
      <c r="AA136">
        <v>1628.3</v>
      </c>
      <c r="AB136">
        <v>1822.9</v>
      </c>
      <c r="AC136" s="1">
        <f>(Table2[[#This Row],[Close Price]]/Table2[[#This Row],[Day Low]])-1</f>
        <v>2.1196581196581299E-2</v>
      </c>
      <c r="AD136" s="1">
        <f>(Table2[[#This Row],[Day High]]/Table2[[#This Row],[Close Price]])-1</f>
        <v>1.7129784622252009E-2</v>
      </c>
      <c r="AE136" s="1">
        <f>(Table2[[#This Row],[Close Price]]/Table2[[#This Row],[Current Week Low]])-1</f>
        <v>2.4085026142110388E-2</v>
      </c>
      <c r="AF136" s="1">
        <f>(Table2[[#This Row],[Current Week High]]/Table2[[#This Row],[Close Price]])-1</f>
        <v>1.7129784622252009E-2</v>
      </c>
      <c r="AG136" s="1">
        <f>(Table2[[#This Row],[Close Price]]/Table2[[#This Row],[Current Month Low]])-1</f>
        <v>0.10065712706503716</v>
      </c>
      <c r="AH136" s="1">
        <f>(Table2[[#This Row],[Current Month High]]/Table2[[#This Row],[Close Price]])-1</f>
        <v>1.7129784622252009E-2</v>
      </c>
      <c r="AI136">
        <v>7.6163374623367801</v>
      </c>
      <c r="AJ136">
        <v>64.241202346041007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-7.0000000000000007E-2</v>
      </c>
      <c r="AM136" t="s">
        <v>3187</v>
      </c>
      <c r="AN136">
        <v>10.09</v>
      </c>
      <c r="AO136" t="s">
        <v>3188</v>
      </c>
      <c r="AP136">
        <v>0.19480022280224199</v>
      </c>
      <c r="AQ136">
        <f>(Table2[[#This Row],[Sharpe Ratio]]-AVERAGE(Table2[Sharpe Ratio]))/_xlfn.STDEV.P(Table2[Sharpe Ratio])</f>
        <v>1.5117852797567259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1.7881172864483661</v>
      </c>
      <c r="AS136">
        <f>_xlfn.RANK.AVG(Table2[[#This Row],[1Y Return vs Nifty Z-Score]],Table2[1Y Return vs Nifty Z-Score])</f>
        <v>293</v>
      </c>
      <c r="AT136">
        <f>_xlfn.RANK.AVG(Table2[[#This Row],[6M Return vs Nifty Z-Score]],Table2[6M Return vs Nifty Z-Score])</f>
        <v>240</v>
      </c>
      <c r="AU136">
        <f>_xlfn.RANK.AVG(Table2[[#This Row],[Sharpe Ratio Z-Score]],Table2[Sharpe Ratio Z-Score])</f>
        <v>50</v>
      </c>
      <c r="AV136">
        <f>(Table2[[#This Row],[Rank 1Y]]+Table2[[#This Row],[Rank 6M]]+Table2[[#This Row],[Rank Sharpe]])/3</f>
        <v>194.33333333333334</v>
      </c>
    </row>
    <row r="137" spans="1:48" x14ac:dyDescent="0.3">
      <c r="A137" t="s">
        <v>855</v>
      </c>
      <c r="B137" t="s">
        <v>856</v>
      </c>
      <c r="C137" t="s">
        <v>3153</v>
      </c>
      <c r="D137" t="s">
        <v>437</v>
      </c>
      <c r="E137">
        <v>18802.435103700001</v>
      </c>
      <c r="F137">
        <v>1317</v>
      </c>
      <c r="G137">
        <v>25.992928677370202</v>
      </c>
      <c r="H137">
        <f>(Table2[[#This Row],[1Y Return vs Nifty]]-AVERAGE(Table2[1Y Return vs Nifty]))/_xlfn.STDEV.P(Table2[1Y Return vs Nifty])</f>
        <v>2.1818849492098353E-2</v>
      </c>
      <c r="I137">
        <v>8.1187766568373299</v>
      </c>
      <c r="J137">
        <f>(Table2[[#This Row],[1M Return vs Nifty]]-AVERAGE(Table2[1M Return vs Nifty]))/_xlfn.STDEV.P(Table2[1M Return vs Nifty])</f>
        <v>0.70433500278078953</v>
      </c>
      <c r="K137">
        <v>17.053889582118099</v>
      </c>
      <c r="L137">
        <f>(Table2[[#This Row],[6M Return vs Nifty]]-AVERAGE(Table2[6M Return vs Nifty]))/_xlfn.STDEV.P(Table2[6M Return vs Nifty])</f>
        <v>0.23528536482117848</v>
      </c>
      <c r="M137">
        <v>4.5114288032852601</v>
      </c>
      <c r="N137">
        <f>(Table2[[#This Row],[1W Return vs Nifty]]-AVERAGE(Table2[1W Return vs Nifty]))/_xlfn.STDEV.P(Table2[1W Return vs Nifty])</f>
        <v>0.527523597564311</v>
      </c>
      <c r="O137">
        <v>1269.26</v>
      </c>
      <c r="P137">
        <v>1270.09592074597</v>
      </c>
      <c r="Q137">
        <v>1140.4388243458</v>
      </c>
      <c r="R137">
        <v>65.260216185534304</v>
      </c>
      <c r="S137" s="1">
        <f>(Table2[[#This Row],[Close Price]]-Table2[[#This Row],[20D EMA]])/Table2[[#This Row],[20D EMA]]</f>
        <v>3.7612467106818155E-2</v>
      </c>
      <c r="T137" s="1">
        <f>(Table2[[#This Row],[Close Price]]-Table2[[#This Row],[50D EMA]])/Table2[[#This Row],[50D EMA]]</f>
        <v>3.6929556648352686E-2</v>
      </c>
      <c r="U137" s="1">
        <f>(Table2[[#This Row],[Close Price]]-Table2[[#This Row],[200D EMA]])/Table2[[#This Row],[200D EMA]]</f>
        <v>0.15481862936004689</v>
      </c>
      <c r="V137">
        <v>0.68405737243703402</v>
      </c>
      <c r="W137">
        <v>1310</v>
      </c>
      <c r="X137">
        <v>1365</v>
      </c>
      <c r="Y137">
        <v>1262.3499999999999</v>
      </c>
      <c r="Z137">
        <v>1365</v>
      </c>
      <c r="AA137">
        <v>1175.4000000000001</v>
      </c>
      <c r="AB137">
        <v>1365</v>
      </c>
      <c r="AC137" s="1">
        <f>(Table2[[#This Row],[Close Price]]/Table2[[#This Row],[Day Low]])-1</f>
        <v>5.3435114503816994E-3</v>
      </c>
      <c r="AD137" s="1">
        <f>(Table2[[#This Row],[Day High]]/Table2[[#This Row],[Close Price]])-1</f>
        <v>3.6446469248291535E-2</v>
      </c>
      <c r="AE137" s="1">
        <f>(Table2[[#This Row],[Close Price]]/Table2[[#This Row],[Current Week Low]])-1</f>
        <v>4.3292272349189975E-2</v>
      </c>
      <c r="AF137" s="1">
        <f>(Table2[[#This Row],[Current Week High]]/Table2[[#This Row],[Close Price]])-1</f>
        <v>3.6446469248291535E-2</v>
      </c>
      <c r="AG137" s="1">
        <f>(Table2[[#This Row],[Close Price]]/Table2[[#This Row],[Current Month Low]])-1</f>
        <v>0.12046962736089828</v>
      </c>
      <c r="AH137" s="1">
        <f>(Table2[[#This Row],[Current Month High]]/Table2[[#This Row],[Close Price]])-1</f>
        <v>3.6446469248291535E-2</v>
      </c>
      <c r="AI137">
        <v>17.213363705391</v>
      </c>
      <c r="AJ137">
        <v>81.0309278350515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-0.01</v>
      </c>
      <c r="AM137" t="s">
        <v>3187</v>
      </c>
      <c r="AN137">
        <v>9.6999999999999993</v>
      </c>
      <c r="AO137" t="s">
        <v>3188</v>
      </c>
      <c r="AP137">
        <v>0.18476978080397199</v>
      </c>
      <c r="AQ137">
        <f>(Table2[[#This Row],[Sharpe Ratio]]-AVERAGE(Table2[Sharpe Ratio]))/_xlfn.STDEV.P(Table2[Sharpe Ratio])</f>
        <v>1.3942515719151582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286</v>
      </c>
      <c r="AT137">
        <f>_xlfn.RANK.AVG(Table2[[#This Row],[6M Return vs Nifty Z-Score]],Table2[6M Return vs Nifty Z-Score])</f>
        <v>233</v>
      </c>
      <c r="AU137">
        <f>_xlfn.RANK.AVG(Table2[[#This Row],[Sharpe Ratio Z-Score]],Table2[Sharpe Ratio Z-Score])</f>
        <v>64</v>
      </c>
      <c r="AV137">
        <f>(Table2[[#This Row],[Rank 1Y]]+Table2[[#This Row],[Rank 6M]]+Table2[[#This Row],[Rank Sharpe]])/3</f>
        <v>194.33333333333334</v>
      </c>
    </row>
    <row r="138" spans="1:48" x14ac:dyDescent="0.3">
      <c r="A138" t="s">
        <v>1143</v>
      </c>
      <c r="B138" t="s">
        <v>1144</v>
      </c>
      <c r="C138" t="s">
        <v>3147</v>
      </c>
      <c r="D138" t="s">
        <v>209</v>
      </c>
      <c r="E138">
        <v>10997.95878723</v>
      </c>
      <c r="F138">
        <v>277.95</v>
      </c>
      <c r="G138">
        <v>36.343986151286103</v>
      </c>
      <c r="H138">
        <f>(Table2[[#This Row],[1Y Return vs Nifty]]-AVERAGE(Table2[1Y Return vs Nifty]))/_xlfn.STDEV.P(Table2[1Y Return vs Nifty])</f>
        <v>0.1983154021616339</v>
      </c>
      <c r="I138">
        <v>35.621857869915502</v>
      </c>
      <c r="J138">
        <f>(Table2[[#This Row],[1M Return vs Nifty]]-AVERAGE(Table2[1M Return vs Nifty]))/_xlfn.STDEV.P(Table2[1M Return vs Nifty])</f>
        <v>3.7380830565955501</v>
      </c>
      <c r="K138">
        <v>31.010022960156899</v>
      </c>
      <c r="L138">
        <f>(Table2[[#This Row],[6M Return vs Nifty]]-AVERAGE(Table2[6M Return vs Nifty]))/_xlfn.STDEV.P(Table2[6M Return vs Nifty])</f>
        <v>0.68084001598993527</v>
      </c>
      <c r="M138">
        <v>-2.9758843071334602</v>
      </c>
      <c r="N138">
        <f>(Table2[[#This Row],[1W Return vs Nifty]]-AVERAGE(Table2[1W Return vs Nifty]))/_xlfn.STDEV.P(Table2[1W Return vs Nifty])</f>
        <v>-1.0287501081748807</v>
      </c>
      <c r="O138">
        <v>289.27999999999997</v>
      </c>
      <c r="P138">
        <v>263.26188820175003</v>
      </c>
      <c r="Q138">
        <v>220.412363316533</v>
      </c>
      <c r="R138">
        <v>36.330093384002303</v>
      </c>
      <c r="S138" s="1">
        <f>(Table2[[#This Row],[Close Price]]-Table2[[#This Row],[20D EMA]])/Table2[[#This Row],[20D EMA]]</f>
        <v>-3.9166205752212337E-2</v>
      </c>
      <c r="T138" s="1">
        <f>(Table2[[#This Row],[Close Price]]-Table2[[#This Row],[50D EMA]])/Table2[[#This Row],[50D EMA]]</f>
        <v>5.5792776913435219E-2</v>
      </c>
      <c r="U138" s="1">
        <f>(Table2[[#This Row],[Close Price]]-Table2[[#This Row],[200D EMA]])/Table2[[#This Row],[200D EMA]]</f>
        <v>0.26104541423040545</v>
      </c>
      <c r="V138">
        <v>0.39026097437707102</v>
      </c>
      <c r="W138">
        <v>276.89999999999998</v>
      </c>
      <c r="X138">
        <v>293.8</v>
      </c>
      <c r="Y138">
        <v>276.89999999999998</v>
      </c>
      <c r="Z138">
        <v>297.75</v>
      </c>
      <c r="AA138">
        <v>276.89999999999998</v>
      </c>
      <c r="AB138">
        <v>345.7</v>
      </c>
      <c r="AC138" s="1">
        <f>(Table2[[#This Row],[Close Price]]/Table2[[#This Row],[Day Low]])-1</f>
        <v>3.7919826652221822E-3</v>
      </c>
      <c r="AD138" s="1">
        <f>(Table2[[#This Row],[Day High]]/Table2[[#This Row],[Close Price]])-1</f>
        <v>5.7024644720273576E-2</v>
      </c>
      <c r="AE138" s="1">
        <f>(Table2[[#This Row],[Close Price]]/Table2[[#This Row],[Current Week Low]])-1</f>
        <v>3.7919826652221822E-3</v>
      </c>
      <c r="AF138" s="1">
        <f>(Table2[[#This Row],[Current Week High]]/Table2[[#This Row],[Close Price]])-1</f>
        <v>7.1235833783054536E-2</v>
      </c>
      <c r="AG138" s="1">
        <f>(Table2[[#This Row],[Close Price]]/Table2[[#This Row],[Current Month Low]])-1</f>
        <v>3.7919826652221822E-3</v>
      </c>
      <c r="AH138" s="1">
        <f>(Table2[[#This Row],[Current Month High]]/Table2[[#This Row],[Close Price]])-1</f>
        <v>0.24374887569706782</v>
      </c>
      <c r="AI138">
        <v>26.281705342687498</v>
      </c>
      <c r="AJ138">
        <v>92.419522326064296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0.48</v>
      </c>
      <c r="AM138" t="s">
        <v>3188</v>
      </c>
      <c r="AN138">
        <v>-17.309999999999999</v>
      </c>
      <c r="AO138" t="s">
        <v>3187</v>
      </c>
      <c r="AP138">
        <v>0.103934798288039</v>
      </c>
      <c r="AQ138">
        <f>(Table2[[#This Row],[Sharpe Ratio]]-AVERAGE(Table2[Sharpe Ratio]))/_xlfn.STDEV.P(Table2[Sharpe Ratio])</f>
        <v>0.44705151631994683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4.035539882892186</v>
      </c>
      <c r="AS138">
        <f>_xlfn.RANK.AVG(Table2[[#This Row],[1Y Return vs Nifty Z-Score]],Table2[1Y Return vs Nifty Z-Score])</f>
        <v>233</v>
      </c>
      <c r="AT138">
        <f>_xlfn.RANK.AVG(Table2[[#This Row],[6M Return vs Nifty Z-Score]],Table2[6M Return vs Nifty Z-Score])</f>
        <v>131</v>
      </c>
      <c r="AU138">
        <f>_xlfn.RANK.AVG(Table2[[#This Row],[Sharpe Ratio Z-Score]],Table2[Sharpe Ratio Z-Score])</f>
        <v>224</v>
      </c>
      <c r="AV138">
        <f>(Table2[[#This Row],[Rank 1Y]]+Table2[[#This Row],[Rank 6M]]+Table2[[#This Row],[Rank Sharpe]])/3</f>
        <v>196</v>
      </c>
    </row>
    <row r="139" spans="1:48" x14ac:dyDescent="0.3">
      <c r="A139" t="s">
        <v>210</v>
      </c>
      <c r="B139" t="s">
        <v>211</v>
      </c>
      <c r="C139" t="s">
        <v>3142</v>
      </c>
      <c r="D139" t="s">
        <v>54</v>
      </c>
      <c r="E139">
        <v>122526.30512268</v>
      </c>
      <c r="F139">
        <v>3258.6</v>
      </c>
      <c r="G139">
        <v>47.627527128857601</v>
      </c>
      <c r="H139">
        <f>(Table2[[#This Row],[1Y Return vs Nifty]]-AVERAGE(Table2[1Y Return vs Nifty]))/_xlfn.STDEV.P(Table2[1Y Return vs Nifty])</f>
        <v>0.39071179156100661</v>
      </c>
      <c r="I139">
        <v>1.9773143284349599</v>
      </c>
      <c r="J139">
        <f>(Table2[[#This Row],[1M Return vs Nifty]]-AVERAGE(Table2[1M Return vs Nifty]))/_xlfn.STDEV.P(Table2[1M Return vs Nifty])</f>
        <v>2.6896382648740606E-2</v>
      </c>
      <c r="K139">
        <v>25.661535312364499</v>
      </c>
      <c r="L139">
        <f>(Table2[[#This Row],[6M Return vs Nifty]]-AVERAGE(Table2[6M Return vs Nifty]))/_xlfn.STDEV.P(Table2[6M Return vs Nifty])</f>
        <v>0.51008759598637787</v>
      </c>
      <c r="M139">
        <v>0.71797480445494199</v>
      </c>
      <c r="N139">
        <f>(Table2[[#This Row],[1W Return vs Nifty]]-AVERAGE(Table2[1W Return vs Nifty]))/_xlfn.STDEV.P(Table2[1W Return vs Nifty])</f>
        <v>-0.26096389123801839</v>
      </c>
      <c r="O139">
        <v>3385.11</v>
      </c>
      <c r="P139">
        <v>3276.5519117695198</v>
      </c>
      <c r="Q139">
        <v>2754.2648426416999</v>
      </c>
      <c r="R139">
        <v>30.884546450990499</v>
      </c>
      <c r="S139" s="1">
        <f>(Table2[[#This Row],[Close Price]]-Table2[[#This Row],[20D EMA]])/Table2[[#This Row],[20D EMA]]</f>
        <v>-3.7372493065218032E-2</v>
      </c>
      <c r="T139" s="1">
        <f>(Table2[[#This Row],[Close Price]]-Table2[[#This Row],[50D EMA]])/Table2[[#This Row],[50D EMA]]</f>
        <v>-5.478903509825642E-3</v>
      </c>
      <c r="U139" s="1">
        <f>(Table2[[#This Row],[Close Price]]-Table2[[#This Row],[200D EMA]])/Table2[[#This Row],[200D EMA]]</f>
        <v>0.183110625220259</v>
      </c>
      <c r="V139">
        <v>0.881467304755435</v>
      </c>
      <c r="W139">
        <v>3245.95</v>
      </c>
      <c r="X139">
        <v>3385.95</v>
      </c>
      <c r="Y139">
        <v>3245.95</v>
      </c>
      <c r="Z139">
        <v>3438.6</v>
      </c>
      <c r="AA139">
        <v>3245.95</v>
      </c>
      <c r="AB139">
        <v>3627.8</v>
      </c>
      <c r="AC139" s="1">
        <f>(Table2[[#This Row],[Close Price]]/Table2[[#This Row],[Day Low]])-1</f>
        <v>3.8971641584129024E-3</v>
      </c>
      <c r="AD139" s="1">
        <f>(Table2[[#This Row],[Day High]]/Table2[[#This Row],[Close Price]])-1</f>
        <v>3.9081200515558745E-2</v>
      </c>
      <c r="AE139" s="1">
        <f>(Table2[[#This Row],[Close Price]]/Table2[[#This Row],[Current Week Low]])-1</f>
        <v>3.8971641584129024E-3</v>
      </c>
      <c r="AF139" s="1">
        <f>(Table2[[#This Row],[Current Week High]]/Table2[[#This Row],[Close Price]])-1</f>
        <v>5.5238445958387006E-2</v>
      </c>
      <c r="AG139" s="1">
        <f>(Table2[[#This Row],[Close Price]]/Table2[[#This Row],[Current Month Low]])-1</f>
        <v>3.8971641584129024E-3</v>
      </c>
      <c r="AH139" s="1">
        <f>(Table2[[#This Row],[Current Month High]]/Table2[[#This Row],[Close Price]])-1</f>
        <v>0.11330019026575844</v>
      </c>
      <c r="AI139">
        <v>12.080341250843899</v>
      </c>
      <c r="AJ139">
        <v>85.058352500212905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0.11</v>
      </c>
      <c r="AM139" t="s">
        <v>3188</v>
      </c>
      <c r="AN139">
        <v>-8.9</v>
      </c>
      <c r="AO139" t="s">
        <v>3187</v>
      </c>
      <c r="AP139">
        <v>0.10045742490243099</v>
      </c>
      <c r="AQ139">
        <f>(Table2[[#This Row],[Sharpe Ratio]]-AVERAGE(Table2[Sharpe Ratio]))/_xlfn.STDEV.P(Table2[Sharpe Ratio])</f>
        <v>0.40630469901811844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1.0730365779762252</v>
      </c>
      <c r="AS139">
        <f>_xlfn.RANK.AVG(Table2[[#This Row],[1Y Return vs Nifty Z-Score]],Table2[1Y Return vs Nifty Z-Score])</f>
        <v>190</v>
      </c>
      <c r="AT139">
        <f>_xlfn.RANK.AVG(Table2[[#This Row],[6M Return vs Nifty Z-Score]],Table2[6M Return vs Nifty Z-Score])</f>
        <v>172</v>
      </c>
      <c r="AU139">
        <f>_xlfn.RANK.AVG(Table2[[#This Row],[Sharpe Ratio Z-Score]],Table2[Sharpe Ratio Z-Score])</f>
        <v>234</v>
      </c>
      <c r="AV139">
        <f>(Table2[[#This Row],[Rank 1Y]]+Table2[[#This Row],[Rank 6M]]+Table2[[#This Row],[Rank Sharpe]])/3</f>
        <v>198.66666666666666</v>
      </c>
    </row>
    <row r="140" spans="1:48" x14ac:dyDescent="0.3">
      <c r="A140" t="s">
        <v>555</v>
      </c>
      <c r="B140" t="s">
        <v>556</v>
      </c>
      <c r="C140" t="s">
        <v>3147</v>
      </c>
      <c r="D140" t="s">
        <v>151</v>
      </c>
      <c r="E140">
        <v>36309.079606665</v>
      </c>
      <c r="F140">
        <v>261.85000000000002</v>
      </c>
      <c r="G140">
        <v>68.106858207533307</v>
      </c>
      <c r="H140">
        <f>(Table2[[#This Row],[1Y Return vs Nifty]]-AVERAGE(Table2[1Y Return vs Nifty]))/_xlfn.STDEV.P(Table2[1Y Return vs Nifty])</f>
        <v>0.7399061946906158</v>
      </c>
      <c r="I140">
        <v>1.6122373664552501</v>
      </c>
      <c r="J140">
        <f>(Table2[[#This Row],[1M Return vs Nifty]]-AVERAGE(Table2[1M Return vs Nifty]))/_xlfn.STDEV.P(Table2[1M Return vs Nifty])</f>
        <v>-1.3373706157596151E-2</v>
      </c>
      <c r="K140">
        <v>4.1147654503051996</v>
      </c>
      <c r="L140">
        <f>(Table2[[#This Row],[6M Return vs Nifty]]-AVERAGE(Table2[6M Return vs Nifty]))/_xlfn.STDEV.P(Table2[6M Return vs Nifty])</f>
        <v>-0.17780089502003293</v>
      </c>
      <c r="M140">
        <v>-1.68215888234305</v>
      </c>
      <c r="N140">
        <f>(Table2[[#This Row],[1W Return vs Nifty]]-AVERAGE(Table2[1W Return vs Nifty]))/_xlfn.STDEV.P(Table2[1W Return vs Nifty])</f>
        <v>-0.75984311425660644</v>
      </c>
      <c r="O140">
        <v>271.52999999999997</v>
      </c>
      <c r="P140">
        <v>270.519607322583</v>
      </c>
      <c r="Q140">
        <v>240.35489111334499</v>
      </c>
      <c r="R140">
        <v>35.641947199498901</v>
      </c>
      <c r="S140" s="1">
        <f>(Table2[[#This Row],[Close Price]]-Table2[[#This Row],[20D EMA]])/Table2[[#This Row],[20D EMA]]</f>
        <v>-3.5649836113873054E-2</v>
      </c>
      <c r="T140" s="1">
        <f>(Table2[[#This Row],[Close Price]]-Table2[[#This Row],[50D EMA]])/Table2[[#This Row],[50D EMA]]</f>
        <v>-3.2047981321534462E-2</v>
      </c>
      <c r="U140" s="1">
        <f>(Table2[[#This Row],[Close Price]]-Table2[[#This Row],[200D EMA]])/Table2[[#This Row],[200D EMA]]</f>
        <v>8.9430711341416017E-2</v>
      </c>
      <c r="V140">
        <v>0.48860618160006802</v>
      </c>
      <c r="W140">
        <v>260.64999999999998</v>
      </c>
      <c r="X140">
        <v>268.10000000000002</v>
      </c>
      <c r="Y140">
        <v>260.64999999999998</v>
      </c>
      <c r="Z140">
        <v>271.35000000000002</v>
      </c>
      <c r="AA140">
        <v>257.25</v>
      </c>
      <c r="AB140">
        <v>296.8</v>
      </c>
      <c r="AC140" s="1">
        <f>(Table2[[#This Row],[Close Price]]/Table2[[#This Row],[Day Low]])-1</f>
        <v>4.6038749280645774E-3</v>
      </c>
      <c r="AD140" s="1">
        <f>(Table2[[#This Row],[Day High]]/Table2[[#This Row],[Close Price]])-1</f>
        <v>2.3868627076570448E-2</v>
      </c>
      <c r="AE140" s="1">
        <f>(Table2[[#This Row],[Close Price]]/Table2[[#This Row],[Current Week Low]])-1</f>
        <v>4.6038749280645774E-3</v>
      </c>
      <c r="AF140" s="1">
        <f>(Table2[[#This Row],[Current Week High]]/Table2[[#This Row],[Close Price]])-1</f>
        <v>3.6280313156387134E-2</v>
      </c>
      <c r="AG140" s="1">
        <f>(Table2[[#This Row],[Close Price]]/Table2[[#This Row],[Current Month Low]])-1</f>
        <v>1.7881438289601537E-2</v>
      </c>
      <c r="AH140" s="1">
        <f>(Table2[[#This Row],[Current Month High]]/Table2[[#This Row],[Close Price]])-1</f>
        <v>0.13347336261218246</v>
      </c>
      <c r="AI140">
        <v>19.0758067595951</v>
      </c>
      <c r="AJ140">
        <v>124.186643835616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-0.04</v>
      </c>
      <c r="AM140" t="s">
        <v>3187</v>
      </c>
      <c r="AN140">
        <v>-7.31</v>
      </c>
      <c r="AO140" t="s">
        <v>3187</v>
      </c>
      <c r="AP140">
        <v>0.160222408779501</v>
      </c>
      <c r="AQ140">
        <f>(Table2[[#This Row],[Sharpe Ratio]]-AVERAGE(Table2[Sharpe Ratio]))/_xlfn.STDEV.P(Table2[Sharpe Ratio])</f>
        <v>1.106612836523432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0.89550131577981218</v>
      </c>
      <c r="AS140">
        <f>_xlfn.RANK.AVG(Table2[[#This Row],[1Y Return vs Nifty Z-Score]],Table2[1Y Return vs Nifty Z-Score])</f>
        <v>131</v>
      </c>
      <c r="AT140">
        <f>_xlfn.RANK.AVG(Table2[[#This Row],[6M Return vs Nifty Z-Score]],Table2[6M Return vs Nifty Z-Score])</f>
        <v>380</v>
      </c>
      <c r="AU140">
        <f>_xlfn.RANK.AVG(Table2[[#This Row],[Sharpe Ratio Z-Score]],Table2[Sharpe Ratio Z-Score])</f>
        <v>96</v>
      </c>
      <c r="AV140">
        <f>(Table2[[#This Row],[Rank 1Y]]+Table2[[#This Row],[Rank 6M]]+Table2[[#This Row],[Rank Sharpe]])/3</f>
        <v>202.33333333333334</v>
      </c>
    </row>
    <row r="141" spans="1:48" x14ac:dyDescent="0.3">
      <c r="A141" t="s">
        <v>157</v>
      </c>
      <c r="B141" t="s">
        <v>158</v>
      </c>
      <c r="C141" t="s">
        <v>3153</v>
      </c>
      <c r="D141" t="s">
        <v>159</v>
      </c>
      <c r="E141">
        <v>178612.26944159999</v>
      </c>
      <c r="F141">
        <v>4624</v>
      </c>
      <c r="G141">
        <v>52.963942506110897</v>
      </c>
      <c r="H141">
        <f>(Table2[[#This Row],[1Y Return vs Nifty]]-AVERAGE(Table2[1Y Return vs Nifty]))/_xlfn.STDEV.P(Table2[1Y Return vs Nifty])</f>
        <v>0.48170335643941042</v>
      </c>
      <c r="I141">
        <v>-2.5185882118980598</v>
      </c>
      <c r="J141">
        <f>(Table2[[#This Row],[1M Return vs Nifty]]-AVERAGE(Table2[1M Return vs Nifty]))/_xlfn.STDEV.P(Table2[1M Return vs Nifty])</f>
        <v>-0.46902752770172434</v>
      </c>
      <c r="K141">
        <v>17.050574298285099</v>
      </c>
      <c r="L141">
        <f>(Table2[[#This Row],[6M Return vs Nifty]]-AVERAGE(Table2[6M Return vs Nifty]))/_xlfn.STDEV.P(Table2[6M Return vs Nifty])</f>
        <v>0.23517952317494842</v>
      </c>
      <c r="M141">
        <v>0.16519902513818499</v>
      </c>
      <c r="N141">
        <f>(Table2[[#This Row],[1W Return vs Nifty]]-AVERAGE(Table2[1W Return vs Nifty]))/_xlfn.STDEV.P(Table2[1W Return vs Nifty])</f>
        <v>-0.37586097084900438</v>
      </c>
      <c r="O141">
        <v>4722.46</v>
      </c>
      <c r="P141">
        <v>4665.9131274547799</v>
      </c>
      <c r="Q141">
        <v>4030.9455250774099</v>
      </c>
      <c r="R141">
        <v>41.111347808267098</v>
      </c>
      <c r="S141" s="1">
        <f>(Table2[[#This Row],[Close Price]]-Table2[[#This Row],[20D EMA]])/Table2[[#This Row],[20D EMA]]</f>
        <v>-2.0849303117443034E-2</v>
      </c>
      <c r="T141" s="1">
        <f>(Table2[[#This Row],[Close Price]]-Table2[[#This Row],[50D EMA]])/Table2[[#This Row],[50D EMA]]</f>
        <v>-8.9828349371011956E-3</v>
      </c>
      <c r="U141" s="1">
        <f>(Table2[[#This Row],[Close Price]]-Table2[[#This Row],[200D EMA]])/Table2[[#This Row],[200D EMA]]</f>
        <v>0.14712540053768183</v>
      </c>
      <c r="V141">
        <v>0.92705402190491704</v>
      </c>
      <c r="W141">
        <v>4613.45</v>
      </c>
      <c r="X141">
        <v>4725</v>
      </c>
      <c r="Y141">
        <v>4613.45</v>
      </c>
      <c r="Z141">
        <v>4788</v>
      </c>
      <c r="AA141">
        <v>4430.3</v>
      </c>
      <c r="AB141">
        <v>4915</v>
      </c>
      <c r="AC141" s="1">
        <f>(Table2[[#This Row],[Close Price]]/Table2[[#This Row],[Day Low]])-1</f>
        <v>2.2867918802631504E-3</v>
      </c>
      <c r="AD141" s="1">
        <f>(Table2[[#This Row],[Day High]]/Table2[[#This Row],[Close Price]])-1</f>
        <v>2.1842560553633206E-2</v>
      </c>
      <c r="AE141" s="1">
        <f>(Table2[[#This Row],[Close Price]]/Table2[[#This Row],[Current Week Low]])-1</f>
        <v>2.2867918802631504E-3</v>
      </c>
      <c r="AF141" s="1">
        <f>(Table2[[#This Row],[Current Week High]]/Table2[[#This Row],[Close Price]])-1</f>
        <v>3.5467128027681705E-2</v>
      </c>
      <c r="AG141" s="1">
        <f>(Table2[[#This Row],[Close Price]]/Table2[[#This Row],[Current Month Low]])-1</f>
        <v>4.3721644132451498E-2</v>
      </c>
      <c r="AH141" s="1">
        <f>(Table2[[#This Row],[Current Month High]]/Table2[[#This Row],[Close Price]])-1</f>
        <v>6.2932525951557183E-2</v>
      </c>
      <c r="AI141">
        <v>8.8884083044982596</v>
      </c>
      <c r="AJ141">
        <v>93.565941771145106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3188</v>
      </c>
      <c r="AN141">
        <v>-3.41</v>
      </c>
      <c r="AO141" t="s">
        <v>3187</v>
      </c>
      <c r="AP141">
        <v>0.110226409786393</v>
      </c>
      <c r="AQ141">
        <f>(Table2[[#This Row],[Sharpe Ratio]]-AVERAGE(Table2[Sharpe Ratio]))/_xlfn.STDEV.P(Table2[Sharpe Ratio])</f>
        <v>0.52077473089291648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0.39276911195654651</v>
      </c>
      <c r="AS141">
        <f>_xlfn.RANK.AVG(Table2[[#This Row],[1Y Return vs Nifty Z-Score]],Table2[1Y Return vs Nifty Z-Score])</f>
        <v>169</v>
      </c>
      <c r="AT141">
        <f>_xlfn.RANK.AVG(Table2[[#This Row],[6M Return vs Nifty Z-Score]],Table2[6M Return vs Nifty Z-Score])</f>
        <v>234</v>
      </c>
      <c r="AU141">
        <f>_xlfn.RANK.AVG(Table2[[#This Row],[Sharpe Ratio Z-Score]],Table2[Sharpe Ratio Z-Score])</f>
        <v>206</v>
      </c>
      <c r="AV141">
        <f>(Table2[[#This Row],[Rank 1Y]]+Table2[[#This Row],[Rank 6M]]+Table2[[#This Row],[Rank Sharpe]])/3</f>
        <v>203</v>
      </c>
    </row>
    <row r="142" spans="1:48" x14ac:dyDescent="0.3">
      <c r="A142" t="s">
        <v>1713</v>
      </c>
      <c r="B142" t="s">
        <v>1714</v>
      </c>
      <c r="C142" t="s">
        <v>609</v>
      </c>
      <c r="D142" t="s">
        <v>609</v>
      </c>
      <c r="E142">
        <v>4975.8388107999999</v>
      </c>
      <c r="F142">
        <v>240.92</v>
      </c>
      <c r="G142">
        <v>30.605917681833599</v>
      </c>
      <c r="H142">
        <f>(Table2[[#This Row],[1Y Return vs Nifty]]-AVERAGE(Table2[1Y Return vs Nifty]))/_xlfn.STDEV.P(Table2[1Y Return vs Nifty])</f>
        <v>0.10047522434480717</v>
      </c>
      <c r="I142">
        <v>14.7741182994986</v>
      </c>
      <c r="J142">
        <f>(Table2[[#This Row],[1M Return vs Nifty]]-AVERAGE(Table2[1M Return vs Nifty]))/_xlfn.STDEV.P(Table2[1M Return vs Nifty])</f>
        <v>1.4384574670774437</v>
      </c>
      <c r="K142">
        <v>35.020133409138403</v>
      </c>
      <c r="L142">
        <f>(Table2[[#This Row],[6M Return vs Nifty]]-AVERAGE(Table2[6M Return vs Nifty]))/_xlfn.STDEV.P(Table2[6M Return vs Nifty])</f>
        <v>0.80886425550141094</v>
      </c>
      <c r="M142">
        <v>6.4396549875911404</v>
      </c>
      <c r="N142">
        <f>(Table2[[#This Row],[1W Return vs Nifty]]-AVERAGE(Table2[1W Return vs Nifty]))/_xlfn.STDEV.P(Table2[1W Return vs Nifty])</f>
        <v>0.92831459763312407</v>
      </c>
      <c r="O142">
        <v>224.78</v>
      </c>
      <c r="P142">
        <v>218.26435617153001</v>
      </c>
      <c r="Q142">
        <v>190.95248643942901</v>
      </c>
      <c r="R142">
        <v>65.9307014906408</v>
      </c>
      <c r="S142" s="1">
        <f>(Table2[[#This Row],[Close Price]]-Table2[[#This Row],[20D EMA]])/Table2[[#This Row],[20D EMA]]</f>
        <v>7.1803541240323815E-2</v>
      </c>
      <c r="T142" s="1">
        <f>(Table2[[#This Row],[Close Price]]-Table2[[#This Row],[50D EMA]])/Table2[[#This Row],[50D EMA]]</f>
        <v>0.10379910043885185</v>
      </c>
      <c r="U142" s="1">
        <f>(Table2[[#This Row],[Close Price]]-Table2[[#This Row],[200D EMA]])/Table2[[#This Row],[200D EMA]]</f>
        <v>0.26167511349175804</v>
      </c>
      <c r="V142">
        <v>1.84883246372393</v>
      </c>
      <c r="W142">
        <v>235.24</v>
      </c>
      <c r="X142">
        <v>254.9</v>
      </c>
      <c r="Y142">
        <v>218.26</v>
      </c>
      <c r="Z142">
        <v>254.9</v>
      </c>
      <c r="AA142">
        <v>208.91</v>
      </c>
      <c r="AB142">
        <v>254.9</v>
      </c>
      <c r="AC142" s="1">
        <f>(Table2[[#This Row],[Close Price]]/Table2[[#This Row],[Day Low]])-1</f>
        <v>2.4145553477299631E-2</v>
      </c>
      <c r="AD142" s="1">
        <f>(Table2[[#This Row],[Day High]]/Table2[[#This Row],[Close Price]])-1</f>
        <v>5.8027561016104956E-2</v>
      </c>
      <c r="AE142" s="1">
        <f>(Table2[[#This Row],[Close Price]]/Table2[[#This Row],[Current Week Low]])-1</f>
        <v>0.10382113076147714</v>
      </c>
      <c r="AF142" s="1">
        <f>(Table2[[#This Row],[Current Week High]]/Table2[[#This Row],[Close Price]])-1</f>
        <v>5.8027561016104956E-2</v>
      </c>
      <c r="AG142" s="1">
        <f>(Table2[[#This Row],[Close Price]]/Table2[[#This Row],[Current Month Low]])-1</f>
        <v>0.15322387631037282</v>
      </c>
      <c r="AH142" s="1">
        <f>(Table2[[#This Row],[Current Month High]]/Table2[[#This Row],[Close Price]])-1</f>
        <v>5.8027561016104956E-2</v>
      </c>
      <c r="AI142">
        <v>5.8027561016104903</v>
      </c>
      <c r="AJ142">
        <v>79.656972408650205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0.02</v>
      </c>
      <c r="AM142" t="s">
        <v>3188</v>
      </c>
      <c r="AN142">
        <v>7.22</v>
      </c>
      <c r="AO142" t="s">
        <v>3188</v>
      </c>
      <c r="AP142">
        <v>9.8238849217380006E-2</v>
      </c>
      <c r="AQ142">
        <f>(Table2[[#This Row],[Sharpe Ratio]]-AVERAGE(Table2[Sharpe Ratio]))/_xlfn.STDEV.P(Table2[Sharpe Ratio])</f>
        <v>0.3803080952357365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3.6564196397925226</v>
      </c>
      <c r="AS142">
        <f>_xlfn.RANK.AVG(Table2[[#This Row],[1Y Return vs Nifty Z-Score]],Table2[1Y Return vs Nifty Z-Score])</f>
        <v>264</v>
      </c>
      <c r="AT142">
        <f>_xlfn.RANK.AVG(Table2[[#This Row],[6M Return vs Nifty Z-Score]],Table2[6M Return vs Nifty Z-Score])</f>
        <v>108</v>
      </c>
      <c r="AU142">
        <f>_xlfn.RANK.AVG(Table2[[#This Row],[Sharpe Ratio Z-Score]],Table2[Sharpe Ratio Z-Score])</f>
        <v>238</v>
      </c>
      <c r="AV142">
        <f>(Table2[[#This Row],[Rank 1Y]]+Table2[[#This Row],[Rank 6M]]+Table2[[#This Row],[Rank Sharpe]])/3</f>
        <v>203.33333333333334</v>
      </c>
    </row>
    <row r="143" spans="1:48" x14ac:dyDescent="0.3">
      <c r="A143" t="s">
        <v>1233</v>
      </c>
      <c r="B143" t="s">
        <v>1234</v>
      </c>
      <c r="C143" t="s">
        <v>3155</v>
      </c>
      <c r="D143" t="s">
        <v>133</v>
      </c>
      <c r="E143">
        <v>9656.7352139199993</v>
      </c>
      <c r="F143">
        <v>407.2</v>
      </c>
      <c r="G143">
        <v>168.44507392840299</v>
      </c>
      <c r="H143">
        <f>(Table2[[#This Row],[1Y Return vs Nifty]]-AVERAGE(Table2[1Y Return vs Nifty]))/_xlfn.STDEV.P(Table2[1Y Return vs Nifty])</f>
        <v>2.4507796219102298</v>
      </c>
      <c r="I143">
        <v>-8.9250381064425302</v>
      </c>
      <c r="J143">
        <f>(Table2[[#This Row],[1M Return vs Nifty]]-AVERAGE(Table2[1M Return vs Nifty]))/_xlfn.STDEV.P(Table2[1M Return vs Nifty])</f>
        <v>-1.1756958005712432</v>
      </c>
      <c r="K143">
        <v>3.2152311638913398</v>
      </c>
      <c r="L143">
        <f>(Table2[[#This Row],[6M Return vs Nifty]]-AVERAGE(Table2[6M Return vs Nifty]))/_xlfn.STDEV.P(Table2[6M Return vs Nifty])</f>
        <v>-0.20651885538491055</v>
      </c>
      <c r="M143">
        <v>3.3157128979335302</v>
      </c>
      <c r="N143">
        <f>(Table2[[#This Row],[1W Return vs Nifty]]-AVERAGE(Table2[1W Return vs Nifty]))/_xlfn.STDEV.P(Table2[1W Return vs Nifty])</f>
        <v>0.27898834925960081</v>
      </c>
      <c r="O143">
        <v>405.35</v>
      </c>
      <c r="P143">
        <v>423.43438464242701</v>
      </c>
      <c r="Q143">
        <v>363.30748429691499</v>
      </c>
      <c r="R143">
        <v>55.525082566601299</v>
      </c>
      <c r="S143" s="1">
        <f>(Table2[[#This Row],[Close Price]]-Table2[[#This Row],[20D EMA]])/Table2[[#This Row],[20D EMA]]</f>
        <v>4.5639570741333804E-3</v>
      </c>
      <c r="T143" s="1">
        <f>(Table2[[#This Row],[Close Price]]-Table2[[#This Row],[50D EMA]])/Table2[[#This Row],[50D EMA]]</f>
        <v>-3.8339788244018701E-2</v>
      </c>
      <c r="U143" s="1">
        <f>(Table2[[#This Row],[Close Price]]-Table2[[#This Row],[200D EMA]])/Table2[[#This Row],[200D EMA]]</f>
        <v>0.12081368427635694</v>
      </c>
      <c r="V143">
        <v>0.83351245458943202</v>
      </c>
      <c r="W143">
        <v>400.15</v>
      </c>
      <c r="X143">
        <v>420</v>
      </c>
      <c r="Y143">
        <v>380</v>
      </c>
      <c r="Z143">
        <v>420</v>
      </c>
      <c r="AA143">
        <v>348.55</v>
      </c>
      <c r="AB143">
        <v>420</v>
      </c>
      <c r="AC143" s="1">
        <f>(Table2[[#This Row],[Close Price]]/Table2[[#This Row],[Day Low]])-1</f>
        <v>1.7618393102586616E-2</v>
      </c>
      <c r="AD143" s="1">
        <f>(Table2[[#This Row],[Day High]]/Table2[[#This Row],[Close Price]])-1</f>
        <v>3.1434184675835031E-2</v>
      </c>
      <c r="AE143" s="1">
        <f>(Table2[[#This Row],[Close Price]]/Table2[[#This Row],[Current Week Low]])-1</f>
        <v>7.1578947368420964E-2</v>
      </c>
      <c r="AF143" s="1">
        <f>(Table2[[#This Row],[Current Week High]]/Table2[[#This Row],[Close Price]])-1</f>
        <v>3.1434184675835031E-2</v>
      </c>
      <c r="AG143" s="1">
        <f>(Table2[[#This Row],[Close Price]]/Table2[[#This Row],[Current Month Low]])-1</f>
        <v>0.16826854109883804</v>
      </c>
      <c r="AH143" s="1">
        <f>(Table2[[#This Row],[Current Month High]]/Table2[[#This Row],[Close Price]])-1</f>
        <v>3.1434184675835031E-2</v>
      </c>
      <c r="AI143">
        <v>39.882121807465602</v>
      </c>
      <c r="AJ143">
        <v>221.135646687697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-0.08</v>
      </c>
      <c r="AM143" t="s">
        <v>3187</v>
      </c>
      <c r="AN143">
        <v>2.38</v>
      </c>
      <c r="AO143" t="s">
        <v>3188</v>
      </c>
      <c r="AP143">
        <v>0.11425275471148399</v>
      </c>
      <c r="AQ143">
        <f>(Table2[[#This Row],[Sharpe Ratio]]-AVERAGE(Table2[Sharpe Ratio]))/_xlfn.STDEV.P(Table2[Sharpe Ratio])</f>
        <v>0.5679542318736952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21</v>
      </c>
      <c r="AT143">
        <f>_xlfn.RANK.AVG(Table2[[#This Row],[6M Return vs Nifty Z-Score]],Table2[6M Return vs Nifty Z-Score])</f>
        <v>396</v>
      </c>
      <c r="AU143">
        <f>_xlfn.RANK.AVG(Table2[[#This Row],[Sharpe Ratio Z-Score]],Table2[Sharpe Ratio Z-Score])</f>
        <v>196</v>
      </c>
      <c r="AV143">
        <f>(Table2[[#This Row],[Rank 1Y]]+Table2[[#This Row],[Rank 6M]]+Table2[[#This Row],[Rank Sharpe]])/3</f>
        <v>204.33333333333334</v>
      </c>
    </row>
    <row r="144" spans="1:48" x14ac:dyDescent="0.3">
      <c r="A144" t="s">
        <v>49</v>
      </c>
      <c r="B144" t="s">
        <v>50</v>
      </c>
      <c r="C144" t="s">
        <v>3146</v>
      </c>
      <c r="D144" t="s">
        <v>51</v>
      </c>
      <c r="E144">
        <v>453366.33925635001</v>
      </c>
      <c r="F144">
        <v>1889.55</v>
      </c>
      <c r="G144">
        <v>41.289888839362298</v>
      </c>
      <c r="H144">
        <f>(Table2[[#This Row],[1Y Return vs Nifty]]-AVERAGE(Table2[1Y Return vs Nifty]))/_xlfn.STDEV.P(Table2[1Y Return vs Nifty])</f>
        <v>0.2826483098364474</v>
      </c>
      <c r="I144">
        <v>4.3261250897840098</v>
      </c>
      <c r="J144">
        <f>(Table2[[#This Row],[1M Return vs Nifty]]-AVERAGE(Table2[1M Return vs Nifty]))/_xlfn.STDEV.P(Table2[1M Return vs Nifty])</f>
        <v>0.28598371983892629</v>
      </c>
      <c r="K144">
        <v>12.8595569102837</v>
      </c>
      <c r="L144">
        <f>(Table2[[#This Row],[6M Return vs Nifty]]-AVERAGE(Table2[6M Return vs Nifty]))/_xlfn.STDEV.P(Table2[6M Return vs Nifty])</f>
        <v>0.10137976361607516</v>
      </c>
      <c r="M144">
        <v>-0.42313103213000403</v>
      </c>
      <c r="N144">
        <f>(Table2[[#This Row],[1W Return vs Nifty]]-AVERAGE(Table2[1W Return vs Nifty]))/_xlfn.STDEV.P(Table2[1W Return vs Nifty])</f>
        <v>-0.49814817654211735</v>
      </c>
      <c r="O144">
        <v>1890.75</v>
      </c>
      <c r="P144">
        <v>1830.3890761377199</v>
      </c>
      <c r="Q144">
        <v>1601.92591983187</v>
      </c>
      <c r="R144">
        <v>44.522079078795699</v>
      </c>
      <c r="S144" s="1">
        <f>(Table2[[#This Row],[Close Price]]-Table2[[#This Row],[20D EMA]])/Table2[[#This Row],[20D EMA]]</f>
        <v>-6.3466878222929817E-4</v>
      </c>
      <c r="T144" s="1">
        <f>(Table2[[#This Row],[Close Price]]-Table2[[#This Row],[50D EMA]])/Table2[[#This Row],[50D EMA]]</f>
        <v>3.2321501823598463E-2</v>
      </c>
      <c r="U144" s="1">
        <f>(Table2[[#This Row],[Close Price]]-Table2[[#This Row],[200D EMA]])/Table2[[#This Row],[200D EMA]]</f>
        <v>0.17954892708042172</v>
      </c>
      <c r="V144">
        <v>0.84339326972020801</v>
      </c>
      <c r="W144">
        <v>1879.65</v>
      </c>
      <c r="X144">
        <v>1923.65</v>
      </c>
      <c r="Y144">
        <v>1879.65</v>
      </c>
      <c r="Z144">
        <v>1923.65</v>
      </c>
      <c r="AA144">
        <v>1879.65</v>
      </c>
      <c r="AB144">
        <v>1952.25</v>
      </c>
      <c r="AC144" s="1">
        <f>(Table2[[#This Row],[Close Price]]/Table2[[#This Row],[Day Low]])-1</f>
        <v>5.2669379937753114E-3</v>
      </c>
      <c r="AD144" s="1">
        <f>(Table2[[#This Row],[Day High]]/Table2[[#This Row],[Close Price]])-1</f>
        <v>1.8046624857770421E-2</v>
      </c>
      <c r="AE144" s="1">
        <f>(Table2[[#This Row],[Close Price]]/Table2[[#This Row],[Current Week Low]])-1</f>
        <v>5.2669379937753114E-3</v>
      </c>
      <c r="AF144" s="1">
        <f>(Table2[[#This Row],[Current Week High]]/Table2[[#This Row],[Close Price]])-1</f>
        <v>1.8046624857770421E-2</v>
      </c>
      <c r="AG144" s="1">
        <f>(Table2[[#This Row],[Close Price]]/Table2[[#This Row],[Current Month Low]])-1</f>
        <v>5.2669379937753114E-3</v>
      </c>
      <c r="AH144" s="1">
        <f>(Table2[[#This Row],[Current Month High]]/Table2[[#This Row],[Close Price]])-1</f>
        <v>3.3182503770739169E-2</v>
      </c>
      <c r="AI144">
        <v>3.74692387076287</v>
      </c>
      <c r="AJ144">
        <v>76.866195535171002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0.03</v>
      </c>
      <c r="AM144" t="s">
        <v>3188</v>
      </c>
      <c r="AN144">
        <v>-1.93</v>
      </c>
      <c r="AO144" t="s">
        <v>3187</v>
      </c>
      <c r="AP144">
        <v>0.14508285733825799</v>
      </c>
      <c r="AQ144">
        <f>(Table2[[#This Row],[Sharpe Ratio]]-AVERAGE(Table2[Sharpe Ratio]))/_xlfn.STDEV.P(Table2[Sharpe Ratio])</f>
        <v>0.92921211816482518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1.1010757349141567</v>
      </c>
      <c r="AS144">
        <f>_xlfn.RANK.AVG(Table2[[#This Row],[1Y Return vs Nifty Z-Score]],Table2[1Y Return vs Nifty Z-Score])</f>
        <v>216</v>
      </c>
      <c r="AT144">
        <f>_xlfn.RANK.AVG(Table2[[#This Row],[6M Return vs Nifty Z-Score]],Table2[6M Return vs Nifty Z-Score])</f>
        <v>274</v>
      </c>
      <c r="AU144">
        <f>_xlfn.RANK.AVG(Table2[[#This Row],[Sharpe Ratio Z-Score]],Table2[Sharpe Ratio Z-Score])</f>
        <v>125</v>
      </c>
      <c r="AV144">
        <f>(Table2[[#This Row],[Rank 1Y]]+Table2[[#This Row],[Rank 6M]]+Table2[[#This Row],[Rank Sharpe]])/3</f>
        <v>205</v>
      </c>
    </row>
    <row r="145" spans="1:48" x14ac:dyDescent="0.3">
      <c r="A145" t="s">
        <v>238</v>
      </c>
      <c r="B145" t="s">
        <v>239</v>
      </c>
      <c r="C145" t="s">
        <v>3148</v>
      </c>
      <c r="D145" t="s">
        <v>190</v>
      </c>
      <c r="E145">
        <v>107607.2506036</v>
      </c>
      <c r="F145">
        <v>36484.9</v>
      </c>
      <c r="G145">
        <v>54.489897022544298</v>
      </c>
      <c r="H145">
        <f>(Table2[[#This Row],[1Y Return vs Nifty]]-AVERAGE(Table2[1Y Return vs Nifty]))/_xlfn.STDEV.P(Table2[1Y Return vs Nifty])</f>
        <v>0.50772250591855206</v>
      </c>
      <c r="I145">
        <v>14.653376159485401</v>
      </c>
      <c r="J145">
        <f>(Table2[[#This Row],[1M Return vs Nifty]]-AVERAGE(Table2[1M Return vs Nifty]))/_xlfn.STDEV.P(Table2[1M Return vs Nifty])</f>
        <v>1.4251389145327096</v>
      </c>
      <c r="K145">
        <v>10.1767366770368</v>
      </c>
      <c r="L145">
        <f>(Table2[[#This Row],[6M Return vs Nifty]]-AVERAGE(Table2[6M Return vs Nifty]))/_xlfn.STDEV.P(Table2[6M Return vs Nifty])</f>
        <v>1.5729748615947507E-2</v>
      </c>
      <c r="M145">
        <v>0.101857758021075</v>
      </c>
      <c r="N145">
        <f>(Table2[[#This Row],[1W Return vs Nifty]]-AVERAGE(Table2[1W Return vs Nifty]))/_xlfn.STDEV.P(Table2[1W Return vs Nifty])</f>
        <v>-0.38902675502936546</v>
      </c>
      <c r="O145">
        <v>37110.31</v>
      </c>
      <c r="P145">
        <v>35507.2994554295</v>
      </c>
      <c r="Q145">
        <v>30969.2904517391</v>
      </c>
      <c r="R145">
        <v>36.3265415135551</v>
      </c>
      <c r="S145" s="1">
        <f>(Table2[[#This Row],[Close Price]]-Table2[[#This Row],[20D EMA]])/Table2[[#This Row],[20D EMA]]</f>
        <v>-1.6852729066396812E-2</v>
      </c>
      <c r="T145" s="1">
        <f>(Table2[[#This Row],[Close Price]]-Table2[[#This Row],[50D EMA]])/Table2[[#This Row],[50D EMA]]</f>
        <v>2.7532382342893562E-2</v>
      </c>
      <c r="U145" s="1">
        <f>(Table2[[#This Row],[Close Price]]-Table2[[#This Row],[200D EMA]])/Table2[[#This Row],[200D EMA]]</f>
        <v>0.17809931928715433</v>
      </c>
      <c r="V145">
        <v>0.93851748216175701</v>
      </c>
      <c r="W145">
        <v>36386.25</v>
      </c>
      <c r="X145">
        <v>38413.449999999997</v>
      </c>
      <c r="Y145">
        <v>36386.25</v>
      </c>
      <c r="Z145">
        <v>38936.050000000003</v>
      </c>
      <c r="AA145">
        <v>36220.300000000003</v>
      </c>
      <c r="AB145">
        <v>39088.800000000003</v>
      </c>
      <c r="AC145" s="1">
        <f>(Table2[[#This Row],[Close Price]]/Table2[[#This Row],[Day Low]])-1</f>
        <v>2.7111889793534072E-3</v>
      </c>
      <c r="AD145" s="1">
        <f>(Table2[[#This Row],[Day High]]/Table2[[#This Row],[Close Price]])-1</f>
        <v>5.2858853936833983E-2</v>
      </c>
      <c r="AE145" s="1">
        <f>(Table2[[#This Row],[Close Price]]/Table2[[#This Row],[Current Week Low]])-1</f>
        <v>2.7111889793534072E-3</v>
      </c>
      <c r="AF145" s="1">
        <f>(Table2[[#This Row],[Current Week High]]/Table2[[#This Row],[Close Price]])-1</f>
        <v>6.7182587865116883E-2</v>
      </c>
      <c r="AG145" s="1">
        <f>(Table2[[#This Row],[Close Price]]/Table2[[#This Row],[Current Month Low]])-1</f>
        <v>7.3052956491248544E-3</v>
      </c>
      <c r="AH145" s="1">
        <f>(Table2[[#This Row],[Current Month High]]/Table2[[#This Row],[Close Price]])-1</f>
        <v>7.1369251388930799E-2</v>
      </c>
      <c r="AI145">
        <v>7.1369251388930799</v>
      </c>
      <c r="AJ145">
        <v>89.040932642486993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0.11</v>
      </c>
      <c r="AM145" t="s">
        <v>3188</v>
      </c>
      <c r="AN145">
        <v>-3.17</v>
      </c>
      <c r="AO145" t="s">
        <v>3187</v>
      </c>
      <c r="AP145">
        <v>0.13055878242701899</v>
      </c>
      <c r="AQ145">
        <f>(Table2[[#This Row],[Sharpe Ratio]]-AVERAGE(Table2[Sharpe Ratio]))/_xlfn.STDEV.P(Table2[Sharpe Ratio])</f>
        <v>0.75902336899693879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2.3185877830347823</v>
      </c>
      <c r="AS145">
        <f>_xlfn.RANK.AVG(Table2[[#This Row],[1Y Return vs Nifty Z-Score]],Table2[1Y Return vs Nifty Z-Score])</f>
        <v>162</v>
      </c>
      <c r="AT145">
        <f>_xlfn.RANK.AVG(Table2[[#This Row],[6M Return vs Nifty Z-Score]],Table2[6M Return vs Nifty Z-Score])</f>
        <v>305</v>
      </c>
      <c r="AU145">
        <f>_xlfn.RANK.AVG(Table2[[#This Row],[Sharpe Ratio Z-Score]],Table2[Sharpe Ratio Z-Score])</f>
        <v>151</v>
      </c>
      <c r="AV145">
        <f>(Table2[[#This Row],[Rank 1Y]]+Table2[[#This Row],[Rank 6M]]+Table2[[#This Row],[Rank Sharpe]])/3</f>
        <v>206</v>
      </c>
    </row>
    <row r="146" spans="1:48" x14ac:dyDescent="0.3">
      <c r="A146" t="s">
        <v>841</v>
      </c>
      <c r="B146" t="s">
        <v>842</v>
      </c>
      <c r="C146" t="s">
        <v>3143</v>
      </c>
      <c r="D146" t="s">
        <v>748</v>
      </c>
      <c r="E146">
        <v>19106.541605023998</v>
      </c>
      <c r="F146">
        <v>132.52000000000001</v>
      </c>
      <c r="G146">
        <v>60.355574067847499</v>
      </c>
      <c r="H146">
        <f>(Table2[[#This Row],[1Y Return vs Nifty]]-AVERAGE(Table2[1Y Return vs Nifty]))/_xlfn.STDEV.P(Table2[1Y Return vs Nifty])</f>
        <v>0.60773854584275011</v>
      </c>
      <c r="I146">
        <v>-5.1803856919673104</v>
      </c>
      <c r="J146">
        <f>(Table2[[#This Row],[1M Return vs Nifty]]-AVERAGE(Table2[1M Return vs Nifty]))/_xlfn.STDEV.P(Table2[1M Return vs Nifty])</f>
        <v>-0.76263910024688408</v>
      </c>
      <c r="K146">
        <v>31.827231533393199</v>
      </c>
      <c r="L146">
        <f>(Table2[[#This Row],[6M Return vs Nifty]]-AVERAGE(Table2[6M Return vs Nifty]))/_xlfn.STDEV.P(Table2[6M Return vs Nifty])</f>
        <v>0.70692969791812454</v>
      </c>
      <c r="M146">
        <v>-0.91958416663044495</v>
      </c>
      <c r="N146">
        <f>(Table2[[#This Row],[1W Return vs Nifty]]-AVERAGE(Table2[1W Return vs Nifty]))/_xlfn.STDEV.P(Table2[1W Return vs Nifty])</f>
        <v>-0.60133832606047122</v>
      </c>
      <c r="O146">
        <v>141.86000000000001</v>
      </c>
      <c r="P146">
        <v>141.34059063042301</v>
      </c>
      <c r="Q146">
        <v>117.56570580609799</v>
      </c>
      <c r="R146">
        <v>32.563253405170798</v>
      </c>
      <c r="S146" s="1">
        <f>(Table2[[#This Row],[Close Price]]-Table2[[#This Row],[20D EMA]])/Table2[[#This Row],[20D EMA]]</f>
        <v>-6.5839560129705363E-2</v>
      </c>
      <c r="T146" s="1">
        <f>(Table2[[#This Row],[Close Price]]-Table2[[#This Row],[50D EMA]])/Table2[[#This Row],[50D EMA]]</f>
        <v>-6.2406634860378181E-2</v>
      </c>
      <c r="U146" s="1">
        <f>(Table2[[#This Row],[Close Price]]-Table2[[#This Row],[200D EMA]])/Table2[[#This Row],[200D EMA]]</f>
        <v>0.12719945915662043</v>
      </c>
      <c r="V146">
        <v>0.48417626163057098</v>
      </c>
      <c r="W146">
        <v>131.4</v>
      </c>
      <c r="X146">
        <v>137.99</v>
      </c>
      <c r="Y146">
        <v>131.4</v>
      </c>
      <c r="Z146">
        <v>140.77000000000001</v>
      </c>
      <c r="AA146">
        <v>128.81</v>
      </c>
      <c r="AB146">
        <v>152.74</v>
      </c>
      <c r="AC146" s="1">
        <f>(Table2[[#This Row],[Close Price]]/Table2[[#This Row],[Day Low]])-1</f>
        <v>8.5235920852360092E-3</v>
      </c>
      <c r="AD146" s="1">
        <f>(Table2[[#This Row],[Day High]]/Table2[[#This Row],[Close Price]])-1</f>
        <v>4.1276788409296605E-2</v>
      </c>
      <c r="AE146" s="1">
        <f>(Table2[[#This Row],[Close Price]]/Table2[[#This Row],[Current Week Low]])-1</f>
        <v>8.5235920852360092E-3</v>
      </c>
      <c r="AF146" s="1">
        <f>(Table2[[#This Row],[Current Week High]]/Table2[[#This Row],[Close Price]])-1</f>
        <v>6.2254753999396284E-2</v>
      </c>
      <c r="AG146" s="1">
        <f>(Table2[[#This Row],[Close Price]]/Table2[[#This Row],[Current Month Low]])-1</f>
        <v>2.8802111637295402E-2</v>
      </c>
      <c r="AH146" s="1">
        <f>(Table2[[#This Row],[Current Month High]]/Table2[[#This Row],[Close Price]])-1</f>
        <v>0.15258074252942944</v>
      </c>
      <c r="AI146">
        <v>29.037126471476</v>
      </c>
      <c r="AJ146">
        <v>115.47967479674701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-0.04</v>
      </c>
      <c r="AM146" t="s">
        <v>3187</v>
      </c>
      <c r="AN146">
        <v>-10.69</v>
      </c>
      <c r="AO146" t="s">
        <v>3187</v>
      </c>
      <c r="AP146">
        <v>6.5469826212596005E-2</v>
      </c>
      <c r="AQ146">
        <f>(Table2[[#This Row],[Sharpe Ratio]]-AVERAGE(Table2[Sharpe Ratio]))/_xlfn.STDEV.P(Table2[Sharpe Ratio])</f>
        <v>-3.669477912303177E-3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-5.2978660458783855E-2</v>
      </c>
      <c r="AS146">
        <f>_xlfn.RANK.AVG(Table2[[#This Row],[1Y Return vs Nifty Z-Score]],Table2[1Y Return vs Nifty Z-Score])</f>
        <v>147</v>
      </c>
      <c r="AT146">
        <f>_xlfn.RANK.AVG(Table2[[#This Row],[6M Return vs Nifty Z-Score]],Table2[6M Return vs Nifty Z-Score])</f>
        <v>128</v>
      </c>
      <c r="AU146">
        <f>_xlfn.RANK.AVG(Table2[[#This Row],[Sharpe Ratio Z-Score]],Table2[Sharpe Ratio Z-Score])</f>
        <v>343</v>
      </c>
      <c r="AV146">
        <f>(Table2[[#This Row],[Rank 1Y]]+Table2[[#This Row],[Rank 6M]]+Table2[[#This Row],[Rank Sharpe]])/3</f>
        <v>206</v>
      </c>
    </row>
    <row r="147" spans="1:48" x14ac:dyDescent="0.3">
      <c r="A147" t="s">
        <v>1054</v>
      </c>
      <c r="B147" t="s">
        <v>1055</v>
      </c>
      <c r="C147" t="s">
        <v>3144</v>
      </c>
      <c r="D147" t="s">
        <v>1010</v>
      </c>
      <c r="E147">
        <v>12884.715531925</v>
      </c>
      <c r="F147">
        <v>638.65</v>
      </c>
      <c r="G147">
        <v>26.573731137953601</v>
      </c>
      <c r="H147">
        <f>(Table2[[#This Row],[1Y Return vs Nifty]]-AVERAGE(Table2[1Y Return vs Nifty]))/_xlfn.STDEV.P(Table2[1Y Return vs Nifty])</f>
        <v>3.1722149935871601E-2</v>
      </c>
      <c r="I147">
        <v>16.829752981833</v>
      </c>
      <c r="J147">
        <f>(Table2[[#This Row],[1M Return vs Nifty]]-AVERAGE(Table2[1M Return vs Nifty]))/_xlfn.STDEV.P(Table2[1M Return vs Nifty])</f>
        <v>1.6652057964217448</v>
      </c>
      <c r="K147">
        <v>61.492134324300103</v>
      </c>
      <c r="L147">
        <f>(Table2[[#This Row],[6M Return vs Nifty]]-AVERAGE(Table2[6M Return vs Nifty]))/_xlfn.STDEV.P(Table2[6M Return vs Nifty])</f>
        <v>1.6539925452649578</v>
      </c>
      <c r="M147">
        <v>-4.2360787533729197E-2</v>
      </c>
      <c r="N147">
        <f>(Table2[[#This Row],[1W Return vs Nifty]]-AVERAGE(Table2[1W Return vs Nifty]))/_xlfn.STDEV.P(Table2[1W Return vs Nifty])</f>
        <v>-0.41900326689910072</v>
      </c>
      <c r="O147">
        <v>634.79999999999995</v>
      </c>
      <c r="P147">
        <v>588.94939364407298</v>
      </c>
      <c r="Q147">
        <v>481.43472444148199</v>
      </c>
      <c r="R147">
        <v>46.927901954434901</v>
      </c>
      <c r="S147" s="1">
        <f>(Table2[[#This Row],[Close Price]]-Table2[[#This Row],[20D EMA]])/Table2[[#This Row],[20D EMA]]</f>
        <v>6.0649023314430107E-3</v>
      </c>
      <c r="T147" s="1">
        <f>(Table2[[#This Row],[Close Price]]-Table2[[#This Row],[50D EMA]])/Table2[[#This Row],[50D EMA]]</f>
        <v>8.4388585661679394E-2</v>
      </c>
      <c r="U147" s="1">
        <f>(Table2[[#This Row],[Close Price]]-Table2[[#This Row],[200D EMA]])/Table2[[#This Row],[200D EMA]]</f>
        <v>0.32655574593400022</v>
      </c>
      <c r="V147">
        <v>0.59985945348542402</v>
      </c>
      <c r="W147">
        <v>635.70000000000005</v>
      </c>
      <c r="X147">
        <v>654.04999999999995</v>
      </c>
      <c r="Y147">
        <v>633.70000000000005</v>
      </c>
      <c r="Z147">
        <v>674</v>
      </c>
      <c r="AA147">
        <v>623.1</v>
      </c>
      <c r="AB147">
        <v>691.8</v>
      </c>
      <c r="AC147" s="1">
        <f>(Table2[[#This Row],[Close Price]]/Table2[[#This Row],[Day Low]])-1</f>
        <v>4.6405537203082492E-3</v>
      </c>
      <c r="AD147" s="1">
        <f>(Table2[[#This Row],[Day High]]/Table2[[#This Row],[Close Price]])-1</f>
        <v>2.4113364127456238E-2</v>
      </c>
      <c r="AE147" s="1">
        <f>(Table2[[#This Row],[Close Price]]/Table2[[#This Row],[Current Week Low]])-1</f>
        <v>7.8112671611172413E-3</v>
      </c>
      <c r="AF147" s="1">
        <f>(Table2[[#This Row],[Current Week High]]/Table2[[#This Row],[Close Price]])-1</f>
        <v>5.5351131292570299E-2</v>
      </c>
      <c r="AG147" s="1">
        <f>(Table2[[#This Row],[Close Price]]/Table2[[#This Row],[Current Month Low]])-1</f>
        <v>2.4955865832129609E-2</v>
      </c>
      <c r="AH147" s="1">
        <f>(Table2[[#This Row],[Current Month High]]/Table2[[#This Row],[Close Price]])-1</f>
        <v>8.3222422297032805E-2</v>
      </c>
      <c r="AI147">
        <v>8.3222422297032796</v>
      </c>
      <c r="AJ147">
        <v>85.924308588063994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0.34</v>
      </c>
      <c r="AM147" t="s">
        <v>3188</v>
      </c>
      <c r="AN147">
        <v>-1.58</v>
      </c>
      <c r="AO147" t="s">
        <v>3187</v>
      </c>
      <c r="AP147">
        <v>8.2411827490692993E-2</v>
      </c>
      <c r="AQ147">
        <f>(Table2[[#This Row],[Sharpe Ratio]]-AVERAGE(Table2[Sharpe Ratio]))/_xlfn.STDEV.P(Table2[Sharpe Ratio])</f>
        <v>0.19485180647523997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3.1267690311987137</v>
      </c>
      <c r="AS147">
        <f>_xlfn.RANK.AVG(Table2[[#This Row],[1Y Return vs Nifty Z-Score]],Table2[1Y Return vs Nifty Z-Score])</f>
        <v>280</v>
      </c>
      <c r="AT147">
        <f>_xlfn.RANK.AVG(Table2[[#This Row],[6M Return vs Nifty Z-Score]],Table2[6M Return vs Nifty Z-Score])</f>
        <v>48</v>
      </c>
      <c r="AU147">
        <f>_xlfn.RANK.AVG(Table2[[#This Row],[Sharpe Ratio Z-Score]],Table2[Sharpe Ratio Z-Score])</f>
        <v>290</v>
      </c>
      <c r="AV147">
        <f>(Table2[[#This Row],[Rank 1Y]]+Table2[[#This Row],[Rank 6M]]+Table2[[#This Row],[Rank Sharpe]])/3</f>
        <v>206</v>
      </c>
    </row>
    <row r="148" spans="1:48" x14ac:dyDescent="0.3">
      <c r="A148" t="s">
        <v>1420</v>
      </c>
      <c r="B148" t="s">
        <v>1421</v>
      </c>
      <c r="C148" t="s">
        <v>3151</v>
      </c>
      <c r="D148" t="s">
        <v>1025</v>
      </c>
      <c r="E148">
        <v>7768.8752795999999</v>
      </c>
      <c r="F148">
        <v>818.25</v>
      </c>
      <c r="G148">
        <v>57.799979692478303</v>
      </c>
      <c r="H148">
        <f>(Table2[[#This Row],[1Y Return vs Nifty]]-AVERAGE(Table2[1Y Return vs Nifty]))/_xlfn.STDEV.P(Table2[1Y Return vs Nifty])</f>
        <v>0.56416294031539715</v>
      </c>
      <c r="I148">
        <v>-7.0671342273004498</v>
      </c>
      <c r="J148">
        <f>(Table2[[#This Row],[1M Return vs Nifty]]-AVERAGE(Table2[1M Return vs Nifty]))/_xlfn.STDEV.P(Table2[1M Return vs Nifty])</f>
        <v>-0.97075831615433461</v>
      </c>
      <c r="K148">
        <v>5.9772770923657097</v>
      </c>
      <c r="L148">
        <f>(Table2[[#This Row],[6M Return vs Nifty]]-AVERAGE(Table2[6M Return vs Nifty]))/_xlfn.STDEV.P(Table2[6M Return vs Nifty])</f>
        <v>-0.11833953115245469</v>
      </c>
      <c r="M148">
        <v>-2.65715871374764</v>
      </c>
      <c r="N148">
        <f>(Table2[[#This Row],[1W Return vs Nifty]]-AVERAGE(Table2[1W Return vs Nifty]))/_xlfn.STDEV.P(Table2[1W Return vs Nifty])</f>
        <v>-0.96250147491787863</v>
      </c>
      <c r="O148">
        <v>852.34</v>
      </c>
      <c r="P148">
        <v>864.91232584642898</v>
      </c>
      <c r="Q148">
        <v>765.80509394670901</v>
      </c>
      <c r="R148">
        <v>35.202351568059001</v>
      </c>
      <c r="S148" s="1">
        <f>(Table2[[#This Row],[Close Price]]-Table2[[#This Row],[20D EMA]])/Table2[[#This Row],[20D EMA]]</f>
        <v>-3.9995776333388119E-2</v>
      </c>
      <c r="T148" s="1">
        <f>(Table2[[#This Row],[Close Price]]-Table2[[#This Row],[50D EMA]])/Table2[[#This Row],[50D EMA]]</f>
        <v>-5.395035363932852E-2</v>
      </c>
      <c r="U148" s="1">
        <f>(Table2[[#This Row],[Close Price]]-Table2[[#This Row],[200D EMA]])/Table2[[#This Row],[200D EMA]]</f>
        <v>6.8483360149783151E-2</v>
      </c>
      <c r="V148">
        <v>0.602266333854372</v>
      </c>
      <c r="W148">
        <v>815.5</v>
      </c>
      <c r="X148">
        <v>835</v>
      </c>
      <c r="Y148">
        <v>815.5</v>
      </c>
      <c r="Z148">
        <v>883.3</v>
      </c>
      <c r="AA148">
        <v>787</v>
      </c>
      <c r="AB148">
        <v>884.9</v>
      </c>
      <c r="AC148" s="1">
        <f>(Table2[[#This Row],[Close Price]]/Table2[[#This Row],[Day Low]])-1</f>
        <v>3.3721643163702186E-3</v>
      </c>
      <c r="AD148" s="1">
        <f>(Table2[[#This Row],[Day High]]/Table2[[#This Row],[Close Price]])-1</f>
        <v>2.0470516345860057E-2</v>
      </c>
      <c r="AE148" s="1">
        <f>(Table2[[#This Row],[Close Price]]/Table2[[#This Row],[Current Week Low]])-1</f>
        <v>3.3721643163702186E-3</v>
      </c>
      <c r="AF148" s="1">
        <f>(Table2[[#This Row],[Current Week High]]/Table2[[#This Row],[Close Price]])-1</f>
        <v>7.9498930644668508E-2</v>
      </c>
      <c r="AG148" s="1">
        <f>(Table2[[#This Row],[Close Price]]/Table2[[#This Row],[Current Month Low]])-1</f>
        <v>3.9707750952985954E-2</v>
      </c>
      <c r="AH148" s="1">
        <f>(Table2[[#This Row],[Current Month High]]/Table2[[#This Row],[Close Price]])-1</f>
        <v>8.1454323250840233E-2</v>
      </c>
      <c r="AI148">
        <v>29.422548120989902</v>
      </c>
      <c r="AJ148">
        <v>89.300173510699807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</v>
      </c>
      <c r="AM148">
        <v>0</v>
      </c>
      <c r="AN148">
        <v>-2.65</v>
      </c>
      <c r="AO148" t="s">
        <v>3187</v>
      </c>
      <c r="AP148">
        <v>0.15547078479411</v>
      </c>
      <c r="AQ148">
        <f>(Table2[[#This Row],[Sharpe Ratio]]-AVERAGE(Table2[Sharpe Ratio]))/_xlfn.STDEV.P(Table2[Sharpe Ratio])</f>
        <v>1.0509347332685353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153</v>
      </c>
      <c r="AT148">
        <f>_xlfn.RANK.AVG(Table2[[#This Row],[6M Return vs Nifty Z-Score]],Table2[6M Return vs Nifty Z-Score])</f>
        <v>361</v>
      </c>
      <c r="AU148">
        <f>_xlfn.RANK.AVG(Table2[[#This Row],[Sharpe Ratio Z-Score]],Table2[Sharpe Ratio Z-Score])</f>
        <v>105</v>
      </c>
      <c r="AV148">
        <f>(Table2[[#This Row],[Rank 1Y]]+Table2[[#This Row],[Rank 6M]]+Table2[[#This Row],[Rank Sharpe]])/3</f>
        <v>206.33333333333334</v>
      </c>
    </row>
    <row r="149" spans="1:48" x14ac:dyDescent="0.3">
      <c r="A149" t="s">
        <v>1497</v>
      </c>
      <c r="B149" t="s">
        <v>1498</v>
      </c>
      <c r="C149" t="s">
        <v>3152</v>
      </c>
      <c r="D149" t="s">
        <v>303</v>
      </c>
      <c r="E149">
        <v>6876.3026547600002</v>
      </c>
      <c r="F149">
        <v>2528.9</v>
      </c>
      <c r="G149">
        <v>80.332842808250007</v>
      </c>
      <c r="H149">
        <f>(Table2[[#This Row],[1Y Return vs Nifty]]-AVERAGE(Table2[1Y Return vs Nifty]))/_xlfn.STDEV.P(Table2[1Y Return vs Nifty])</f>
        <v>0.94837225146355653</v>
      </c>
      <c r="I149">
        <v>23.359912869823599</v>
      </c>
      <c r="J149">
        <f>(Table2[[#This Row],[1M Return vs Nifty]]-AVERAGE(Table2[1M Return vs Nifty]))/_xlfn.STDEV.P(Table2[1M Return vs Nifty])</f>
        <v>2.3855199931405586</v>
      </c>
      <c r="K149">
        <v>110.50442733008801</v>
      </c>
      <c r="L149">
        <f>(Table2[[#This Row],[6M Return vs Nifty]]-AVERAGE(Table2[6M Return vs Nifty]))/_xlfn.STDEV.P(Table2[6M Return vs Nifty])</f>
        <v>3.2187278857524735</v>
      </c>
      <c r="M149">
        <v>9.2382116566227097</v>
      </c>
      <c r="N149">
        <f>(Table2[[#This Row],[1W Return vs Nifty]]-AVERAGE(Table2[1W Return vs Nifty]))/_xlfn.STDEV.P(Table2[1W Return vs Nifty])</f>
        <v>1.5100079359248524</v>
      </c>
      <c r="O149">
        <v>2386.36</v>
      </c>
      <c r="P149">
        <v>2207.12535078154</v>
      </c>
      <c r="Q149">
        <v>1746.03532990238</v>
      </c>
      <c r="R149">
        <v>60.629339187457497</v>
      </c>
      <c r="S149" s="1">
        <f>(Table2[[#This Row],[Close Price]]-Table2[[#This Row],[20D EMA]])/Table2[[#This Row],[20D EMA]]</f>
        <v>5.9731138637925528E-2</v>
      </c>
      <c r="T149" s="1">
        <f>(Table2[[#This Row],[Close Price]]-Table2[[#This Row],[50D EMA]])/Table2[[#This Row],[50D EMA]]</f>
        <v>0.14578902331239146</v>
      </c>
      <c r="U149" s="1">
        <f>(Table2[[#This Row],[Close Price]]-Table2[[#This Row],[200D EMA]])/Table2[[#This Row],[200D EMA]]</f>
        <v>0.44836702711014997</v>
      </c>
      <c r="V149">
        <v>0.92580963196264598</v>
      </c>
      <c r="W149">
        <v>2510</v>
      </c>
      <c r="X149">
        <v>2616.9499999999998</v>
      </c>
      <c r="Y149">
        <v>2510</v>
      </c>
      <c r="Z149">
        <v>2620.1</v>
      </c>
      <c r="AA149">
        <v>2152.1</v>
      </c>
      <c r="AB149">
        <v>2620.1</v>
      </c>
      <c r="AC149" s="1">
        <f>(Table2[[#This Row],[Close Price]]/Table2[[#This Row],[Day Low]])-1</f>
        <v>7.5298804780876694E-3</v>
      </c>
      <c r="AD149" s="1">
        <f>(Table2[[#This Row],[Day High]]/Table2[[#This Row],[Close Price]])-1</f>
        <v>3.481750958914942E-2</v>
      </c>
      <c r="AE149" s="1">
        <f>(Table2[[#This Row],[Close Price]]/Table2[[#This Row],[Current Week Low]])-1</f>
        <v>7.5298804780876694E-3</v>
      </c>
      <c r="AF149" s="1">
        <f>(Table2[[#This Row],[Current Week High]]/Table2[[#This Row],[Close Price]])-1</f>
        <v>3.6063110443275592E-2</v>
      </c>
      <c r="AG149" s="1">
        <f>(Table2[[#This Row],[Close Price]]/Table2[[#This Row],[Current Month Low]])-1</f>
        <v>0.17508480089215195</v>
      </c>
      <c r="AH149" s="1">
        <f>(Table2[[#This Row],[Current Month High]]/Table2[[#This Row],[Close Price]])-1</f>
        <v>3.6063110443275592E-2</v>
      </c>
      <c r="AI149">
        <v>3.6063110443275499</v>
      </c>
      <c r="AJ149">
        <v>165.82225258842601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0.13</v>
      </c>
      <c r="AM149" t="s">
        <v>3188</v>
      </c>
      <c r="AN149">
        <v>8.17</v>
      </c>
      <c r="AO149" t="s">
        <v>3188</v>
      </c>
      <c r="AP149">
        <v>1.1653641652742E-2</v>
      </c>
      <c r="AQ149">
        <f>(Table2[[#This Row],[Sharpe Ratio]]-AVERAGE(Table2[Sharpe Ratio]))/_xlfn.STDEV.P(Table2[Sharpe Ratio])</f>
        <v>-0.63427137105885645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7.4283566952225843</v>
      </c>
      <c r="AS149">
        <f>_xlfn.RANK.AVG(Table2[[#This Row],[1Y Return vs Nifty Z-Score]],Table2[1Y Return vs Nifty Z-Score])</f>
        <v>111</v>
      </c>
      <c r="AT149">
        <f>_xlfn.RANK.AVG(Table2[[#This Row],[6M Return vs Nifty Z-Score]],Table2[6M Return vs Nifty Z-Score])</f>
        <v>10</v>
      </c>
      <c r="AU149">
        <f>_xlfn.RANK.AVG(Table2[[#This Row],[Sharpe Ratio Z-Score]],Table2[Sharpe Ratio Z-Score])</f>
        <v>498</v>
      </c>
      <c r="AV149">
        <f>(Table2[[#This Row],[Rank 1Y]]+Table2[[#This Row],[Rank 6M]]+Table2[[#This Row],[Rank Sharpe]])/3</f>
        <v>206.33333333333334</v>
      </c>
    </row>
    <row r="150" spans="1:48" x14ac:dyDescent="0.3">
      <c r="A150" t="s">
        <v>520</v>
      </c>
      <c r="B150" t="s">
        <v>521</v>
      </c>
      <c r="C150" t="s">
        <v>3149</v>
      </c>
      <c r="D150" t="s">
        <v>166</v>
      </c>
      <c r="E150">
        <v>41355.437947879</v>
      </c>
      <c r="F150">
        <v>225.17</v>
      </c>
      <c r="G150">
        <v>101.147613192086</v>
      </c>
      <c r="H150">
        <f>(Table2[[#This Row],[1Y Return vs Nifty]]-AVERAGE(Table2[1Y Return vs Nifty]))/_xlfn.STDEV.P(Table2[1Y Return vs Nifty])</f>
        <v>1.3032862519521646</v>
      </c>
      <c r="I150">
        <v>17.185315716286301</v>
      </c>
      <c r="J150">
        <f>(Table2[[#This Row],[1M Return vs Nifty]]-AVERAGE(Table2[1M Return vs Nifty]))/_xlfn.STDEV.P(Table2[1M Return vs Nifty])</f>
        <v>1.7044264112066736</v>
      </c>
      <c r="K150">
        <v>12.4151538841506</v>
      </c>
      <c r="L150">
        <f>(Table2[[#This Row],[6M Return vs Nifty]]-AVERAGE(Table2[6M Return vs Nifty]))/_xlfn.STDEV.P(Table2[6M Return vs Nifty])</f>
        <v>8.719203482876986E-2</v>
      </c>
      <c r="M150">
        <v>1.0082687258421601</v>
      </c>
      <c r="N150">
        <f>(Table2[[#This Row],[1W Return vs Nifty]]-AVERAGE(Table2[1W Return vs Nifty]))/_xlfn.STDEV.P(Table2[1W Return vs Nifty])</f>
        <v>-0.20062491647787475</v>
      </c>
      <c r="O150">
        <v>210.49</v>
      </c>
      <c r="P150">
        <v>198.01704770747099</v>
      </c>
      <c r="Q150">
        <v>171.90789625600601</v>
      </c>
      <c r="R150">
        <v>66.011529309408303</v>
      </c>
      <c r="S150" s="1">
        <f>(Table2[[#This Row],[Close Price]]-Table2[[#This Row],[20D EMA]])/Table2[[#This Row],[20D EMA]]</f>
        <v>6.974203050026119E-2</v>
      </c>
      <c r="T150" s="1">
        <f>(Table2[[#This Row],[Close Price]]-Table2[[#This Row],[50D EMA]])/Table2[[#This Row],[50D EMA]]</f>
        <v>0.13712431634998334</v>
      </c>
      <c r="U150" s="1">
        <f>(Table2[[#This Row],[Close Price]]-Table2[[#This Row],[200D EMA]])/Table2[[#This Row],[200D EMA]]</f>
        <v>0.30982930338857623</v>
      </c>
      <c r="V150">
        <v>1.3539466596369301</v>
      </c>
      <c r="W150">
        <v>223.01</v>
      </c>
      <c r="X150">
        <v>229.69</v>
      </c>
      <c r="Y150">
        <v>215.8</v>
      </c>
      <c r="Z150">
        <v>232.45</v>
      </c>
      <c r="AA150">
        <v>200</v>
      </c>
      <c r="AB150">
        <v>232.45</v>
      </c>
      <c r="AC150" s="1">
        <f>(Table2[[#This Row],[Close Price]]/Table2[[#This Row],[Day Low]])-1</f>
        <v>9.6856643199856318E-3</v>
      </c>
      <c r="AD150" s="1">
        <f>(Table2[[#This Row],[Day High]]/Table2[[#This Row],[Close Price]])-1</f>
        <v>2.0073722076653144E-2</v>
      </c>
      <c r="AE150" s="1">
        <f>(Table2[[#This Row],[Close Price]]/Table2[[#This Row],[Current Week Low]])-1</f>
        <v>4.3419833178869105E-2</v>
      </c>
      <c r="AF150" s="1">
        <f>(Table2[[#This Row],[Current Week High]]/Table2[[#This Row],[Close Price]])-1</f>
        <v>3.2331127592485576E-2</v>
      </c>
      <c r="AG150" s="1">
        <f>(Table2[[#This Row],[Close Price]]/Table2[[#This Row],[Current Month Low]])-1</f>
        <v>0.12585000000000002</v>
      </c>
      <c r="AH150" s="1">
        <f>(Table2[[#This Row],[Current Month High]]/Table2[[#This Row],[Close Price]])-1</f>
        <v>3.2331127592485576E-2</v>
      </c>
      <c r="AI150">
        <v>3.23311275924855</v>
      </c>
      <c r="AJ150">
        <v>154.142212189616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0.16</v>
      </c>
      <c r="AM150" t="s">
        <v>3188</v>
      </c>
      <c r="AN150">
        <v>7.08</v>
      </c>
      <c r="AO150" t="s">
        <v>3188</v>
      </c>
      <c r="AP150">
        <v>9.1015616296218002E-2</v>
      </c>
      <c r="AQ150">
        <f>(Table2[[#This Row],[Sharpe Ratio]]-AVERAGE(Table2[Sharpe Ratio]))/_xlfn.STDEV.P(Table2[Sharpe Ratio])</f>
        <v>0.29566842053606984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3.189948202045803</v>
      </c>
      <c r="AS150">
        <f>_xlfn.RANK.AVG(Table2[[#This Row],[1Y Return vs Nifty Z-Score]],Table2[1Y Return vs Nifty Z-Score])</f>
        <v>76</v>
      </c>
      <c r="AT150">
        <f>_xlfn.RANK.AVG(Table2[[#This Row],[6M Return vs Nifty Z-Score]],Table2[6M Return vs Nifty Z-Score])</f>
        <v>277</v>
      </c>
      <c r="AU150">
        <f>_xlfn.RANK.AVG(Table2[[#This Row],[Sharpe Ratio Z-Score]],Table2[Sharpe Ratio Z-Score])</f>
        <v>267</v>
      </c>
      <c r="AV150">
        <f>(Table2[[#This Row],[Rank 1Y]]+Table2[[#This Row],[Rank 6M]]+Table2[[#This Row],[Rank Sharpe]])/3</f>
        <v>206.66666666666666</v>
      </c>
    </row>
    <row r="151" spans="1:48" x14ac:dyDescent="0.3">
      <c r="A151" t="s">
        <v>55</v>
      </c>
      <c r="B151" t="s">
        <v>56</v>
      </c>
      <c r="C151" t="s">
        <v>3147</v>
      </c>
      <c r="D151" t="s">
        <v>57</v>
      </c>
      <c r="E151">
        <v>405078.22774785</v>
      </c>
      <c r="F151">
        <v>417.75</v>
      </c>
      <c r="G151">
        <v>44.924911856146998</v>
      </c>
      <c r="H151">
        <f>(Table2[[#This Row],[1Y Return vs Nifty]]-AVERAGE(Table2[1Y Return vs Nifty]))/_xlfn.STDEV.P(Table2[1Y Return vs Nifty])</f>
        <v>0.34462932317287542</v>
      </c>
      <c r="I151">
        <v>5.8671593403819697</v>
      </c>
      <c r="J151">
        <f>(Table2[[#This Row],[1M Return vs Nifty]]-AVERAGE(Table2[1M Return vs Nifty]))/_xlfn.STDEV.P(Table2[1M Return vs Nifty])</f>
        <v>0.45596866161302679</v>
      </c>
      <c r="K151">
        <v>7.2181873296170398</v>
      </c>
      <c r="L151">
        <f>(Table2[[#This Row],[6M Return vs Nifty]]-AVERAGE(Table2[6M Return vs Nifty]))/_xlfn.STDEV.P(Table2[6M Return vs Nifty])</f>
        <v>-7.8723018977221268E-2</v>
      </c>
      <c r="M151">
        <v>1.8502800329450799</v>
      </c>
      <c r="N151">
        <f>(Table2[[#This Row],[1W Return vs Nifty]]-AVERAGE(Table2[1W Return vs Nifty]))/_xlfn.STDEV.P(Table2[1W Return vs Nifty])</f>
        <v>-2.5608854259784999E-2</v>
      </c>
      <c r="O151">
        <v>422.81</v>
      </c>
      <c r="P151">
        <v>413.82487533795597</v>
      </c>
      <c r="Q151">
        <v>363.89412329392798</v>
      </c>
      <c r="R151">
        <v>38.859690499174697</v>
      </c>
      <c r="S151" s="1">
        <f>(Table2[[#This Row],[Close Price]]-Table2[[#This Row],[20D EMA]])/Table2[[#This Row],[20D EMA]]</f>
        <v>-1.1967550436366221E-2</v>
      </c>
      <c r="T151" s="1">
        <f>(Table2[[#This Row],[Close Price]]-Table2[[#This Row],[50D EMA]])/Table2[[#This Row],[50D EMA]]</f>
        <v>9.4849896561643807E-3</v>
      </c>
      <c r="U151" s="1">
        <f>(Table2[[#This Row],[Close Price]]-Table2[[#This Row],[200D EMA]])/Table2[[#This Row],[200D EMA]]</f>
        <v>0.14799875364453483</v>
      </c>
      <c r="V151">
        <v>0.72557554021109105</v>
      </c>
      <c r="W151">
        <v>416.6</v>
      </c>
      <c r="X151">
        <v>425.6</v>
      </c>
      <c r="Y151">
        <v>416.6</v>
      </c>
      <c r="Z151">
        <v>429.4</v>
      </c>
      <c r="AA151">
        <v>409.05</v>
      </c>
      <c r="AB151">
        <v>447.75</v>
      </c>
      <c r="AC151" s="1">
        <f>(Table2[[#This Row],[Close Price]]/Table2[[#This Row],[Day Low]])-1</f>
        <v>2.7604416706672463E-3</v>
      </c>
      <c r="AD151" s="1">
        <f>(Table2[[#This Row],[Day High]]/Table2[[#This Row],[Close Price]])-1</f>
        <v>1.87911430281269E-2</v>
      </c>
      <c r="AE151" s="1">
        <f>(Table2[[#This Row],[Close Price]]/Table2[[#This Row],[Current Week Low]])-1</f>
        <v>2.7604416706672463E-3</v>
      </c>
      <c r="AF151" s="1">
        <f>(Table2[[#This Row],[Current Week High]]/Table2[[#This Row],[Close Price]])-1</f>
        <v>2.7887492519449442E-2</v>
      </c>
      <c r="AG151" s="1">
        <f>(Table2[[#This Row],[Close Price]]/Table2[[#This Row],[Current Month Low]])-1</f>
        <v>2.1268793546021181E-2</v>
      </c>
      <c r="AH151" s="1">
        <f>(Table2[[#This Row],[Current Month High]]/Table2[[#This Row],[Close Price]])-1</f>
        <v>7.1813285457809739E-2</v>
      </c>
      <c r="AI151">
        <v>7.3488928785158496</v>
      </c>
      <c r="AJ151">
        <v>83.424807903402794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</v>
      </c>
      <c r="AM151" t="s">
        <v>3188</v>
      </c>
      <c r="AN151">
        <v>-5.74</v>
      </c>
      <c r="AO151" t="s">
        <v>3187</v>
      </c>
      <c r="AP151">
        <v>0.17797164233423601</v>
      </c>
      <c r="AQ151">
        <f>(Table2[[#This Row],[Sharpe Ratio]]-AVERAGE(Table2[Sharpe Ratio]))/_xlfn.STDEV.P(Table2[Sharpe Ratio])</f>
        <v>1.3145930263688823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2.010859137917778</v>
      </c>
      <c r="AS151">
        <f>_xlfn.RANK.AVG(Table2[[#This Row],[1Y Return vs Nifty Z-Score]],Table2[1Y Return vs Nifty Z-Score])</f>
        <v>200</v>
      </c>
      <c r="AT151">
        <f>_xlfn.RANK.AVG(Table2[[#This Row],[6M Return vs Nifty Z-Score]],Table2[6M Return vs Nifty Z-Score])</f>
        <v>345</v>
      </c>
      <c r="AU151">
        <f>_xlfn.RANK.AVG(Table2[[#This Row],[Sharpe Ratio Z-Score]],Table2[Sharpe Ratio Z-Score])</f>
        <v>76</v>
      </c>
      <c r="AV151">
        <f>(Table2[[#This Row],[Rank 1Y]]+Table2[[#This Row],[Rank 6M]]+Table2[[#This Row],[Rank Sharpe]])/3</f>
        <v>207</v>
      </c>
    </row>
    <row r="152" spans="1:48" x14ac:dyDescent="0.3">
      <c r="A152" t="s">
        <v>644</v>
      </c>
      <c r="B152" t="s">
        <v>645</v>
      </c>
      <c r="C152" t="s">
        <v>3146</v>
      </c>
      <c r="D152" t="s">
        <v>51</v>
      </c>
      <c r="E152">
        <v>29585.470965503999</v>
      </c>
      <c r="F152">
        <v>224.22</v>
      </c>
      <c r="G152">
        <v>101.32962276417901</v>
      </c>
      <c r="H152">
        <f>(Table2[[#This Row],[1Y Return vs Nifty]]-AVERAGE(Table2[1Y Return vs Nifty]))/_xlfn.STDEV.P(Table2[1Y Return vs Nifty])</f>
        <v>1.306389708976553</v>
      </c>
      <c r="I152">
        <v>3.8283345985564901</v>
      </c>
      <c r="J152">
        <f>(Table2[[#This Row],[1M Return vs Nifty]]-AVERAGE(Table2[1M Return vs Nifty]))/_xlfn.STDEV.P(Table2[1M Return vs Nifty])</f>
        <v>0.23107456539659166</v>
      </c>
      <c r="K152">
        <v>46.320315685659097</v>
      </c>
      <c r="L152">
        <f>(Table2[[#This Row],[6M Return vs Nifty]]-AVERAGE(Table2[6M Return vs Nifty]))/_xlfn.STDEV.P(Table2[6M Return vs Nifty])</f>
        <v>1.1696266985059556</v>
      </c>
      <c r="M152">
        <v>3.8629875530370499</v>
      </c>
      <c r="N152">
        <f>(Table2[[#This Row],[1W Return vs Nifty]]-AVERAGE(Table2[1W Return vs Nifty]))/_xlfn.STDEV.P(Table2[1W Return vs Nifty])</f>
        <v>0.39274199399096982</v>
      </c>
      <c r="O152">
        <v>223.12</v>
      </c>
      <c r="P152">
        <v>209.915625213813</v>
      </c>
      <c r="Q152">
        <v>168.03449388903999</v>
      </c>
      <c r="R152">
        <v>49.414220246475999</v>
      </c>
      <c r="S152" s="1">
        <f>(Table2[[#This Row],[Close Price]]-Table2[[#This Row],[20D EMA]])/Table2[[#This Row],[20D EMA]]</f>
        <v>4.9300824668339653E-3</v>
      </c>
      <c r="T152" s="1">
        <f>(Table2[[#This Row],[Close Price]]-Table2[[#This Row],[50D EMA]])/Table2[[#This Row],[50D EMA]]</f>
        <v>6.8143449405526829E-2</v>
      </c>
      <c r="U152" s="1">
        <f>(Table2[[#This Row],[Close Price]]-Table2[[#This Row],[200D EMA]])/Table2[[#This Row],[200D EMA]]</f>
        <v>0.33436888349877486</v>
      </c>
      <c r="V152">
        <v>0.669898642022281</v>
      </c>
      <c r="W152">
        <v>222.6</v>
      </c>
      <c r="X152">
        <v>235.99</v>
      </c>
      <c r="Y152">
        <v>218.52</v>
      </c>
      <c r="Z152">
        <v>235.99</v>
      </c>
      <c r="AA152">
        <v>215.75</v>
      </c>
      <c r="AB152">
        <v>235.99</v>
      </c>
      <c r="AC152" s="1">
        <f>(Table2[[#This Row],[Close Price]]/Table2[[#This Row],[Day Low]])-1</f>
        <v>7.277628032344996E-3</v>
      </c>
      <c r="AD152" s="1">
        <f>(Table2[[#This Row],[Day High]]/Table2[[#This Row],[Close Price]])-1</f>
        <v>5.2493087146552542E-2</v>
      </c>
      <c r="AE152" s="1">
        <f>(Table2[[#This Row],[Close Price]]/Table2[[#This Row],[Current Week Low]])-1</f>
        <v>2.6084568918176787E-2</v>
      </c>
      <c r="AF152" s="1">
        <f>(Table2[[#This Row],[Current Week High]]/Table2[[#This Row],[Close Price]])-1</f>
        <v>5.2493087146552542E-2</v>
      </c>
      <c r="AG152" s="1">
        <f>(Table2[[#This Row],[Close Price]]/Table2[[#This Row],[Current Month Low]])-1</f>
        <v>3.9258400926998727E-2</v>
      </c>
      <c r="AH152" s="1">
        <f>(Table2[[#This Row],[Current Month High]]/Table2[[#This Row],[Close Price]])-1</f>
        <v>5.2493087146552542E-2</v>
      </c>
      <c r="AI152">
        <v>8.8172330746588194</v>
      </c>
      <c r="AJ152">
        <v>156.25142857142799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0.19</v>
      </c>
      <c r="AM152" t="s">
        <v>3188</v>
      </c>
      <c r="AN152">
        <v>-2.09</v>
      </c>
      <c r="AO152" t="s">
        <v>3187</v>
      </c>
      <c r="AP152">
        <v>2.1826294169809999E-2</v>
      </c>
      <c r="AQ152">
        <f>(Table2[[#This Row],[Sharpe Ratio]]-AVERAGE(Table2[Sharpe Ratio]))/_xlfn.STDEV.P(Table2[Sharpe Ratio])</f>
        <v>-0.51507128305465155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2.5847616838154184</v>
      </c>
      <c r="AS152">
        <f>_xlfn.RANK.AVG(Table2[[#This Row],[1Y Return vs Nifty Z-Score]],Table2[1Y Return vs Nifty Z-Score])</f>
        <v>75</v>
      </c>
      <c r="AT152">
        <f>_xlfn.RANK.AVG(Table2[[#This Row],[6M Return vs Nifty Z-Score]],Table2[6M Return vs Nifty Z-Score])</f>
        <v>76</v>
      </c>
      <c r="AU152">
        <f>_xlfn.RANK.AVG(Table2[[#This Row],[Sharpe Ratio Z-Score]],Table2[Sharpe Ratio Z-Score])</f>
        <v>470</v>
      </c>
      <c r="AV152">
        <f>(Table2[[#This Row],[Rank 1Y]]+Table2[[#This Row],[Rank 6M]]+Table2[[#This Row],[Rank Sharpe]])/3</f>
        <v>207</v>
      </c>
    </row>
    <row r="153" spans="1:48" x14ac:dyDescent="0.3">
      <c r="A153" t="s">
        <v>1128</v>
      </c>
      <c r="B153" t="s">
        <v>1129</v>
      </c>
      <c r="C153" t="s">
        <v>3150</v>
      </c>
      <c r="D153" t="s">
        <v>77</v>
      </c>
      <c r="E153">
        <v>11230.67456424</v>
      </c>
      <c r="F153">
        <v>362.4</v>
      </c>
      <c r="G153">
        <v>38.463757842826404</v>
      </c>
      <c r="H153">
        <f>(Table2[[#This Row],[1Y Return vs Nifty]]-AVERAGE(Table2[1Y Return vs Nifty]))/_xlfn.STDEV.P(Table2[1Y Return vs Nifty])</f>
        <v>0.23445976682641587</v>
      </c>
      <c r="I153">
        <v>-0.51633039319665297</v>
      </c>
      <c r="J153">
        <f>(Table2[[#This Row],[1M Return vs Nifty]]-AVERAGE(Table2[1M Return vs Nifty]))/_xlfn.STDEV.P(Table2[1M Return vs Nifty])</f>
        <v>-0.24816697343654157</v>
      </c>
      <c r="K153">
        <v>51.679216568222799</v>
      </c>
      <c r="L153">
        <f>(Table2[[#This Row],[6M Return vs Nifty]]-AVERAGE(Table2[6M Return vs Nifty]))/_xlfn.STDEV.P(Table2[6M Return vs Nifty])</f>
        <v>1.3407115648297356</v>
      </c>
      <c r="M153">
        <v>1.3121412146337601</v>
      </c>
      <c r="N153">
        <f>(Table2[[#This Row],[1W Return vs Nifty]]-AVERAGE(Table2[1W Return vs Nifty]))/_xlfn.STDEV.P(Table2[1W Return vs Nifty])</f>
        <v>-0.13746357178322935</v>
      </c>
      <c r="O153">
        <v>363.28</v>
      </c>
      <c r="P153">
        <v>355.44378583626298</v>
      </c>
      <c r="Q153">
        <v>295.29640128124902</v>
      </c>
      <c r="R153">
        <v>45.789888888811099</v>
      </c>
      <c r="S153" s="1">
        <f>(Table2[[#This Row],[Close Price]]-Table2[[#This Row],[20D EMA]])/Table2[[#This Row],[20D EMA]]</f>
        <v>-2.4223739264479065E-3</v>
      </c>
      <c r="T153" s="1">
        <f>(Table2[[#This Row],[Close Price]]-Table2[[#This Row],[50D EMA]])/Table2[[#This Row],[50D EMA]]</f>
        <v>1.9570504369265912E-2</v>
      </c>
      <c r="U153" s="1">
        <f>(Table2[[#This Row],[Close Price]]-Table2[[#This Row],[200D EMA]])/Table2[[#This Row],[200D EMA]]</f>
        <v>0.22724150523879738</v>
      </c>
      <c r="V153">
        <v>0.16614804086902499</v>
      </c>
      <c r="W153">
        <v>360.95</v>
      </c>
      <c r="X153">
        <v>363.9</v>
      </c>
      <c r="Y153">
        <v>360.95</v>
      </c>
      <c r="Z153">
        <v>363.9</v>
      </c>
      <c r="AA153">
        <v>358.5</v>
      </c>
      <c r="AB153">
        <v>367.9</v>
      </c>
      <c r="AC153" s="1">
        <f>(Table2[[#This Row],[Close Price]]/Table2[[#This Row],[Day Low]])-1</f>
        <v>4.0171768943066954E-3</v>
      </c>
      <c r="AD153" s="1">
        <f>(Table2[[#This Row],[Day High]]/Table2[[#This Row],[Close Price]])-1</f>
        <v>4.1390728476822236E-3</v>
      </c>
      <c r="AE153" s="1">
        <f>(Table2[[#This Row],[Close Price]]/Table2[[#This Row],[Current Week Low]])-1</f>
        <v>4.0171768943066954E-3</v>
      </c>
      <c r="AF153" s="1">
        <f>(Table2[[#This Row],[Current Week High]]/Table2[[#This Row],[Close Price]])-1</f>
        <v>4.1390728476822236E-3</v>
      </c>
      <c r="AG153" s="1">
        <f>(Table2[[#This Row],[Close Price]]/Table2[[#This Row],[Current Month Low]])-1</f>
        <v>1.0878661087865948E-2</v>
      </c>
      <c r="AH153" s="1">
        <f>(Table2[[#This Row],[Current Month High]]/Table2[[#This Row],[Close Price]])-1</f>
        <v>1.5176600441501042E-2</v>
      </c>
      <c r="AI153">
        <v>6.2362030905077397</v>
      </c>
      <c r="AJ153">
        <v>110.02607939727601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0.02</v>
      </c>
      <c r="AM153" t="s">
        <v>3188</v>
      </c>
      <c r="AN153">
        <v>-0.9</v>
      </c>
      <c r="AO153" t="s">
        <v>3187</v>
      </c>
      <c r="AP153">
        <v>6.7108681474860002E-2</v>
      </c>
      <c r="AQ153">
        <f>(Table2[[#This Row],[Sharpe Ratio]]-AVERAGE(Table2[Sharpe Ratio]))/_xlfn.STDEV.P(Table2[Sharpe Ratio])</f>
        <v>1.5534136008476624E-2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1.2050749224448571</v>
      </c>
      <c r="AS153">
        <f>_xlfn.RANK.AVG(Table2[[#This Row],[1Y Return vs Nifty Z-Score]],Table2[1Y Return vs Nifty Z-Score])</f>
        <v>222</v>
      </c>
      <c r="AT153">
        <f>_xlfn.RANK.AVG(Table2[[#This Row],[6M Return vs Nifty Z-Score]],Table2[6M Return vs Nifty Z-Score])</f>
        <v>66</v>
      </c>
      <c r="AU153">
        <f>_xlfn.RANK.AVG(Table2[[#This Row],[Sharpe Ratio Z-Score]],Table2[Sharpe Ratio Z-Score])</f>
        <v>336</v>
      </c>
      <c r="AV153">
        <f>(Table2[[#This Row],[Rank 1Y]]+Table2[[#This Row],[Rank 6M]]+Table2[[#This Row],[Rank Sharpe]])/3</f>
        <v>208</v>
      </c>
    </row>
    <row r="154" spans="1:48" x14ac:dyDescent="0.3">
      <c r="A154" t="s">
        <v>1362</v>
      </c>
      <c r="B154" t="s">
        <v>1363</v>
      </c>
      <c r="C154" t="s">
        <v>3151</v>
      </c>
      <c r="D154" t="s">
        <v>757</v>
      </c>
      <c r="E154">
        <v>8352.4618175179894</v>
      </c>
      <c r="F154">
        <v>209.09</v>
      </c>
      <c r="G154">
        <v>27.749475185514701</v>
      </c>
      <c r="H154">
        <f>(Table2[[#This Row],[1Y Return vs Nifty]]-AVERAGE(Table2[1Y Return vs Nifty]))/_xlfn.STDEV.P(Table2[1Y Return vs Nifty])</f>
        <v>5.1769837985057542E-2</v>
      </c>
      <c r="I154">
        <v>-4.2645749404300703</v>
      </c>
      <c r="J154">
        <f>(Table2[[#This Row],[1M Return vs Nifty]]-AVERAGE(Table2[1M Return vs Nifty]))/_xlfn.STDEV.P(Table2[1M Return vs Nifty])</f>
        <v>-0.66161990666585402</v>
      </c>
      <c r="K154">
        <v>14.285688866159701</v>
      </c>
      <c r="L154">
        <f>(Table2[[#This Row],[6M Return vs Nifty]]-AVERAGE(Table2[6M Return vs Nifty]))/_xlfn.STDEV.P(Table2[6M Return vs Nifty])</f>
        <v>0.14690954675220058</v>
      </c>
      <c r="M154">
        <v>10.699301039184199</v>
      </c>
      <c r="N154">
        <f>(Table2[[#This Row],[1W Return vs Nifty]]-AVERAGE(Table2[1W Return vs Nifty]))/_xlfn.STDEV.P(Table2[1W Return vs Nifty])</f>
        <v>1.8137023259258598</v>
      </c>
      <c r="O154">
        <v>208.02</v>
      </c>
      <c r="P154">
        <v>220.09483176800401</v>
      </c>
      <c r="Q154">
        <v>203.11192882133</v>
      </c>
      <c r="R154">
        <v>56.757377923520203</v>
      </c>
      <c r="S154" s="1">
        <f>(Table2[[#This Row],[Close Price]]-Table2[[#This Row],[20D EMA]])/Table2[[#This Row],[20D EMA]]</f>
        <v>5.1437361792135037E-3</v>
      </c>
      <c r="T154" s="1">
        <f>(Table2[[#This Row],[Close Price]]-Table2[[#This Row],[50D EMA]])/Table2[[#This Row],[50D EMA]]</f>
        <v>-5.0000409730674204E-2</v>
      </c>
      <c r="U154" s="1">
        <f>(Table2[[#This Row],[Close Price]]-Table2[[#This Row],[200D EMA]])/Table2[[#This Row],[200D EMA]]</f>
        <v>2.943239825135378E-2</v>
      </c>
      <c r="V154">
        <v>0.91361420254178904</v>
      </c>
      <c r="W154">
        <v>206.1</v>
      </c>
      <c r="X154">
        <v>215.48</v>
      </c>
      <c r="Y154">
        <v>193.8</v>
      </c>
      <c r="Z154">
        <v>215.8</v>
      </c>
      <c r="AA154">
        <v>184.55</v>
      </c>
      <c r="AB154">
        <v>215.8</v>
      </c>
      <c r="AC154" s="1">
        <f>(Table2[[#This Row],[Close Price]]/Table2[[#This Row],[Day Low]])-1</f>
        <v>1.4507520621057868E-2</v>
      </c>
      <c r="AD154" s="1">
        <f>(Table2[[#This Row],[Day High]]/Table2[[#This Row],[Close Price]])-1</f>
        <v>3.056100243914095E-2</v>
      </c>
      <c r="AE154" s="1">
        <f>(Table2[[#This Row],[Close Price]]/Table2[[#This Row],[Current Week Low]])-1</f>
        <v>7.8895768833849189E-2</v>
      </c>
      <c r="AF154" s="1">
        <f>(Table2[[#This Row],[Current Week High]]/Table2[[#This Row],[Close Price]])-1</f>
        <v>3.2091443875843062E-2</v>
      </c>
      <c r="AG154" s="1">
        <f>(Table2[[#This Row],[Close Price]]/Table2[[#This Row],[Current Month Low]])-1</f>
        <v>0.13297209428339207</v>
      </c>
      <c r="AH154" s="1">
        <f>(Table2[[#This Row],[Current Month High]]/Table2[[#This Row],[Close Price]])-1</f>
        <v>3.2091443875843062E-2</v>
      </c>
      <c r="AI154">
        <v>41.800181739920603</v>
      </c>
      <c r="AJ154">
        <v>88.879855465221297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-0.19</v>
      </c>
      <c r="AM154" t="s">
        <v>3187</v>
      </c>
      <c r="AN154">
        <v>-0.56999999999999995</v>
      </c>
      <c r="AO154" t="s">
        <v>3187</v>
      </c>
      <c r="AP154">
        <v>0.16257165819515601</v>
      </c>
      <c r="AQ154">
        <f>(Table2[[#This Row],[Sharpe Ratio]]-AVERAGE(Table2[Sharpe Ratio]))/_xlfn.STDEV.P(Table2[Sharpe Ratio])</f>
        <v>1.1341406358481469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273</v>
      </c>
      <c r="AT154">
        <f>_xlfn.RANK.AVG(Table2[[#This Row],[6M Return vs Nifty Z-Score]],Table2[6M Return vs Nifty Z-Score])</f>
        <v>259</v>
      </c>
      <c r="AU154">
        <f>_xlfn.RANK.AVG(Table2[[#This Row],[Sharpe Ratio Z-Score]],Table2[Sharpe Ratio Z-Score])</f>
        <v>93</v>
      </c>
      <c r="AV154">
        <f>(Table2[[#This Row],[Rank 1Y]]+Table2[[#This Row],[Rank 6M]]+Table2[[#This Row],[Rank Sharpe]])/3</f>
        <v>208.33333333333334</v>
      </c>
    </row>
    <row r="155" spans="1:48" x14ac:dyDescent="0.3">
      <c r="A155" t="s">
        <v>389</v>
      </c>
      <c r="B155" t="s">
        <v>390</v>
      </c>
      <c r="C155" t="s">
        <v>3152</v>
      </c>
      <c r="D155" t="s">
        <v>303</v>
      </c>
      <c r="E155">
        <v>60704.114400400002</v>
      </c>
      <c r="F155">
        <v>1834.6</v>
      </c>
      <c r="G155">
        <v>90.667651745736904</v>
      </c>
      <c r="H155">
        <f>(Table2[[#This Row],[1Y Return vs Nifty]]-AVERAGE(Table2[1Y Return vs Nifty]))/_xlfn.STDEV.P(Table2[1Y Return vs Nifty])</f>
        <v>1.1245917492840711</v>
      </c>
      <c r="I155">
        <v>0.56667300931328701</v>
      </c>
      <c r="J155">
        <f>(Table2[[#This Row],[1M Return vs Nifty]]-AVERAGE(Table2[1M Return vs Nifty]))/_xlfn.STDEV.P(Table2[1M Return vs Nifty])</f>
        <v>-0.12870546877149494</v>
      </c>
      <c r="K155">
        <v>30.281816691688999</v>
      </c>
      <c r="L155">
        <f>(Table2[[#This Row],[6M Return vs Nifty]]-AVERAGE(Table2[6M Return vs Nifty]))/_xlfn.STDEV.P(Table2[6M Return vs Nifty])</f>
        <v>0.65759176512149087</v>
      </c>
      <c r="M155">
        <v>6.1567076668521699</v>
      </c>
      <c r="N155">
        <f>(Table2[[#This Row],[1W Return vs Nifty]]-AVERAGE(Table2[1W Return vs Nifty]))/_xlfn.STDEV.P(Table2[1W Return vs Nifty])</f>
        <v>0.86950264882298711</v>
      </c>
      <c r="O155">
        <v>1823.74</v>
      </c>
      <c r="P155">
        <v>1760.8677660973301</v>
      </c>
      <c r="Q155">
        <v>1442.39990381079</v>
      </c>
      <c r="R155">
        <v>52.474284957636797</v>
      </c>
      <c r="S155" s="1">
        <f>(Table2[[#This Row],[Close Price]]-Table2[[#This Row],[20D EMA]])/Table2[[#This Row],[20D EMA]]</f>
        <v>5.9547961880530671E-3</v>
      </c>
      <c r="T155" s="1">
        <f>(Table2[[#This Row],[Close Price]]-Table2[[#This Row],[50D EMA]])/Table2[[#This Row],[50D EMA]]</f>
        <v>4.1872669443024112E-2</v>
      </c>
      <c r="U155" s="1">
        <f>(Table2[[#This Row],[Close Price]]-Table2[[#This Row],[200D EMA]])/Table2[[#This Row],[200D EMA]]</f>
        <v>0.27190801604535997</v>
      </c>
      <c r="V155">
        <v>0.838681696853254</v>
      </c>
      <c r="W155">
        <v>1828</v>
      </c>
      <c r="X155">
        <v>1889</v>
      </c>
      <c r="Y155">
        <v>1766.15</v>
      </c>
      <c r="Z155">
        <v>1902</v>
      </c>
      <c r="AA155">
        <v>1750</v>
      </c>
      <c r="AB155">
        <v>1902</v>
      </c>
      <c r="AC155" s="1">
        <f>(Table2[[#This Row],[Close Price]]/Table2[[#This Row],[Day Low]])-1</f>
        <v>3.6105032822757455E-3</v>
      </c>
      <c r="AD155" s="1">
        <f>(Table2[[#This Row],[Day High]]/Table2[[#This Row],[Close Price]])-1</f>
        <v>2.9652240270358732E-2</v>
      </c>
      <c r="AE155" s="1">
        <f>(Table2[[#This Row],[Close Price]]/Table2[[#This Row],[Current Week Low]])-1</f>
        <v>3.8756617501344737E-2</v>
      </c>
      <c r="AF155" s="1">
        <f>(Table2[[#This Row],[Current Week High]]/Table2[[#This Row],[Close Price]])-1</f>
        <v>3.6738253570260504E-2</v>
      </c>
      <c r="AG155" s="1">
        <f>(Table2[[#This Row],[Close Price]]/Table2[[#This Row],[Current Month Low]])-1</f>
        <v>4.8342857142857021E-2</v>
      </c>
      <c r="AH155" s="1">
        <f>(Table2[[#This Row],[Current Month High]]/Table2[[#This Row],[Close Price]])-1</f>
        <v>3.6738253570260504E-2</v>
      </c>
      <c r="AI155">
        <v>6.0122097459936796</v>
      </c>
      <c r="AJ155">
        <v>127.420354530804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0.16</v>
      </c>
      <c r="AM155" t="s">
        <v>3188</v>
      </c>
      <c r="AN155">
        <v>-0.56999999999999995</v>
      </c>
      <c r="AO155" t="s">
        <v>3187</v>
      </c>
      <c r="AP155">
        <v>4.6512892973582999E-2</v>
      </c>
      <c r="AQ155">
        <f>(Table2[[#This Row],[Sharpe Ratio]]-AVERAGE(Table2[Sharpe Ratio]))/_xlfn.STDEV.P(Table2[Sharpe Ratio])</f>
        <v>-0.22580113006387764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2.2971795643931765</v>
      </c>
      <c r="AS155">
        <f>_xlfn.RANK.AVG(Table2[[#This Row],[1Y Return vs Nifty Z-Score]],Table2[1Y Return vs Nifty Z-Score])</f>
        <v>91</v>
      </c>
      <c r="AT155">
        <f>_xlfn.RANK.AVG(Table2[[#This Row],[6M Return vs Nifty Z-Score]],Table2[6M Return vs Nifty Z-Score])</f>
        <v>135</v>
      </c>
      <c r="AU155">
        <f>_xlfn.RANK.AVG(Table2[[#This Row],[Sharpe Ratio Z-Score]],Table2[Sharpe Ratio Z-Score])</f>
        <v>400</v>
      </c>
      <c r="AV155">
        <f>(Table2[[#This Row],[Rank 1Y]]+Table2[[#This Row],[Rank 6M]]+Table2[[#This Row],[Rank Sharpe]])/3</f>
        <v>208.66666666666666</v>
      </c>
    </row>
    <row r="156" spans="1:48" x14ac:dyDescent="0.3">
      <c r="A156" t="s">
        <v>1215</v>
      </c>
      <c r="B156" t="s">
        <v>1216</v>
      </c>
      <c r="C156" t="s">
        <v>3148</v>
      </c>
      <c r="D156" t="s">
        <v>190</v>
      </c>
      <c r="E156">
        <v>9896.8942072000009</v>
      </c>
      <c r="F156">
        <v>2246.75</v>
      </c>
      <c r="G156">
        <v>88.825575540958596</v>
      </c>
      <c r="H156">
        <f>(Table2[[#This Row],[1Y Return vs Nifty]]-AVERAGE(Table2[1Y Return vs Nifty]))/_xlfn.STDEV.P(Table2[1Y Return vs Nifty])</f>
        <v>1.0931823883837728</v>
      </c>
      <c r="I156">
        <v>7.6969310102863897E-2</v>
      </c>
      <c r="J156">
        <f>(Table2[[#This Row],[1M Return vs Nifty]]-AVERAGE(Table2[1M Return vs Nifty]))/_xlfn.STDEV.P(Table2[1M Return vs Nifty])</f>
        <v>-0.18272260353961919</v>
      </c>
      <c r="K156">
        <v>-1.25850433379467</v>
      </c>
      <c r="L156">
        <f>(Table2[[#This Row],[6M Return vs Nifty]]-AVERAGE(Table2[6M Return vs Nifty]))/_xlfn.STDEV.P(Table2[6M Return vs Nifty])</f>
        <v>-0.34934449376906335</v>
      </c>
      <c r="M156">
        <v>5.1905554245953098</v>
      </c>
      <c r="N156">
        <f>(Table2[[#This Row],[1W Return vs Nifty]]-AVERAGE(Table2[1W Return vs Nifty]))/_xlfn.STDEV.P(Table2[1W Return vs Nifty])</f>
        <v>0.66868330172328694</v>
      </c>
      <c r="O156">
        <v>2183.65</v>
      </c>
      <c r="P156">
        <v>2138.4732404999199</v>
      </c>
      <c r="Q156">
        <v>1864.3977807695701</v>
      </c>
      <c r="R156">
        <v>59.313820803997601</v>
      </c>
      <c r="S156" s="1">
        <f>(Table2[[#This Row],[Close Price]]-Table2[[#This Row],[20D EMA]])/Table2[[#This Row],[20D EMA]]</f>
        <v>2.889657225287931E-2</v>
      </c>
      <c r="T156" s="1">
        <f>(Table2[[#This Row],[Close Price]]-Table2[[#This Row],[50D EMA]])/Table2[[#This Row],[50D EMA]]</f>
        <v>5.0632739961135889E-2</v>
      </c>
      <c r="U156" s="1">
        <f>(Table2[[#This Row],[Close Price]]-Table2[[#This Row],[200D EMA]])/Table2[[#This Row],[200D EMA]]</f>
        <v>0.20508081653723373</v>
      </c>
      <c r="V156">
        <v>0.546987894951944</v>
      </c>
      <c r="W156">
        <v>2220</v>
      </c>
      <c r="X156">
        <v>2275</v>
      </c>
      <c r="Y156">
        <v>2117.8000000000002</v>
      </c>
      <c r="Z156">
        <v>2277</v>
      </c>
      <c r="AA156">
        <v>1933</v>
      </c>
      <c r="AB156">
        <v>2277</v>
      </c>
      <c r="AC156" s="1">
        <f>(Table2[[#This Row],[Close Price]]/Table2[[#This Row],[Day Low]])-1</f>
        <v>1.2049549549549621E-2</v>
      </c>
      <c r="AD156" s="1">
        <f>(Table2[[#This Row],[Day High]]/Table2[[#This Row],[Close Price]])-1</f>
        <v>1.2573717592077482E-2</v>
      </c>
      <c r="AE156" s="1">
        <f>(Table2[[#This Row],[Close Price]]/Table2[[#This Row],[Current Week Low]])-1</f>
        <v>6.0888658041363675E-2</v>
      </c>
      <c r="AF156" s="1">
        <f>(Table2[[#This Row],[Current Week High]]/Table2[[#This Row],[Close Price]])-1</f>
        <v>1.346389228886169E-2</v>
      </c>
      <c r="AG156" s="1">
        <f>(Table2[[#This Row],[Close Price]]/Table2[[#This Row],[Current Month Low]])-1</f>
        <v>0.16231246766683904</v>
      </c>
      <c r="AH156" s="1">
        <f>(Table2[[#This Row],[Current Month High]]/Table2[[#This Row],[Close Price]])-1</f>
        <v>1.346389228886169E-2</v>
      </c>
      <c r="AI156">
        <v>6.7764548792700499</v>
      </c>
      <c r="AJ156">
        <v>136.77415955316599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0.17</v>
      </c>
      <c r="AM156" t="s">
        <v>3188</v>
      </c>
      <c r="AN156">
        <v>3.65</v>
      </c>
      <c r="AO156" t="s">
        <v>3188</v>
      </c>
      <c r="AP156">
        <v>0.16163050716052099</v>
      </c>
      <c r="AQ156">
        <f>(Table2[[#This Row],[Sharpe Ratio]]-AVERAGE(Table2[Sharpe Ratio]))/_xlfn.STDEV.P(Table2[Sharpe Ratio])</f>
        <v>1.1231125105911883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2.3529111033895656</v>
      </c>
      <c r="AS156">
        <f>_xlfn.RANK.AVG(Table2[[#This Row],[1Y Return vs Nifty Z-Score]],Table2[1Y Return vs Nifty Z-Score])</f>
        <v>97</v>
      </c>
      <c r="AT156">
        <f>_xlfn.RANK.AVG(Table2[[#This Row],[6M Return vs Nifty Z-Score]],Table2[6M Return vs Nifty Z-Score])</f>
        <v>440</v>
      </c>
      <c r="AU156">
        <f>_xlfn.RANK.AVG(Table2[[#This Row],[Sharpe Ratio Z-Score]],Table2[Sharpe Ratio Z-Score])</f>
        <v>94</v>
      </c>
      <c r="AV156">
        <f>(Table2[[#This Row],[Rank 1Y]]+Table2[[#This Row],[Rank 6M]]+Table2[[#This Row],[Rank Sharpe]])/3</f>
        <v>210.33333333333334</v>
      </c>
    </row>
    <row r="157" spans="1:48" x14ac:dyDescent="0.3">
      <c r="A157" t="s">
        <v>864</v>
      </c>
      <c r="B157" t="s">
        <v>865</v>
      </c>
      <c r="C157" t="s">
        <v>3152</v>
      </c>
      <c r="D157" t="s">
        <v>303</v>
      </c>
      <c r="E157">
        <v>18511.306789679998</v>
      </c>
      <c r="F157">
        <v>5482.8</v>
      </c>
      <c r="G157">
        <v>60.362513549841204</v>
      </c>
      <c r="H157">
        <f>(Table2[[#This Row],[1Y Return vs Nifty]]-AVERAGE(Table2[1Y Return vs Nifty]))/_xlfn.STDEV.P(Table2[1Y Return vs Nifty])</f>
        <v>0.60785687140052891</v>
      </c>
      <c r="I157">
        <v>23.326360280578101</v>
      </c>
      <c r="J157">
        <f>(Table2[[#This Row],[1M Return vs Nifty]]-AVERAGE(Table2[1M Return vs Nifty]))/_xlfn.STDEV.P(Table2[1M Return vs Nifty])</f>
        <v>2.3818189495543738</v>
      </c>
      <c r="K157">
        <v>40.980421850623898</v>
      </c>
      <c r="L157">
        <f>(Table2[[#This Row],[6M Return vs Nifty]]-AVERAGE(Table2[6M Return vs Nifty]))/_xlfn.STDEV.P(Table2[6M Return vs Nifty])</f>
        <v>0.99914863911085083</v>
      </c>
      <c r="M157">
        <v>6.4034465602187698</v>
      </c>
      <c r="N157">
        <f>(Table2[[#This Row],[1W Return vs Nifty]]-AVERAGE(Table2[1W Return vs Nifty]))/_xlfn.STDEV.P(Table2[1W Return vs Nifty])</f>
        <v>0.92078850347694741</v>
      </c>
      <c r="O157">
        <v>5001.8</v>
      </c>
      <c r="P157">
        <v>4711.4535001367904</v>
      </c>
      <c r="Q157">
        <v>4072.8298134841002</v>
      </c>
      <c r="R157">
        <v>74.929877318029099</v>
      </c>
      <c r="S157" s="1">
        <f>(Table2[[#This Row],[Close Price]]-Table2[[#This Row],[20D EMA]])/Table2[[#This Row],[20D EMA]]</f>
        <v>9.6165380463033301E-2</v>
      </c>
      <c r="T157" s="1">
        <f>(Table2[[#This Row],[Close Price]]-Table2[[#This Row],[50D EMA]])/Table2[[#This Row],[50D EMA]]</f>
        <v>0.16371731140736395</v>
      </c>
      <c r="U157" s="1">
        <f>(Table2[[#This Row],[Close Price]]-Table2[[#This Row],[200D EMA]])/Table2[[#This Row],[200D EMA]]</f>
        <v>0.34618932071451858</v>
      </c>
      <c r="V157">
        <v>1.79574770272602</v>
      </c>
      <c r="W157">
        <v>5367.95</v>
      </c>
      <c r="X157">
        <v>5567</v>
      </c>
      <c r="Y157">
        <v>5035</v>
      </c>
      <c r="Z157">
        <v>5665.95</v>
      </c>
      <c r="AA157">
        <v>4703.8</v>
      </c>
      <c r="AB157">
        <v>5665.95</v>
      </c>
      <c r="AC157" s="1">
        <f>(Table2[[#This Row],[Close Price]]/Table2[[#This Row],[Day Low]])-1</f>
        <v>2.1395504801646981E-2</v>
      </c>
      <c r="AD157" s="1">
        <f>(Table2[[#This Row],[Day High]]/Table2[[#This Row],[Close Price]])-1</f>
        <v>1.5357116801634207E-2</v>
      </c>
      <c r="AE157" s="1">
        <f>(Table2[[#This Row],[Close Price]]/Table2[[#This Row],[Current Week Low]])-1</f>
        <v>8.8937437934458741E-2</v>
      </c>
      <c r="AF157" s="1">
        <f>(Table2[[#This Row],[Current Week High]]/Table2[[#This Row],[Close Price]])-1</f>
        <v>3.3404464871963135E-2</v>
      </c>
      <c r="AG157" s="1">
        <f>(Table2[[#This Row],[Close Price]]/Table2[[#This Row],[Current Month Low]])-1</f>
        <v>0.16561078277137642</v>
      </c>
      <c r="AH157" s="1">
        <f>(Table2[[#This Row],[Current Month High]]/Table2[[#This Row],[Close Price]])-1</f>
        <v>3.3404464871963135E-2</v>
      </c>
      <c r="AI157">
        <v>3.34044648719631</v>
      </c>
      <c r="AJ157">
        <v>101.49574612741399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0.22</v>
      </c>
      <c r="AM157" t="s">
        <v>3188</v>
      </c>
      <c r="AN157">
        <v>14.01</v>
      </c>
      <c r="AO157" t="s">
        <v>3188</v>
      </c>
      <c r="AP157">
        <v>4.6161192356080002E-2</v>
      </c>
      <c r="AQ157">
        <f>(Table2[[#This Row],[Sharpe Ratio]]-AVERAGE(Table2[Sharpe Ratio]))/_xlfn.STDEV.P(Table2[Sharpe Ratio])</f>
        <v>-0.22992225230678834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4.6796907112359127</v>
      </c>
      <c r="AS157">
        <f>_xlfn.RANK.AVG(Table2[[#This Row],[1Y Return vs Nifty Z-Score]],Table2[1Y Return vs Nifty Z-Score])</f>
        <v>146</v>
      </c>
      <c r="AT157">
        <f>_xlfn.RANK.AVG(Table2[[#This Row],[6M Return vs Nifty Z-Score]],Table2[6M Return vs Nifty Z-Score])</f>
        <v>88</v>
      </c>
      <c r="AU157">
        <f>_xlfn.RANK.AVG(Table2[[#This Row],[Sharpe Ratio Z-Score]],Table2[Sharpe Ratio Z-Score])</f>
        <v>401</v>
      </c>
      <c r="AV157">
        <f>(Table2[[#This Row],[Rank 1Y]]+Table2[[#This Row],[Rank 6M]]+Table2[[#This Row],[Rank Sharpe]])/3</f>
        <v>211.66666666666666</v>
      </c>
    </row>
    <row r="158" spans="1:48" x14ac:dyDescent="0.3">
      <c r="A158" t="s">
        <v>1094</v>
      </c>
      <c r="B158" t="s">
        <v>1095</v>
      </c>
      <c r="C158" t="s">
        <v>3151</v>
      </c>
      <c r="D158" t="s">
        <v>458</v>
      </c>
      <c r="E158">
        <v>12020.599371995</v>
      </c>
      <c r="F158">
        <v>194.45</v>
      </c>
      <c r="G158">
        <v>97.683504898580395</v>
      </c>
      <c r="H158">
        <f>(Table2[[#This Row],[1Y Return vs Nifty]]-AVERAGE(Table2[1Y Return vs Nifty]))/_xlfn.STDEV.P(Table2[1Y Return vs Nifty])</f>
        <v>1.2442195166530525</v>
      </c>
      <c r="I158">
        <v>-8.3668804705540296</v>
      </c>
      <c r="J158">
        <f>(Table2[[#This Row],[1M Return vs Nifty]]-AVERAGE(Table2[1M Return vs Nifty]))/_xlfn.STDEV.P(Table2[1M Return vs Nifty])</f>
        <v>-1.1141278028447417</v>
      </c>
      <c r="K158">
        <v>-8.5368137541740694</v>
      </c>
      <c r="L158">
        <f>(Table2[[#This Row],[6M Return vs Nifty]]-AVERAGE(Table2[6M Return vs Nifty]))/_xlfn.STDEV.P(Table2[6M Return vs Nifty])</f>
        <v>-0.58170717812104755</v>
      </c>
      <c r="M158">
        <v>-0.80162140606796295</v>
      </c>
      <c r="N158">
        <f>(Table2[[#This Row],[1W Return vs Nifty]]-AVERAGE(Table2[1W Return vs Nifty]))/_xlfn.STDEV.P(Table2[1W Return vs Nifty])</f>
        <v>-0.57681920420561772</v>
      </c>
      <c r="O158">
        <v>204.37</v>
      </c>
      <c r="P158">
        <v>206.25577517425401</v>
      </c>
      <c r="Q158">
        <v>177.02173399114099</v>
      </c>
      <c r="R158">
        <v>35.018356413651802</v>
      </c>
      <c r="S158" s="1">
        <f>(Table2[[#This Row],[Close Price]]-Table2[[#This Row],[20D EMA]])/Table2[[#This Row],[20D EMA]]</f>
        <v>-4.8539413808288967E-2</v>
      </c>
      <c r="T158" s="1">
        <f>(Table2[[#This Row],[Close Price]]-Table2[[#This Row],[50D EMA]])/Table2[[#This Row],[50D EMA]]</f>
        <v>-5.7238519330088972E-2</v>
      </c>
      <c r="U158" s="1">
        <f>(Table2[[#This Row],[Close Price]]-Table2[[#This Row],[200D EMA]])/Table2[[#This Row],[200D EMA]]</f>
        <v>9.8452690615555657E-2</v>
      </c>
      <c r="V158">
        <v>0.465256613827155</v>
      </c>
      <c r="W158">
        <v>193.35</v>
      </c>
      <c r="X158">
        <v>200.89</v>
      </c>
      <c r="Y158">
        <v>193.35</v>
      </c>
      <c r="Z158">
        <v>209</v>
      </c>
      <c r="AA158">
        <v>186.41</v>
      </c>
      <c r="AB158">
        <v>216</v>
      </c>
      <c r="AC158" s="1">
        <f>(Table2[[#This Row],[Close Price]]/Table2[[#This Row],[Day Low]])-1</f>
        <v>5.6891647271786194E-3</v>
      </c>
      <c r="AD158" s="1">
        <f>(Table2[[#This Row],[Day High]]/Table2[[#This Row],[Close Price]])-1</f>
        <v>3.3119053741321736E-2</v>
      </c>
      <c r="AE158" s="1">
        <f>(Table2[[#This Row],[Close Price]]/Table2[[#This Row],[Current Week Low]])-1</f>
        <v>5.6891647271786194E-3</v>
      </c>
      <c r="AF158" s="1">
        <f>(Table2[[#This Row],[Current Week High]]/Table2[[#This Row],[Close Price]])-1</f>
        <v>7.4826433530470693E-2</v>
      </c>
      <c r="AG158" s="1">
        <f>(Table2[[#This Row],[Close Price]]/Table2[[#This Row],[Current Month Low]])-1</f>
        <v>4.3130733329757032E-2</v>
      </c>
      <c r="AH158" s="1">
        <f>(Table2[[#This Row],[Current Month High]]/Table2[[#This Row],[Close Price]])-1</f>
        <v>0.11082540498842897</v>
      </c>
      <c r="AI158">
        <v>21.676523527899199</v>
      </c>
      <c r="AJ158">
        <v>150.74145712443499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-0.05</v>
      </c>
      <c r="AM158" t="s">
        <v>3187</v>
      </c>
      <c r="AN158">
        <v>-8.0399999999999991</v>
      </c>
      <c r="AO158" t="s">
        <v>3187</v>
      </c>
      <c r="AP158">
        <v>0.195887810971072</v>
      </c>
      <c r="AQ158">
        <f>(Table2[[#This Row],[Sharpe Ratio]]-AVERAGE(Table2[Sharpe Ratio]))/_xlfn.STDEV.P(Table2[Sharpe Ratio])</f>
        <v>1.5245293113865639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80</v>
      </c>
      <c r="AT158">
        <f>_xlfn.RANK.AVG(Table2[[#This Row],[6M Return vs Nifty Z-Score]],Table2[6M Return vs Nifty Z-Score])</f>
        <v>509</v>
      </c>
      <c r="AU158">
        <f>_xlfn.RANK.AVG(Table2[[#This Row],[Sharpe Ratio Z-Score]],Table2[Sharpe Ratio Z-Score])</f>
        <v>47</v>
      </c>
      <c r="AV158">
        <f>(Table2[[#This Row],[Rank 1Y]]+Table2[[#This Row],[Rank 6M]]+Table2[[#This Row],[Rank Sharpe]])/3</f>
        <v>212</v>
      </c>
    </row>
    <row r="159" spans="1:48" x14ac:dyDescent="0.3">
      <c r="A159" t="s">
        <v>730</v>
      </c>
      <c r="B159" t="s">
        <v>731</v>
      </c>
      <c r="C159" t="s">
        <v>3142</v>
      </c>
      <c r="D159" t="s">
        <v>412</v>
      </c>
      <c r="E159">
        <v>23910.363892245001</v>
      </c>
      <c r="F159">
        <v>4851.6499999999996</v>
      </c>
      <c r="G159">
        <v>63.849798951133899</v>
      </c>
      <c r="H159">
        <f>(Table2[[#This Row],[1Y Return vs Nifty]]-AVERAGE(Table2[1Y Return vs Nifty]))/_xlfn.STDEV.P(Table2[1Y Return vs Nifty])</f>
        <v>0.66731880106848496</v>
      </c>
      <c r="I159">
        <v>8.7233679758748792</v>
      </c>
      <c r="J159">
        <f>(Table2[[#This Row],[1M Return vs Nifty]]-AVERAGE(Table2[1M Return vs Nifty]))/_xlfn.STDEV.P(Table2[1M Return vs Nifty])</f>
        <v>0.7710249028422882</v>
      </c>
      <c r="K159">
        <v>39.785493887990803</v>
      </c>
      <c r="L159">
        <f>(Table2[[#This Row],[6M Return vs Nifty]]-AVERAGE(Table2[6M Return vs Nifty]))/_xlfn.STDEV.P(Table2[6M Return vs Nifty])</f>
        <v>0.961000127833324</v>
      </c>
      <c r="M159">
        <v>9.9257679629290294</v>
      </c>
      <c r="N159">
        <f>(Table2[[#This Row],[1W Return vs Nifty]]-AVERAGE(Table2[1W Return vs Nifty]))/_xlfn.STDEV.P(Table2[1W Return vs Nifty])</f>
        <v>1.6529197902762791</v>
      </c>
      <c r="O159">
        <v>4524.57</v>
      </c>
      <c r="P159">
        <v>4382.7103469476497</v>
      </c>
      <c r="Q159">
        <v>3704.9247464662299</v>
      </c>
      <c r="R159">
        <v>74.191126574972898</v>
      </c>
      <c r="S159" s="1">
        <f>(Table2[[#This Row],[Close Price]]-Table2[[#This Row],[20D EMA]])/Table2[[#This Row],[20D EMA]]</f>
        <v>7.2289742450663802E-2</v>
      </c>
      <c r="T159" s="1">
        <f>(Table2[[#This Row],[Close Price]]-Table2[[#This Row],[50D EMA]])/Table2[[#This Row],[50D EMA]]</f>
        <v>0.10699763751874322</v>
      </c>
      <c r="U159" s="1">
        <f>(Table2[[#This Row],[Close Price]]-Table2[[#This Row],[200D EMA]])/Table2[[#This Row],[200D EMA]]</f>
        <v>0.30951377747348857</v>
      </c>
      <c r="V159">
        <v>1.01035992716872</v>
      </c>
      <c r="W159">
        <v>4801.3500000000004</v>
      </c>
      <c r="X159">
        <v>4969.8500000000004</v>
      </c>
      <c r="Y159">
        <v>4401.8999999999996</v>
      </c>
      <c r="Z159">
        <v>4969.8500000000004</v>
      </c>
      <c r="AA159">
        <v>4050</v>
      </c>
      <c r="AB159">
        <v>4969.8500000000004</v>
      </c>
      <c r="AC159" s="1">
        <f>(Table2[[#This Row],[Close Price]]/Table2[[#This Row],[Day Low]])-1</f>
        <v>1.0476220229726829E-2</v>
      </c>
      <c r="AD159" s="1">
        <f>(Table2[[#This Row],[Day High]]/Table2[[#This Row],[Close Price]])-1</f>
        <v>2.4362845629837482E-2</v>
      </c>
      <c r="AE159" s="1">
        <f>(Table2[[#This Row],[Close Price]]/Table2[[#This Row],[Current Week Low]])-1</f>
        <v>0.10217178945455374</v>
      </c>
      <c r="AF159" s="1">
        <f>(Table2[[#This Row],[Current Week High]]/Table2[[#This Row],[Close Price]])-1</f>
        <v>2.4362845629837482E-2</v>
      </c>
      <c r="AG159" s="1">
        <f>(Table2[[#This Row],[Close Price]]/Table2[[#This Row],[Current Month Low]])-1</f>
        <v>0.19793827160493827</v>
      </c>
      <c r="AH159" s="1">
        <f>(Table2[[#This Row],[Current Month High]]/Table2[[#This Row],[Close Price]])-1</f>
        <v>2.4362845629837482E-2</v>
      </c>
      <c r="AI159">
        <v>2.4362845629837402</v>
      </c>
      <c r="AJ159">
        <v>117.562780269058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0.02</v>
      </c>
      <c r="AM159" t="s">
        <v>3188</v>
      </c>
      <c r="AN159">
        <v>10.039999999999999</v>
      </c>
      <c r="AO159" t="s">
        <v>3188</v>
      </c>
      <c r="AP159">
        <v>4.3143449814401998E-2</v>
      </c>
      <c r="AQ159">
        <f>(Table2[[#This Row],[Sharpe Ratio]]-AVERAGE(Table2[Sharpe Ratio]))/_xlfn.STDEV.P(Table2[Sharpe Ratio])</f>
        <v>-0.26528325337691333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3.7869803686434631</v>
      </c>
      <c r="AS159">
        <f>_xlfn.RANK.AVG(Table2[[#This Row],[1Y Return vs Nifty Z-Score]],Table2[1Y Return vs Nifty Z-Score])</f>
        <v>137</v>
      </c>
      <c r="AT159">
        <f>_xlfn.RANK.AVG(Table2[[#This Row],[6M Return vs Nifty Z-Score]],Table2[6M Return vs Nifty Z-Score])</f>
        <v>95</v>
      </c>
      <c r="AU159">
        <f>_xlfn.RANK.AVG(Table2[[#This Row],[Sharpe Ratio Z-Score]],Table2[Sharpe Ratio Z-Score])</f>
        <v>405</v>
      </c>
      <c r="AV159">
        <f>(Table2[[#This Row],[Rank 1Y]]+Table2[[#This Row],[Rank 6M]]+Table2[[#This Row],[Rank Sharpe]])/3</f>
        <v>212.33333333333334</v>
      </c>
    </row>
    <row r="160" spans="1:48" x14ac:dyDescent="0.3">
      <c r="A160" t="s">
        <v>915</v>
      </c>
      <c r="B160" t="s">
        <v>916</v>
      </c>
      <c r="C160" t="s">
        <v>3142</v>
      </c>
      <c r="D160" t="s">
        <v>222</v>
      </c>
      <c r="E160">
        <v>16928.32237577</v>
      </c>
      <c r="F160">
        <v>4078.1</v>
      </c>
      <c r="G160">
        <v>103.474324124305</v>
      </c>
      <c r="H160">
        <f>(Table2[[#This Row],[1Y Return vs Nifty]]-AVERAGE(Table2[1Y Return vs Nifty]))/_xlfn.STDEV.P(Table2[1Y Return vs Nifty])</f>
        <v>1.3429591510380798</v>
      </c>
      <c r="I160">
        <v>6.8345245200417404</v>
      </c>
      <c r="J160">
        <f>(Table2[[#This Row],[1M Return vs Nifty]]-AVERAGE(Table2[1M Return vs Nifty]))/_xlfn.STDEV.P(Table2[1M Return vs Nifty])</f>
        <v>0.56267460515383549</v>
      </c>
      <c r="K160">
        <v>-13.198007202186099</v>
      </c>
      <c r="L160">
        <f>(Table2[[#This Row],[6M Return vs Nifty]]-AVERAGE(Table2[6M Return vs Nifty]))/_xlfn.STDEV.P(Table2[6M Return vs Nifty])</f>
        <v>-0.730517479979236</v>
      </c>
      <c r="M160">
        <v>-0.49243410566474699</v>
      </c>
      <c r="N160">
        <f>(Table2[[#This Row],[1W Return vs Nifty]]-AVERAGE(Table2[1W Return vs Nifty]))/_xlfn.STDEV.P(Table2[1W Return vs Nifty])</f>
        <v>-0.51255315059334927</v>
      </c>
      <c r="O160">
        <v>3991.15</v>
      </c>
      <c r="P160">
        <v>3910.89122973951</v>
      </c>
      <c r="Q160">
        <v>3518.0267389554401</v>
      </c>
      <c r="R160">
        <v>59.451164373345001</v>
      </c>
      <c r="S160" s="1">
        <f>(Table2[[#This Row],[Close Price]]-Table2[[#This Row],[20D EMA]])/Table2[[#This Row],[20D EMA]]</f>
        <v>2.1785700863159695E-2</v>
      </c>
      <c r="T160" s="1">
        <f>(Table2[[#This Row],[Close Price]]-Table2[[#This Row],[50D EMA]])/Table2[[#This Row],[50D EMA]]</f>
        <v>4.2754646048191701E-2</v>
      </c>
      <c r="U160" s="1">
        <f>(Table2[[#This Row],[Close Price]]-Table2[[#This Row],[200D EMA]])/Table2[[#This Row],[200D EMA]]</f>
        <v>0.15920096764553152</v>
      </c>
      <c r="V160">
        <v>1.9484797790361601</v>
      </c>
      <c r="W160">
        <v>4045.7</v>
      </c>
      <c r="X160">
        <v>4150.45</v>
      </c>
      <c r="Y160">
        <v>4015</v>
      </c>
      <c r="Z160">
        <v>4215</v>
      </c>
      <c r="AA160">
        <v>3806</v>
      </c>
      <c r="AB160">
        <v>4284.55</v>
      </c>
      <c r="AC160" s="1">
        <f>(Table2[[#This Row],[Close Price]]/Table2[[#This Row],[Day Low]])-1</f>
        <v>8.0085028548830817E-3</v>
      </c>
      <c r="AD160" s="1">
        <f>(Table2[[#This Row],[Day High]]/Table2[[#This Row],[Close Price]])-1</f>
        <v>1.7741104926313644E-2</v>
      </c>
      <c r="AE160" s="1">
        <f>(Table2[[#This Row],[Close Price]]/Table2[[#This Row],[Current Week Low]])-1</f>
        <v>1.5716064757160586E-2</v>
      </c>
      <c r="AF160" s="1">
        <f>(Table2[[#This Row],[Current Week High]]/Table2[[#This Row],[Close Price]])-1</f>
        <v>3.3569554449375927E-2</v>
      </c>
      <c r="AG160" s="1">
        <f>(Table2[[#This Row],[Close Price]]/Table2[[#This Row],[Current Month Low]])-1</f>
        <v>7.1492380451918081E-2</v>
      </c>
      <c r="AH160" s="1">
        <f>(Table2[[#This Row],[Current Month High]]/Table2[[#This Row],[Close Price]])-1</f>
        <v>5.06240651283687E-2</v>
      </c>
      <c r="AI160">
        <v>5.44003334886344</v>
      </c>
      <c r="AJ160">
        <v>134.38703373757099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7.0000000000000007E-2</v>
      </c>
      <c r="AM160" t="s">
        <v>3188</v>
      </c>
      <c r="AN160">
        <v>3.89</v>
      </c>
      <c r="AO160" t="s">
        <v>3188</v>
      </c>
      <c r="AP160">
        <v>0.26971586271129899</v>
      </c>
      <c r="AQ160">
        <f>(Table2[[#This Row],[Sharpe Ratio]]-AVERAGE(Table2[Sharpe Ratio]))/_xlfn.STDEV.P(Table2[Sharpe Ratio])</f>
        <v>2.3896242558809924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3.0521873815003224</v>
      </c>
      <c r="AS160">
        <f>_xlfn.RANK.AVG(Table2[[#This Row],[1Y Return vs Nifty Z-Score]],Table2[1Y Return vs Nifty Z-Score])</f>
        <v>67</v>
      </c>
      <c r="AT160">
        <f>_xlfn.RANK.AVG(Table2[[#This Row],[6M Return vs Nifty Z-Score]],Table2[6M Return vs Nifty Z-Score])</f>
        <v>567</v>
      </c>
      <c r="AU160">
        <f>_xlfn.RANK.AVG(Table2[[#This Row],[Sharpe Ratio Z-Score]],Table2[Sharpe Ratio Z-Score])</f>
        <v>4</v>
      </c>
      <c r="AV160">
        <f>(Table2[[#This Row],[Rank 1Y]]+Table2[[#This Row],[Rank 6M]]+Table2[[#This Row],[Rank Sharpe]])/3</f>
        <v>212.66666666666666</v>
      </c>
    </row>
    <row r="161" spans="1:48" x14ac:dyDescent="0.3">
      <c r="A161" t="s">
        <v>1036</v>
      </c>
      <c r="B161" t="s">
        <v>1037</v>
      </c>
      <c r="C161" t="s">
        <v>3147</v>
      </c>
      <c r="D161" t="s">
        <v>108</v>
      </c>
      <c r="E161">
        <v>13638.38306573</v>
      </c>
      <c r="F161">
        <v>19.899999999999999</v>
      </c>
      <c r="G161">
        <v>83.450279354116702</v>
      </c>
      <c r="H161">
        <f>(Table2[[#This Row],[1Y Return vs Nifty]]-AVERAGE(Table2[1Y Return vs Nifty]))/_xlfn.STDEV.P(Table2[1Y Return vs Nifty])</f>
        <v>1.0015278642980918</v>
      </c>
      <c r="I161">
        <v>24.182480022904802</v>
      </c>
      <c r="J161">
        <f>(Table2[[#This Row],[1M Return vs Nifty]]-AVERAGE(Table2[1M Return vs Nifty]))/_xlfn.STDEV.P(Table2[1M Return vs Nifty])</f>
        <v>2.4762538814805097</v>
      </c>
      <c r="K161">
        <v>3.94960801050276</v>
      </c>
      <c r="L161">
        <f>(Table2[[#This Row],[6M Return vs Nifty]]-AVERAGE(Table2[6M Return vs Nifty]))/_xlfn.STDEV.P(Table2[6M Return vs Nifty])</f>
        <v>-0.1830736065573772</v>
      </c>
      <c r="M161">
        <v>-5.7104346821509999</v>
      </c>
      <c r="N161">
        <f>(Table2[[#This Row],[1W Return vs Nifty]]-AVERAGE(Table2[1W Return vs Nifty]))/_xlfn.STDEV.P(Table2[1W Return vs Nifty])</f>
        <v>-1.5971394332769864</v>
      </c>
      <c r="O161">
        <v>19.89</v>
      </c>
      <c r="P161">
        <v>19.0227245165065</v>
      </c>
      <c r="Q161">
        <v>17.3645284494355</v>
      </c>
      <c r="R161">
        <v>45.675968480558197</v>
      </c>
      <c r="S161" s="1">
        <f>(Table2[[#This Row],[Close Price]]-Table2[[#This Row],[20D EMA]])/Table2[[#This Row],[20D EMA]]</f>
        <v>5.0276520864746157E-4</v>
      </c>
      <c r="T161" s="1">
        <f>(Table2[[#This Row],[Close Price]]-Table2[[#This Row],[50D EMA]])/Table2[[#This Row],[50D EMA]]</f>
        <v>4.6117236399668429E-2</v>
      </c>
      <c r="U161" s="1">
        <f>(Table2[[#This Row],[Close Price]]-Table2[[#This Row],[200D EMA]])/Table2[[#This Row],[200D EMA]]</f>
        <v>0.14601442002572337</v>
      </c>
      <c r="V161">
        <v>2.89204839052725</v>
      </c>
      <c r="W161">
        <v>19.8</v>
      </c>
      <c r="X161">
        <v>21.35</v>
      </c>
      <c r="Y161">
        <v>19.8</v>
      </c>
      <c r="Z161">
        <v>22.49</v>
      </c>
      <c r="AA161">
        <v>17.16</v>
      </c>
      <c r="AB161">
        <v>23.77</v>
      </c>
      <c r="AC161" s="1">
        <f>(Table2[[#This Row],[Close Price]]/Table2[[#This Row],[Day Low]])-1</f>
        <v>5.050505050504972E-3</v>
      </c>
      <c r="AD161" s="1">
        <f>(Table2[[#This Row],[Day High]]/Table2[[#This Row],[Close Price]])-1</f>
        <v>7.2864321608040239E-2</v>
      </c>
      <c r="AE161" s="1">
        <f>(Table2[[#This Row],[Close Price]]/Table2[[#This Row],[Current Week Low]])-1</f>
        <v>5.050505050504972E-3</v>
      </c>
      <c r="AF161" s="1">
        <f>(Table2[[#This Row],[Current Week High]]/Table2[[#This Row],[Close Price]])-1</f>
        <v>0.13015075376884422</v>
      </c>
      <c r="AG161" s="1">
        <f>(Table2[[#This Row],[Close Price]]/Table2[[#This Row],[Current Month Low]])-1</f>
        <v>0.15967365967365965</v>
      </c>
      <c r="AH161" s="1">
        <f>(Table2[[#This Row],[Current Month High]]/Table2[[#This Row],[Close Price]])-1</f>
        <v>0.19447236180904537</v>
      </c>
      <c r="AI161">
        <v>20.603015075376799</v>
      </c>
      <c r="AJ161">
        <v>138.32335329341299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</v>
      </c>
      <c r="AM161" t="s">
        <v>3188</v>
      </c>
      <c r="AN161">
        <v>9.1</v>
      </c>
      <c r="AO161" t="s">
        <v>3188</v>
      </c>
      <c r="AP161">
        <v>0.12841546214710201</v>
      </c>
      <c r="AQ161">
        <f>(Table2[[#This Row],[Sharpe Ratio]]-AVERAGE(Table2[Sharpe Ratio]))/_xlfn.STDEV.P(Table2[Sharpe Ratio])</f>
        <v>0.73390858545757753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2.4314772914018157</v>
      </c>
      <c r="AS161">
        <f>_xlfn.RANK.AVG(Table2[[#This Row],[1Y Return vs Nifty Z-Score]],Table2[1Y Return vs Nifty Z-Score])</f>
        <v>103</v>
      </c>
      <c r="AT161">
        <f>_xlfn.RANK.AVG(Table2[[#This Row],[6M Return vs Nifty Z-Score]],Table2[6M Return vs Nifty Z-Score])</f>
        <v>384</v>
      </c>
      <c r="AU161">
        <f>_xlfn.RANK.AVG(Table2[[#This Row],[Sharpe Ratio Z-Score]],Table2[Sharpe Ratio Z-Score])</f>
        <v>158</v>
      </c>
      <c r="AV161">
        <f>(Table2[[#This Row],[Rank 1Y]]+Table2[[#This Row],[Rank 6M]]+Table2[[#This Row],[Rank Sharpe]])/3</f>
        <v>215</v>
      </c>
    </row>
    <row r="162" spans="1:48" x14ac:dyDescent="0.3">
      <c r="A162" t="s">
        <v>802</v>
      </c>
      <c r="B162" t="s">
        <v>803</v>
      </c>
      <c r="C162" t="s">
        <v>3151</v>
      </c>
      <c r="D162" t="s">
        <v>117</v>
      </c>
      <c r="E162">
        <v>20059.370809619999</v>
      </c>
      <c r="F162">
        <v>13280.15</v>
      </c>
      <c r="G162">
        <v>125.257466790328</v>
      </c>
      <c r="H162">
        <f>(Table2[[#This Row],[1Y Return vs Nifty]]-AVERAGE(Table2[1Y Return vs Nifty]))/_xlfn.STDEV.P(Table2[1Y Return vs Nifty])</f>
        <v>1.7143849301480927</v>
      </c>
      <c r="I162">
        <v>-5.2823025342702099</v>
      </c>
      <c r="J162">
        <f>(Table2[[#This Row],[1M Return vs Nifty]]-AVERAGE(Table2[1M Return vs Nifty]))/_xlfn.STDEV.P(Table2[1M Return vs Nifty])</f>
        <v>-0.77388111417223093</v>
      </c>
      <c r="K162">
        <v>57.090293030466</v>
      </c>
      <c r="L162">
        <f>(Table2[[#This Row],[6M Return vs Nifty]]-AVERAGE(Table2[6M Return vs Nifty]))/_xlfn.STDEV.P(Table2[6M Return vs Nifty])</f>
        <v>1.5134621555754539</v>
      </c>
      <c r="M162">
        <v>-1.1337341067081801</v>
      </c>
      <c r="N162">
        <f>(Table2[[#This Row],[1W Return vs Nifty]]-AVERAGE(Table2[1W Return vs Nifty]))/_xlfn.STDEV.P(Table2[1W Return vs Nifty])</f>
        <v>-0.64585041149267297</v>
      </c>
      <c r="O162">
        <v>13627.01</v>
      </c>
      <c r="P162">
        <v>13652.005955551</v>
      </c>
      <c r="Q162">
        <v>10999.5629376625</v>
      </c>
      <c r="R162">
        <v>39.8808142023695</v>
      </c>
      <c r="S162" s="1">
        <f>(Table2[[#This Row],[Close Price]]-Table2[[#This Row],[20D EMA]])/Table2[[#This Row],[20D EMA]]</f>
        <v>-2.5453859650796513E-2</v>
      </c>
      <c r="T162" s="1">
        <f>(Table2[[#This Row],[Close Price]]-Table2[[#This Row],[50D EMA]])/Table2[[#This Row],[50D EMA]]</f>
        <v>-2.723819171788457E-2</v>
      </c>
      <c r="U162" s="1">
        <f>(Table2[[#This Row],[Close Price]]-Table2[[#This Row],[200D EMA]])/Table2[[#This Row],[200D EMA]]</f>
        <v>0.20733433457876493</v>
      </c>
      <c r="V162">
        <v>0.827472827120879</v>
      </c>
      <c r="W162">
        <v>13188</v>
      </c>
      <c r="X162">
        <v>13598</v>
      </c>
      <c r="Y162">
        <v>13030.55</v>
      </c>
      <c r="Z162">
        <v>14040</v>
      </c>
      <c r="AA162">
        <v>13030.55</v>
      </c>
      <c r="AB162">
        <v>14440</v>
      </c>
      <c r="AC162" s="1">
        <f>(Table2[[#This Row],[Close Price]]/Table2[[#This Row],[Day Low]])-1</f>
        <v>6.9874127995146473E-3</v>
      </c>
      <c r="AD162" s="1">
        <f>(Table2[[#This Row],[Day High]]/Table2[[#This Row],[Close Price]])-1</f>
        <v>2.3934217610493969E-2</v>
      </c>
      <c r="AE162" s="1">
        <f>(Table2[[#This Row],[Close Price]]/Table2[[#This Row],[Current Week Low]])-1</f>
        <v>1.9154985783409018E-2</v>
      </c>
      <c r="AF162" s="1">
        <f>(Table2[[#This Row],[Current Week High]]/Table2[[#This Row],[Close Price]])-1</f>
        <v>5.7216974205863691E-2</v>
      </c>
      <c r="AG162" s="1">
        <f>(Table2[[#This Row],[Close Price]]/Table2[[#This Row],[Current Month Low]])-1</f>
        <v>1.9154985783409018E-2</v>
      </c>
      <c r="AH162" s="1">
        <f>(Table2[[#This Row],[Current Month High]]/Table2[[#This Row],[Close Price]])-1</f>
        <v>8.733711592113047E-2</v>
      </c>
      <c r="AI162">
        <v>18.2373693068226</v>
      </c>
      <c r="AJ162">
        <v>197.13828632798899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0.01</v>
      </c>
      <c r="AM162" t="s">
        <v>3188</v>
      </c>
      <c r="AN162">
        <v>-6.45</v>
      </c>
      <c r="AO162" t="s">
        <v>3187</v>
      </c>
      <c r="AQ162">
        <f>(Table2[[#This Row],[Sharpe Ratio]]-AVERAGE(Table2[Sharpe Ratio]))/_xlfn.STDEV.P(Table2[Sharpe Ratio])</f>
        <v>-0.77082524510946537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44</v>
      </c>
      <c r="AT162">
        <f>_xlfn.RANK.AVG(Table2[[#This Row],[6M Return vs Nifty Z-Score]],Table2[6M Return vs Nifty Z-Score])</f>
        <v>53</v>
      </c>
      <c r="AU162">
        <f>_xlfn.RANK.AVG(Table2[[#This Row],[Sharpe Ratio Z-Score]],Table2[Sharpe Ratio Z-Score])</f>
        <v>548.5</v>
      </c>
      <c r="AV162">
        <f>(Table2[[#This Row],[Rank 1Y]]+Table2[[#This Row],[Rank 6M]]+Table2[[#This Row],[Rank Sharpe]])/3</f>
        <v>215.16666666666666</v>
      </c>
    </row>
    <row r="163" spans="1:48" x14ac:dyDescent="0.3">
      <c r="A163" t="s">
        <v>1229</v>
      </c>
      <c r="B163" t="s">
        <v>1230</v>
      </c>
      <c r="C163" t="s">
        <v>3151</v>
      </c>
      <c r="D163" t="s">
        <v>258</v>
      </c>
      <c r="E163">
        <v>9681.4530099000003</v>
      </c>
      <c r="F163">
        <v>1493.1</v>
      </c>
      <c r="G163">
        <v>100.53197964999001</v>
      </c>
      <c r="H163">
        <f>(Table2[[#This Row],[1Y Return vs Nifty]]-AVERAGE(Table2[1Y Return vs Nifty]))/_xlfn.STDEV.P(Table2[1Y Return vs Nifty])</f>
        <v>1.2927890444773256</v>
      </c>
      <c r="I163">
        <v>16.026278273033402</v>
      </c>
      <c r="J163">
        <f>(Table2[[#This Row],[1M Return vs Nifty]]-AVERAGE(Table2[1M Return vs Nifty]))/_xlfn.STDEV.P(Table2[1M Return vs Nifty])</f>
        <v>1.5765779145046062</v>
      </c>
      <c r="K163">
        <v>88.762240447467804</v>
      </c>
      <c r="L163">
        <f>(Table2[[#This Row],[6M Return vs Nifty]]-AVERAGE(Table2[6M Return vs Nifty]))/_xlfn.STDEV.P(Table2[6M Return vs Nifty])</f>
        <v>2.524600635050239</v>
      </c>
      <c r="M163">
        <v>17.677126275551402</v>
      </c>
      <c r="N163">
        <f>(Table2[[#This Row],[1W Return vs Nifty]]-AVERAGE(Table2[1W Return vs Nifty]))/_xlfn.STDEV.P(Table2[1W Return vs Nifty])</f>
        <v>3.2640765494227502</v>
      </c>
      <c r="O163">
        <v>1362.94</v>
      </c>
      <c r="P163">
        <v>1320.34198750939</v>
      </c>
      <c r="Q163">
        <v>1098.0755744454</v>
      </c>
      <c r="R163">
        <v>71.188622229891294</v>
      </c>
      <c r="S163" s="1">
        <f>(Table2[[#This Row],[Close Price]]-Table2[[#This Row],[20D EMA]])/Table2[[#This Row],[20D EMA]]</f>
        <v>9.5499435044829453E-2</v>
      </c>
      <c r="T163" s="1">
        <f>(Table2[[#This Row],[Close Price]]-Table2[[#This Row],[50D EMA]])/Table2[[#This Row],[50D EMA]]</f>
        <v>0.13084338309689728</v>
      </c>
      <c r="U163" s="1">
        <f>(Table2[[#This Row],[Close Price]]-Table2[[#This Row],[200D EMA]])/Table2[[#This Row],[200D EMA]]</f>
        <v>0.35974247560703015</v>
      </c>
      <c r="V163">
        <v>1.4126211160387601</v>
      </c>
      <c r="W163">
        <v>1463.45</v>
      </c>
      <c r="X163">
        <v>1552.5</v>
      </c>
      <c r="Y163">
        <v>1382.55</v>
      </c>
      <c r="Z163">
        <v>1552.5</v>
      </c>
      <c r="AA163">
        <v>1211.75</v>
      </c>
      <c r="AB163">
        <v>1552.5</v>
      </c>
      <c r="AC163" s="1">
        <f>(Table2[[#This Row],[Close Price]]/Table2[[#This Row],[Day Low]])-1</f>
        <v>2.0260343708360384E-2</v>
      </c>
      <c r="AD163" s="1">
        <f>(Table2[[#This Row],[Day High]]/Table2[[#This Row],[Close Price]])-1</f>
        <v>3.9783001808318286E-2</v>
      </c>
      <c r="AE163" s="1">
        <f>(Table2[[#This Row],[Close Price]]/Table2[[#This Row],[Current Week Low]])-1</f>
        <v>7.996094173809265E-2</v>
      </c>
      <c r="AF163" s="1">
        <f>(Table2[[#This Row],[Current Week High]]/Table2[[#This Row],[Close Price]])-1</f>
        <v>3.9783001808318286E-2</v>
      </c>
      <c r="AG163" s="1">
        <f>(Table2[[#This Row],[Close Price]]/Table2[[#This Row],[Current Month Low]])-1</f>
        <v>0.23218485661233745</v>
      </c>
      <c r="AH163" s="1">
        <f>(Table2[[#This Row],[Current Month High]]/Table2[[#This Row],[Close Price]])-1</f>
        <v>3.9783001808318286E-2</v>
      </c>
      <c r="AI163">
        <v>3.9783001808318201</v>
      </c>
      <c r="AJ163">
        <v>175.963404491266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0.13</v>
      </c>
      <c r="AM163" t="s">
        <v>3188</v>
      </c>
      <c r="AN163">
        <v>12.58</v>
      </c>
      <c r="AO163" t="s">
        <v>3188</v>
      </c>
      <c r="AQ163">
        <f>(Table2[[#This Row],[Sharpe Ratio]]-AVERAGE(Table2[Sharpe Ratio]))/_xlfn.STDEV.P(Table2[Sharpe Ratio])</f>
        <v>-0.77082524510946537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7.8872188983454556</v>
      </c>
      <c r="AS163">
        <f>_xlfn.RANK.AVG(Table2[[#This Row],[1Y Return vs Nifty Z-Score]],Table2[1Y Return vs Nifty Z-Score])</f>
        <v>77</v>
      </c>
      <c r="AT163">
        <f>_xlfn.RANK.AVG(Table2[[#This Row],[6M Return vs Nifty Z-Score]],Table2[6M Return vs Nifty Z-Score])</f>
        <v>20</v>
      </c>
      <c r="AU163">
        <f>_xlfn.RANK.AVG(Table2[[#This Row],[Sharpe Ratio Z-Score]],Table2[Sharpe Ratio Z-Score])</f>
        <v>548.5</v>
      </c>
      <c r="AV163">
        <f>(Table2[[#This Row],[Rank 1Y]]+Table2[[#This Row],[Rank 6M]]+Table2[[#This Row],[Rank Sharpe]])/3</f>
        <v>215.16666666666666</v>
      </c>
    </row>
    <row r="164" spans="1:48" x14ac:dyDescent="0.3">
      <c r="A164" t="s">
        <v>561</v>
      </c>
      <c r="B164" t="s">
        <v>562</v>
      </c>
      <c r="C164" t="s">
        <v>3151</v>
      </c>
      <c r="D164" t="s">
        <v>229</v>
      </c>
      <c r="E164">
        <v>35734.652460199999</v>
      </c>
      <c r="F164">
        <v>5582.6</v>
      </c>
      <c r="G164">
        <v>92.202171357070995</v>
      </c>
      <c r="H164">
        <f>(Table2[[#This Row],[1Y Return vs Nifty]]-AVERAGE(Table2[1Y Return vs Nifty]))/_xlfn.STDEV.P(Table2[1Y Return vs Nifty])</f>
        <v>1.1507569427521547</v>
      </c>
      <c r="I164">
        <v>10.3569691852256</v>
      </c>
      <c r="J164">
        <f>(Table2[[#This Row],[1M Return vs Nifty]]-AVERAGE(Table2[1M Return vs Nifty]))/_xlfn.STDEV.P(Table2[1M Return vs Nifty])</f>
        <v>0.95122051260620644</v>
      </c>
      <c r="K164">
        <v>107.280496052663</v>
      </c>
      <c r="L164">
        <f>(Table2[[#This Row],[6M Return vs Nifty]]-AVERAGE(Table2[6M Return vs Nifty]))/_xlfn.STDEV.P(Table2[6M Return vs Nifty])</f>
        <v>3.1158027031968594</v>
      </c>
      <c r="M164">
        <v>7.1906687033258798</v>
      </c>
      <c r="N164">
        <f>(Table2[[#This Row],[1W Return vs Nifty]]-AVERAGE(Table2[1W Return vs Nifty]))/_xlfn.STDEV.P(Table2[1W Return vs Nifty])</f>
        <v>1.0844163768977153</v>
      </c>
      <c r="O164">
        <v>5426.73</v>
      </c>
      <c r="P164">
        <v>5091.3588501326803</v>
      </c>
      <c r="Q164">
        <v>3861.6771928287299</v>
      </c>
      <c r="R164">
        <v>56.240909870179301</v>
      </c>
      <c r="S164" s="1">
        <f>(Table2[[#This Row],[Close Price]]-Table2[[#This Row],[20D EMA]])/Table2[[#This Row],[20D EMA]]</f>
        <v>2.8722637757913293E-2</v>
      </c>
      <c r="T164" s="1">
        <f>(Table2[[#This Row],[Close Price]]-Table2[[#This Row],[50D EMA]])/Table2[[#This Row],[50D EMA]]</f>
        <v>9.6485273249698023E-2</v>
      </c>
      <c r="U164" s="1">
        <f>(Table2[[#This Row],[Close Price]]-Table2[[#This Row],[200D EMA]])/Table2[[#This Row],[200D EMA]]</f>
        <v>0.44564129036137057</v>
      </c>
      <c r="V164">
        <v>0.975623434448742</v>
      </c>
      <c r="W164">
        <v>5571</v>
      </c>
      <c r="X164">
        <v>5768.8</v>
      </c>
      <c r="Y164">
        <v>5571</v>
      </c>
      <c r="Z164">
        <v>5909.95</v>
      </c>
      <c r="AA164">
        <v>4778.3999999999996</v>
      </c>
      <c r="AB164">
        <v>5909.95</v>
      </c>
      <c r="AC164" s="1">
        <f>(Table2[[#This Row],[Close Price]]/Table2[[#This Row],[Day Low]])-1</f>
        <v>2.0822114521630297E-3</v>
      </c>
      <c r="AD164" s="1">
        <f>(Table2[[#This Row],[Day High]]/Table2[[#This Row],[Close Price]])-1</f>
        <v>3.3353634507218732E-2</v>
      </c>
      <c r="AE164" s="1">
        <f>(Table2[[#This Row],[Close Price]]/Table2[[#This Row],[Current Week Low]])-1</f>
        <v>2.0822114521630297E-3</v>
      </c>
      <c r="AF164" s="1">
        <f>(Table2[[#This Row],[Current Week High]]/Table2[[#This Row],[Close Price]])-1</f>
        <v>5.8637552394941395E-2</v>
      </c>
      <c r="AG164" s="1">
        <f>(Table2[[#This Row],[Close Price]]/Table2[[#This Row],[Current Month Low]])-1</f>
        <v>0.16829901222166432</v>
      </c>
      <c r="AH164" s="1">
        <f>(Table2[[#This Row],[Current Month High]]/Table2[[#This Row],[Close Price]])-1</f>
        <v>5.8637552394941395E-2</v>
      </c>
      <c r="AI164">
        <v>5.8637552394941297</v>
      </c>
      <c r="AJ164">
        <v>158.693234476367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</v>
      </c>
      <c r="AM164" t="s">
        <v>3188</v>
      </c>
      <c r="AN164">
        <v>2.89</v>
      </c>
      <c r="AO164" t="s">
        <v>3188</v>
      </c>
      <c r="AQ164">
        <f>(Table2[[#This Row],[Sharpe Ratio]]-AVERAGE(Table2[Sharpe Ratio]))/_xlfn.STDEV.P(Table2[Sharpe Ratio])</f>
        <v>-0.77082524510946537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5.5313712903434702</v>
      </c>
      <c r="AS164">
        <f>_xlfn.RANK.AVG(Table2[[#This Row],[1Y Return vs Nifty Z-Score]],Table2[1Y Return vs Nifty Z-Score])</f>
        <v>87</v>
      </c>
      <c r="AT164">
        <f>_xlfn.RANK.AVG(Table2[[#This Row],[6M Return vs Nifty Z-Score]],Table2[6M Return vs Nifty Z-Score])</f>
        <v>11</v>
      </c>
      <c r="AU164">
        <f>_xlfn.RANK.AVG(Table2[[#This Row],[Sharpe Ratio Z-Score]],Table2[Sharpe Ratio Z-Score])</f>
        <v>548.5</v>
      </c>
      <c r="AV164">
        <f>(Table2[[#This Row],[Rank 1Y]]+Table2[[#This Row],[Rank 6M]]+Table2[[#This Row],[Rank Sharpe]])/3</f>
        <v>215.5</v>
      </c>
    </row>
    <row r="165" spans="1:48" x14ac:dyDescent="0.3">
      <c r="A165" t="s">
        <v>352</v>
      </c>
      <c r="B165" t="s">
        <v>353</v>
      </c>
      <c r="C165" t="s">
        <v>3155</v>
      </c>
      <c r="D165" t="s">
        <v>133</v>
      </c>
      <c r="E165">
        <v>69218.957857689995</v>
      </c>
      <c r="F165">
        <v>1903.7</v>
      </c>
      <c r="G165">
        <v>42.490429713647103</v>
      </c>
      <c r="H165">
        <f>(Table2[[#This Row],[1Y Return vs Nifty]]-AVERAGE(Table2[1Y Return vs Nifty]))/_xlfn.STDEV.P(Table2[1Y Return vs Nifty])</f>
        <v>0.3031188101871693</v>
      </c>
      <c r="I165">
        <v>14.8496008697762</v>
      </c>
      <c r="J165">
        <f>(Table2[[#This Row],[1M Return vs Nifty]]-AVERAGE(Table2[1M Return vs Nifty]))/_xlfn.STDEV.P(Table2[1M Return vs Nifty])</f>
        <v>1.4467836287501117</v>
      </c>
      <c r="K165">
        <v>24.3131135940422</v>
      </c>
      <c r="L165">
        <f>(Table2[[#This Row],[6M Return vs Nifty]]-AVERAGE(Table2[6M Return vs Nifty]))/_xlfn.STDEV.P(Table2[6M Return vs Nifty])</f>
        <v>0.4670387405433028</v>
      </c>
      <c r="M165">
        <v>9.7018681717863906</v>
      </c>
      <c r="N165">
        <f>(Table2[[#This Row],[1W Return vs Nifty]]-AVERAGE(Table2[1W Return vs Nifty]))/_xlfn.STDEV.P(Table2[1W Return vs Nifty])</f>
        <v>1.6063811518439004</v>
      </c>
      <c r="O165">
        <v>1889.39</v>
      </c>
      <c r="P165">
        <v>1835.27187010119</v>
      </c>
      <c r="Q165">
        <v>1641.4203893282199</v>
      </c>
      <c r="R165">
        <v>49.281171711863202</v>
      </c>
      <c r="S165" s="1">
        <f>(Table2[[#This Row],[Close Price]]-Table2[[#This Row],[20D EMA]])/Table2[[#This Row],[20D EMA]]</f>
        <v>7.5738730489734486E-3</v>
      </c>
      <c r="T165" s="1">
        <f>(Table2[[#This Row],[Close Price]]-Table2[[#This Row],[50D EMA]])/Table2[[#This Row],[50D EMA]]</f>
        <v>3.7285009928821729E-2</v>
      </c>
      <c r="U165" s="1">
        <f>(Table2[[#This Row],[Close Price]]-Table2[[#This Row],[200D EMA]])/Table2[[#This Row],[200D EMA]]</f>
        <v>0.1597882007418725</v>
      </c>
      <c r="V165">
        <v>1.40263245565284</v>
      </c>
      <c r="W165">
        <v>1898.9</v>
      </c>
      <c r="X165">
        <v>2065.1999999999998</v>
      </c>
      <c r="Y165">
        <v>1898.9</v>
      </c>
      <c r="Z165">
        <v>2065.1999999999998</v>
      </c>
      <c r="AA165">
        <v>1714.05</v>
      </c>
      <c r="AB165">
        <v>2065.1999999999998</v>
      </c>
      <c r="AC165" s="1">
        <f>(Table2[[#This Row],[Close Price]]/Table2[[#This Row],[Day Low]])-1</f>
        <v>2.5277792406128707E-3</v>
      </c>
      <c r="AD165" s="1">
        <f>(Table2[[#This Row],[Day High]]/Table2[[#This Row],[Close Price]])-1</f>
        <v>8.4834795398434526E-2</v>
      </c>
      <c r="AE165" s="1">
        <f>(Table2[[#This Row],[Close Price]]/Table2[[#This Row],[Current Week Low]])-1</f>
        <v>2.5277792406128707E-3</v>
      </c>
      <c r="AF165" s="1">
        <f>(Table2[[#This Row],[Current Week High]]/Table2[[#This Row],[Close Price]])-1</f>
        <v>8.4834795398434526E-2</v>
      </c>
      <c r="AG165" s="1">
        <f>(Table2[[#This Row],[Close Price]]/Table2[[#This Row],[Current Month Low]])-1</f>
        <v>0.11064438026895362</v>
      </c>
      <c r="AH165" s="1">
        <f>(Table2[[#This Row],[Current Month High]]/Table2[[#This Row],[Close Price]])-1</f>
        <v>8.4834795398434526E-2</v>
      </c>
      <c r="AI165">
        <v>8.4834795398434508</v>
      </c>
      <c r="AJ165">
        <v>81.115022357530194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</v>
      </c>
      <c r="AM165" t="s">
        <v>3188</v>
      </c>
      <c r="AN165">
        <v>0.61</v>
      </c>
      <c r="AO165" t="s">
        <v>3188</v>
      </c>
      <c r="AP165">
        <v>9.3561510393565001E-2</v>
      </c>
      <c r="AQ165">
        <f>(Table2[[#This Row],[Sharpe Ratio]]-AVERAGE(Table2[Sharpe Ratio]))/_xlfn.STDEV.P(Table2[Sharpe Ratio])</f>
        <v>0.32550044320114907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4.1488227745256339</v>
      </c>
      <c r="AS165">
        <f>_xlfn.RANK.AVG(Table2[[#This Row],[1Y Return vs Nifty Z-Score]],Table2[1Y Return vs Nifty Z-Score])</f>
        <v>209</v>
      </c>
      <c r="AT165">
        <f>_xlfn.RANK.AVG(Table2[[#This Row],[6M Return vs Nifty Z-Score]],Table2[6M Return vs Nifty Z-Score])</f>
        <v>182</v>
      </c>
      <c r="AU165">
        <f>_xlfn.RANK.AVG(Table2[[#This Row],[Sharpe Ratio Z-Score]],Table2[Sharpe Ratio Z-Score])</f>
        <v>258</v>
      </c>
      <c r="AV165">
        <f>(Table2[[#This Row],[Rank 1Y]]+Table2[[#This Row],[Rank 6M]]+Table2[[#This Row],[Rank Sharpe]])/3</f>
        <v>216.33333333333334</v>
      </c>
    </row>
    <row r="166" spans="1:48" x14ac:dyDescent="0.3">
      <c r="A166" t="s">
        <v>419</v>
      </c>
      <c r="B166" t="s">
        <v>420</v>
      </c>
      <c r="C166" t="s">
        <v>3148</v>
      </c>
      <c r="D166" t="s">
        <v>190</v>
      </c>
      <c r="E166">
        <v>55033.604543250003</v>
      </c>
      <c r="F166">
        <v>958.5</v>
      </c>
      <c r="G166">
        <v>35.720261448734902</v>
      </c>
      <c r="H166">
        <f>(Table2[[#This Row],[1Y Return vs Nifty]]-AVERAGE(Table2[1Y Return vs Nifty]))/_xlfn.STDEV.P(Table2[1Y Return vs Nifty])</f>
        <v>0.18768023178483645</v>
      </c>
      <c r="I166">
        <v>-3.8231183088761198</v>
      </c>
      <c r="J166">
        <f>(Table2[[#This Row],[1M Return vs Nifty]]-AVERAGE(Table2[1M Return vs Nifty]))/_xlfn.STDEV.P(Table2[1M Return vs Nifty])</f>
        <v>-0.61292470097437057</v>
      </c>
      <c r="K166">
        <v>21.423173605791799</v>
      </c>
      <c r="L166">
        <f>(Table2[[#This Row],[6M Return vs Nifty]]-AVERAGE(Table2[6M Return vs Nifty]))/_xlfn.STDEV.P(Table2[6M Return vs Nifty])</f>
        <v>0.3747763517795395</v>
      </c>
      <c r="M166">
        <v>-0.56450362320417302</v>
      </c>
      <c r="N166">
        <f>(Table2[[#This Row],[1W Return vs Nifty]]-AVERAGE(Table2[1W Return vs Nifty]))/_xlfn.STDEV.P(Table2[1W Return vs Nifty])</f>
        <v>-0.52753314321257683</v>
      </c>
      <c r="O166">
        <v>1034.3599999999999</v>
      </c>
      <c r="P166">
        <v>1050.9830325882999</v>
      </c>
      <c r="Q166">
        <v>906.29227883195199</v>
      </c>
      <c r="R166">
        <v>27.710160027883099</v>
      </c>
      <c r="S166" s="1">
        <f>(Table2[[#This Row],[Close Price]]-Table2[[#This Row],[20D EMA]])/Table2[[#This Row],[20D EMA]]</f>
        <v>-7.3340036350980228E-2</v>
      </c>
      <c r="T166" s="1">
        <f>(Table2[[#This Row],[Close Price]]-Table2[[#This Row],[50D EMA]])/Table2[[#This Row],[50D EMA]]</f>
        <v>-8.7996694257316488E-2</v>
      </c>
      <c r="U166" s="1">
        <f>(Table2[[#This Row],[Close Price]]-Table2[[#This Row],[200D EMA]])/Table2[[#This Row],[200D EMA]]</f>
        <v>5.760583245322843E-2</v>
      </c>
      <c r="V166">
        <v>0.93286898050212197</v>
      </c>
      <c r="W166">
        <v>953.95</v>
      </c>
      <c r="X166">
        <v>1000.9</v>
      </c>
      <c r="Y166">
        <v>953.95</v>
      </c>
      <c r="Z166">
        <v>1032.95</v>
      </c>
      <c r="AA166">
        <v>953.95</v>
      </c>
      <c r="AB166">
        <v>1117.75</v>
      </c>
      <c r="AC166" s="1">
        <f>(Table2[[#This Row],[Close Price]]/Table2[[#This Row],[Day Low]])-1</f>
        <v>4.769642014780695E-3</v>
      </c>
      <c r="AD166" s="1">
        <f>(Table2[[#This Row],[Day High]]/Table2[[#This Row],[Close Price]])-1</f>
        <v>4.4235785080855461E-2</v>
      </c>
      <c r="AE166" s="1">
        <f>(Table2[[#This Row],[Close Price]]/Table2[[#This Row],[Current Week Low]])-1</f>
        <v>4.769642014780695E-3</v>
      </c>
      <c r="AF166" s="1">
        <f>(Table2[[#This Row],[Current Week High]]/Table2[[#This Row],[Close Price]])-1</f>
        <v>7.7673448095983311E-2</v>
      </c>
      <c r="AG166" s="1">
        <f>(Table2[[#This Row],[Close Price]]/Table2[[#This Row],[Current Month Low]])-1</f>
        <v>4.769642014780695E-3</v>
      </c>
      <c r="AH166" s="1">
        <f>(Table2[[#This Row],[Current Month High]]/Table2[[#This Row],[Close Price]])-1</f>
        <v>0.16614501825769423</v>
      </c>
      <c r="AI166">
        <v>30.9337506520605</v>
      </c>
      <c r="AJ166">
        <v>74.717462632154493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-0.04</v>
      </c>
      <c r="AM166" t="s">
        <v>3187</v>
      </c>
      <c r="AN166">
        <v>-12.99</v>
      </c>
      <c r="AO166" t="s">
        <v>3187</v>
      </c>
      <c r="AP166">
        <v>0.107382334233365</v>
      </c>
      <c r="AQ166">
        <f>(Table2[[#This Row],[Sharpe Ratio]]-AVERAGE(Table2[Sharpe Ratio]))/_xlfn.STDEV.P(Table2[Sharpe Ratio])</f>
        <v>0.48744870745480767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237</v>
      </c>
      <c r="AT166">
        <f>_xlfn.RANK.AVG(Table2[[#This Row],[6M Return vs Nifty Z-Score]],Table2[6M Return vs Nifty Z-Score])</f>
        <v>198</v>
      </c>
      <c r="AU166">
        <f>_xlfn.RANK.AVG(Table2[[#This Row],[Sharpe Ratio Z-Score]],Table2[Sharpe Ratio Z-Score])</f>
        <v>215</v>
      </c>
      <c r="AV166">
        <f>(Table2[[#This Row],[Rank 1Y]]+Table2[[#This Row],[Rank 6M]]+Table2[[#This Row],[Rank Sharpe]])/3</f>
        <v>216.66666666666666</v>
      </c>
    </row>
    <row r="167" spans="1:48" x14ac:dyDescent="0.3">
      <c r="A167" t="s">
        <v>984</v>
      </c>
      <c r="B167" t="s">
        <v>985</v>
      </c>
      <c r="C167" t="s">
        <v>3151</v>
      </c>
      <c r="D167" t="s">
        <v>48</v>
      </c>
      <c r="E167">
        <v>14750.081246559999</v>
      </c>
      <c r="F167">
        <v>802.45</v>
      </c>
      <c r="G167">
        <v>11.058742202280699</v>
      </c>
      <c r="H167">
        <f>(Table2[[#This Row],[1Y Return vs Nifty]]-AVERAGE(Table2[1Y Return vs Nifty]))/_xlfn.STDEV.P(Table2[1Y Return vs Nifty])</f>
        <v>-0.23282493317643127</v>
      </c>
      <c r="I167">
        <v>9.4273243494281207</v>
      </c>
      <c r="J167">
        <f>(Table2[[#This Row],[1M Return vs Nifty]]-AVERAGE(Table2[1M Return vs Nifty]))/_xlfn.STDEV.P(Table2[1M Return vs Nifty])</f>
        <v>0.84867533995847999</v>
      </c>
      <c r="K167">
        <v>48.007060010373102</v>
      </c>
      <c r="L167">
        <f>(Table2[[#This Row],[6M Return vs Nifty]]-AVERAGE(Table2[6M Return vs Nifty]))/_xlfn.STDEV.P(Table2[6M Return vs Nifty])</f>
        <v>1.2234766266236847</v>
      </c>
      <c r="M167">
        <v>4.4074309398991698</v>
      </c>
      <c r="N167">
        <f>(Table2[[#This Row],[1W Return vs Nifty]]-AVERAGE(Table2[1W Return vs Nifty]))/_xlfn.STDEV.P(Table2[1W Return vs Nifty])</f>
        <v>0.50590714612786536</v>
      </c>
      <c r="O167">
        <v>772.39</v>
      </c>
      <c r="P167">
        <v>747.72028068850102</v>
      </c>
      <c r="Q167">
        <v>643.36812865301602</v>
      </c>
      <c r="R167">
        <v>62.663174454863601</v>
      </c>
      <c r="S167" s="1">
        <f>(Table2[[#This Row],[Close Price]]-Table2[[#This Row],[20D EMA]])/Table2[[#This Row],[20D EMA]]</f>
        <v>3.8918163104131411E-2</v>
      </c>
      <c r="T167" s="1">
        <f>(Table2[[#This Row],[Close Price]]-Table2[[#This Row],[50D EMA]])/Table2[[#This Row],[50D EMA]]</f>
        <v>7.3195445843870763E-2</v>
      </c>
      <c r="U167" s="1">
        <f>(Table2[[#This Row],[Close Price]]-Table2[[#This Row],[200D EMA]])/Table2[[#This Row],[200D EMA]]</f>
        <v>0.24726414670251831</v>
      </c>
      <c r="V167">
        <v>0.730484068368627</v>
      </c>
      <c r="W167">
        <v>792.75</v>
      </c>
      <c r="X167">
        <v>816.85</v>
      </c>
      <c r="Y167">
        <v>763</v>
      </c>
      <c r="Z167">
        <v>824</v>
      </c>
      <c r="AA167">
        <v>710.75</v>
      </c>
      <c r="AB167">
        <v>824</v>
      </c>
      <c r="AC167" s="1">
        <f>(Table2[[#This Row],[Close Price]]/Table2[[#This Row],[Day Low]])-1</f>
        <v>1.2235887732576556E-2</v>
      </c>
      <c r="AD167" s="1">
        <f>(Table2[[#This Row],[Day High]]/Table2[[#This Row],[Close Price]])-1</f>
        <v>1.7945043304878672E-2</v>
      </c>
      <c r="AE167" s="1">
        <f>(Table2[[#This Row],[Close Price]]/Table2[[#This Row],[Current Week Low]])-1</f>
        <v>5.1703800786369714E-2</v>
      </c>
      <c r="AF167" s="1">
        <f>(Table2[[#This Row],[Current Week High]]/Table2[[#This Row],[Close Price]])-1</f>
        <v>2.6855255779176135E-2</v>
      </c>
      <c r="AG167" s="1">
        <f>(Table2[[#This Row],[Close Price]]/Table2[[#This Row],[Current Month Low]])-1</f>
        <v>0.1290186422792825</v>
      </c>
      <c r="AH167" s="1">
        <f>(Table2[[#This Row],[Current Month High]]/Table2[[#This Row],[Close Price]])-1</f>
        <v>2.6855255779176135E-2</v>
      </c>
      <c r="AI167">
        <v>3.0219951398840998</v>
      </c>
      <c r="AJ167">
        <v>79.118303571428498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0.17</v>
      </c>
      <c r="AM167" t="s">
        <v>3188</v>
      </c>
      <c r="AN167">
        <v>0.06</v>
      </c>
      <c r="AO167" t="s">
        <v>3188</v>
      </c>
      <c r="AP167">
        <v>0.10914709075449699</v>
      </c>
      <c r="AQ167">
        <f>(Table2[[#This Row],[Sharpe Ratio]]-AVERAGE(Table2[Sharpe Ratio]))/_xlfn.STDEV.P(Table2[Sharpe Ratio])</f>
        <v>0.50812759452698286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2.8533617740605819</v>
      </c>
      <c r="AS167">
        <f>_xlfn.RANK.AVG(Table2[[#This Row],[1Y Return vs Nifty Z-Score]],Table2[1Y Return vs Nifty Z-Score])</f>
        <v>371</v>
      </c>
      <c r="AT167">
        <f>_xlfn.RANK.AVG(Table2[[#This Row],[6M Return vs Nifty Z-Score]],Table2[6M Return vs Nifty Z-Score])</f>
        <v>71</v>
      </c>
      <c r="AU167">
        <f>_xlfn.RANK.AVG(Table2[[#This Row],[Sharpe Ratio Z-Score]],Table2[Sharpe Ratio Z-Score])</f>
        <v>210</v>
      </c>
      <c r="AV167">
        <f>(Table2[[#This Row],[Rank 1Y]]+Table2[[#This Row],[Rank 6M]]+Table2[[#This Row],[Rank Sharpe]])/3</f>
        <v>217.33333333333334</v>
      </c>
    </row>
    <row r="168" spans="1:48" x14ac:dyDescent="0.3">
      <c r="A168" t="s">
        <v>1622</v>
      </c>
      <c r="B168" t="s">
        <v>1623</v>
      </c>
      <c r="C168" t="s">
        <v>3144</v>
      </c>
      <c r="D168" t="s">
        <v>234</v>
      </c>
      <c r="E168">
        <v>5815.7051123599904</v>
      </c>
      <c r="F168">
        <v>301.39999999999998</v>
      </c>
      <c r="G168">
        <v>12.730315318243401</v>
      </c>
      <c r="H168">
        <f>(Table2[[#This Row],[1Y Return vs Nifty]]-AVERAGE(Table2[1Y Return vs Nifty]))/_xlfn.STDEV.P(Table2[1Y Return vs Nifty])</f>
        <v>-0.20432283150750108</v>
      </c>
      <c r="I168">
        <v>-0.14049822493698999</v>
      </c>
      <c r="J168">
        <f>(Table2[[#This Row],[1M Return vs Nifty]]-AVERAGE(Table2[1M Return vs Nifty]))/_xlfn.STDEV.P(Table2[1M Return vs Nifty])</f>
        <v>-0.20671052351424851</v>
      </c>
      <c r="K168">
        <v>19.838923332129401</v>
      </c>
      <c r="L168">
        <f>(Table2[[#This Row],[6M Return vs Nifty]]-AVERAGE(Table2[6M Return vs Nifty]))/_xlfn.STDEV.P(Table2[6M Return vs Nifty])</f>
        <v>0.32419858364525056</v>
      </c>
      <c r="M168">
        <v>4.8753582775661801</v>
      </c>
      <c r="N168">
        <f>(Table2[[#This Row],[1W Return vs Nifty]]-AVERAGE(Table2[1W Return vs Nifty]))/_xlfn.STDEV.P(Table2[1W Return vs Nifty])</f>
        <v>0.60316807285395335</v>
      </c>
      <c r="O168">
        <v>300.67</v>
      </c>
      <c r="P168">
        <v>287.68605361937699</v>
      </c>
      <c r="Q168">
        <v>250.761971022544</v>
      </c>
      <c r="R168">
        <v>48.608569697881002</v>
      </c>
      <c r="S168" s="1">
        <f>(Table2[[#This Row],[Close Price]]-Table2[[#This Row],[20D EMA]])/Table2[[#This Row],[20D EMA]]</f>
        <v>2.4279109987692862E-3</v>
      </c>
      <c r="T168" s="1">
        <f>(Table2[[#This Row],[Close Price]]-Table2[[#This Row],[50D EMA]])/Table2[[#This Row],[50D EMA]]</f>
        <v>4.7669833862600867E-2</v>
      </c>
      <c r="U168" s="1">
        <f>(Table2[[#This Row],[Close Price]]-Table2[[#This Row],[200D EMA]])/Table2[[#This Row],[200D EMA]]</f>
        <v>0.20193663644836926</v>
      </c>
      <c r="V168">
        <v>0.57131104915303099</v>
      </c>
      <c r="W168">
        <v>300.05</v>
      </c>
      <c r="X168">
        <v>310.45</v>
      </c>
      <c r="Y168">
        <v>300.05</v>
      </c>
      <c r="Z168">
        <v>318</v>
      </c>
      <c r="AA168">
        <v>265.60000000000002</v>
      </c>
      <c r="AB168">
        <v>318</v>
      </c>
      <c r="AC168" s="1">
        <f>(Table2[[#This Row],[Close Price]]/Table2[[#This Row],[Day Low]])-1</f>
        <v>4.4992501249789818E-3</v>
      </c>
      <c r="AD168" s="1">
        <f>(Table2[[#This Row],[Day High]]/Table2[[#This Row],[Close Price]])-1</f>
        <v>3.002654280026551E-2</v>
      </c>
      <c r="AE168" s="1">
        <f>(Table2[[#This Row],[Close Price]]/Table2[[#This Row],[Current Week Low]])-1</f>
        <v>4.4992501249789818E-3</v>
      </c>
      <c r="AF168" s="1">
        <f>(Table2[[#This Row],[Current Week High]]/Table2[[#This Row],[Close Price]])-1</f>
        <v>5.507631055076323E-2</v>
      </c>
      <c r="AG168" s="1">
        <f>(Table2[[#This Row],[Close Price]]/Table2[[#This Row],[Current Month Low]])-1</f>
        <v>0.13478915662650581</v>
      </c>
      <c r="AH168" s="1">
        <f>(Table2[[#This Row],[Current Month High]]/Table2[[#This Row],[Close Price]])-1</f>
        <v>5.507631055076323E-2</v>
      </c>
      <c r="AI168">
        <v>9.4558725945587305</v>
      </c>
      <c r="AJ168">
        <v>70.2824858757062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0.16</v>
      </c>
      <c r="AM168" t="s">
        <v>3188</v>
      </c>
      <c r="AN168">
        <v>0.37</v>
      </c>
      <c r="AO168" t="s">
        <v>3188</v>
      </c>
      <c r="AP168">
        <v>0.17316582953838699</v>
      </c>
      <c r="AQ168">
        <f>(Table2[[#This Row],[Sharpe Ratio]]-AVERAGE(Table2[Sharpe Ratio]))/_xlfn.STDEV.P(Table2[Sharpe Ratio])</f>
        <v>1.2582799549024397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1.7746132563798942</v>
      </c>
      <c r="AS168">
        <f>_xlfn.RANK.AVG(Table2[[#This Row],[1Y Return vs Nifty Z-Score]],Table2[1Y Return vs Nifty Z-Score])</f>
        <v>358</v>
      </c>
      <c r="AT168">
        <f>_xlfn.RANK.AVG(Table2[[#This Row],[6M Return vs Nifty Z-Score]],Table2[6M Return vs Nifty Z-Score])</f>
        <v>211</v>
      </c>
      <c r="AU168">
        <f>_xlfn.RANK.AVG(Table2[[#This Row],[Sharpe Ratio Z-Score]],Table2[Sharpe Ratio Z-Score])</f>
        <v>84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1248</v>
      </c>
      <c r="B169" t="s">
        <v>1249</v>
      </c>
      <c r="C169" t="s">
        <v>609</v>
      </c>
      <c r="D169" t="s">
        <v>455</v>
      </c>
      <c r="E169">
        <v>9574.1007389200004</v>
      </c>
      <c r="F169">
        <v>365.8</v>
      </c>
      <c r="G169">
        <v>65.247477687760806</v>
      </c>
      <c r="H169">
        <f>(Table2[[#This Row],[1Y Return vs Nifty]]-AVERAGE(Table2[1Y Return vs Nifty]))/_xlfn.STDEV.P(Table2[1Y Return vs Nifty])</f>
        <v>0.69115071190230992</v>
      </c>
      <c r="I169">
        <v>-5.4427753533817098</v>
      </c>
      <c r="J169">
        <f>(Table2[[#This Row],[1M Return vs Nifty]]-AVERAGE(Table2[1M Return vs Nifty]))/_xlfn.STDEV.P(Table2[1M Return vs Nifty])</f>
        <v>-0.79158218914990219</v>
      </c>
      <c r="K169">
        <v>6.25193359189812</v>
      </c>
      <c r="L169">
        <f>(Table2[[#This Row],[6M Return vs Nifty]]-AVERAGE(Table2[6M Return vs Nifty]))/_xlfn.STDEV.P(Table2[6M Return vs Nifty])</f>
        <v>-0.10957102217324402</v>
      </c>
      <c r="M169">
        <v>5.0872886608421304</v>
      </c>
      <c r="N169">
        <f>(Table2[[#This Row],[1W Return vs Nifty]]-AVERAGE(Table2[1W Return vs Nifty]))/_xlfn.STDEV.P(Table2[1W Return vs Nifty])</f>
        <v>0.64721881282910376</v>
      </c>
      <c r="O169">
        <v>369.03</v>
      </c>
      <c r="P169">
        <v>377.72345965848501</v>
      </c>
      <c r="Q169">
        <v>335.49835612842799</v>
      </c>
      <c r="R169">
        <v>50.615243373747198</v>
      </c>
      <c r="S169" s="1">
        <f>(Table2[[#This Row],[Close Price]]-Table2[[#This Row],[20D EMA]])/Table2[[#This Row],[20D EMA]]</f>
        <v>-8.7526759342057871E-3</v>
      </c>
      <c r="T169" s="1">
        <f>(Table2[[#This Row],[Close Price]]-Table2[[#This Row],[50D EMA]])/Table2[[#This Row],[50D EMA]]</f>
        <v>-3.1566637849990788E-2</v>
      </c>
      <c r="U169" s="1">
        <f>(Table2[[#This Row],[Close Price]]-Table2[[#This Row],[200D EMA]])/Table2[[#This Row],[200D EMA]]</f>
        <v>9.0318308027633451E-2</v>
      </c>
      <c r="V169">
        <v>0.60422638399178696</v>
      </c>
      <c r="W169">
        <v>364.05</v>
      </c>
      <c r="X169">
        <v>376.9</v>
      </c>
      <c r="Y169">
        <v>352.35</v>
      </c>
      <c r="Z169">
        <v>376.9</v>
      </c>
      <c r="AA169">
        <v>327.7</v>
      </c>
      <c r="AB169">
        <v>376.9</v>
      </c>
      <c r="AC169" s="1">
        <f>(Table2[[#This Row],[Close Price]]/Table2[[#This Row],[Day Low]])-1</f>
        <v>4.8070320010986656E-3</v>
      </c>
      <c r="AD169" s="1">
        <f>(Table2[[#This Row],[Day High]]/Table2[[#This Row],[Close Price]])-1</f>
        <v>3.0344450519409483E-2</v>
      </c>
      <c r="AE169" s="1">
        <f>(Table2[[#This Row],[Close Price]]/Table2[[#This Row],[Current Week Low]])-1</f>
        <v>3.8172271888746945E-2</v>
      </c>
      <c r="AF169" s="1">
        <f>(Table2[[#This Row],[Current Week High]]/Table2[[#This Row],[Close Price]])-1</f>
        <v>3.0344450519409483E-2</v>
      </c>
      <c r="AG169" s="1">
        <f>(Table2[[#This Row],[Close Price]]/Table2[[#This Row],[Current Month Low]])-1</f>
        <v>0.11626487641135186</v>
      </c>
      <c r="AH169" s="1">
        <f>(Table2[[#This Row],[Current Month High]]/Table2[[#This Row],[Close Price]])-1</f>
        <v>3.0344450519409483E-2</v>
      </c>
      <c r="AI169">
        <v>15.1722252597047</v>
      </c>
      <c r="AJ169">
        <v>123.66248853561601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-0.06</v>
      </c>
      <c r="AM169" t="s">
        <v>3187</v>
      </c>
      <c r="AN169">
        <v>-1.36</v>
      </c>
      <c r="AO169" t="s">
        <v>3187</v>
      </c>
      <c r="AP169">
        <v>0.12658893159217899</v>
      </c>
      <c r="AQ169">
        <f>(Table2[[#This Row],[Sharpe Ratio]]-AVERAGE(Table2[Sharpe Ratio]))/_xlfn.STDEV.P(Table2[Sharpe Ratio])</f>
        <v>0.71250584880419332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135</v>
      </c>
      <c r="AT169">
        <f>_xlfn.RANK.AVG(Table2[[#This Row],[6M Return vs Nifty Z-Score]],Table2[6M Return vs Nifty Z-Score])</f>
        <v>360</v>
      </c>
      <c r="AU169">
        <f>_xlfn.RANK.AVG(Table2[[#This Row],[Sharpe Ratio Z-Score]],Table2[Sharpe Ratio Z-Score])</f>
        <v>162</v>
      </c>
      <c r="AV169">
        <f>(Table2[[#This Row],[Rank 1Y]]+Table2[[#This Row],[Rank 6M]]+Table2[[#This Row],[Rank Sharpe]])/3</f>
        <v>219</v>
      </c>
    </row>
    <row r="170" spans="1:48" x14ac:dyDescent="0.3">
      <c r="A170" t="s">
        <v>990</v>
      </c>
      <c r="B170" t="s">
        <v>991</v>
      </c>
      <c r="C170" t="s">
        <v>3141</v>
      </c>
      <c r="D170" t="s">
        <v>21</v>
      </c>
      <c r="E170">
        <v>14569.4096639</v>
      </c>
      <c r="F170">
        <v>2584.75</v>
      </c>
      <c r="G170">
        <v>168.77821913383499</v>
      </c>
      <c r="H170">
        <f>(Table2[[#This Row],[1Y Return vs Nifty]]-AVERAGE(Table2[1Y Return vs Nifty]))/_xlfn.STDEV.P(Table2[1Y Return vs Nifty])</f>
        <v>2.456460102425897</v>
      </c>
      <c r="I170">
        <v>-4.6327727275724797</v>
      </c>
      <c r="J170">
        <f>(Table2[[#This Row],[1M Return vs Nifty]]-AVERAGE(Table2[1M Return vs Nifty]))/_xlfn.STDEV.P(Table2[1M Return vs Nifty])</f>
        <v>-0.70223424043842875</v>
      </c>
      <c r="K170">
        <v>40.704084938148299</v>
      </c>
      <c r="L170">
        <f>(Table2[[#This Row],[6M Return vs Nifty]]-AVERAGE(Table2[6M Return vs Nifty]))/_xlfn.STDEV.P(Table2[6M Return vs Nifty])</f>
        <v>0.99032648233518816</v>
      </c>
      <c r="M170">
        <v>6.6441561576410404</v>
      </c>
      <c r="N170">
        <f>(Table2[[#This Row],[1W Return vs Nifty]]-AVERAGE(Table2[1W Return vs Nifty]))/_xlfn.STDEV.P(Table2[1W Return vs Nifty])</f>
        <v>0.97082114024033717</v>
      </c>
      <c r="O170">
        <v>2567.36</v>
      </c>
      <c r="P170">
        <v>2544.1733300722099</v>
      </c>
      <c r="Q170">
        <v>2057.56331423337</v>
      </c>
      <c r="R170">
        <v>52.995510554082202</v>
      </c>
      <c r="S170" s="1">
        <f>(Table2[[#This Row],[Close Price]]-Table2[[#This Row],[20D EMA]])/Table2[[#This Row],[20D EMA]]</f>
        <v>6.7734949520129126E-3</v>
      </c>
      <c r="T170" s="1">
        <f>(Table2[[#This Row],[Close Price]]-Table2[[#This Row],[50D EMA]])/Table2[[#This Row],[50D EMA]]</f>
        <v>1.594886222891051E-2</v>
      </c>
      <c r="U170" s="1">
        <f>(Table2[[#This Row],[Close Price]]-Table2[[#This Row],[200D EMA]])/Table2[[#This Row],[200D EMA]]</f>
        <v>0.25621893728361655</v>
      </c>
      <c r="V170">
        <v>1.2970159022279</v>
      </c>
      <c r="W170">
        <v>2541</v>
      </c>
      <c r="X170">
        <v>2620</v>
      </c>
      <c r="Y170">
        <v>2541</v>
      </c>
      <c r="Z170">
        <v>2699.5</v>
      </c>
      <c r="AA170">
        <v>2356</v>
      </c>
      <c r="AB170">
        <v>2699.5</v>
      </c>
      <c r="AC170" s="1">
        <f>(Table2[[#This Row],[Close Price]]/Table2[[#This Row],[Day Low]])-1</f>
        <v>1.7217630853994415E-2</v>
      </c>
      <c r="AD170" s="1">
        <f>(Table2[[#This Row],[Day High]]/Table2[[#This Row],[Close Price]])-1</f>
        <v>1.3637682561176145E-2</v>
      </c>
      <c r="AE170" s="1">
        <f>(Table2[[#This Row],[Close Price]]/Table2[[#This Row],[Current Week Low]])-1</f>
        <v>1.7217630853994415E-2</v>
      </c>
      <c r="AF170" s="1">
        <f>(Table2[[#This Row],[Current Week High]]/Table2[[#This Row],[Close Price]])-1</f>
        <v>4.4395009188509471E-2</v>
      </c>
      <c r="AG170" s="1">
        <f>(Table2[[#This Row],[Close Price]]/Table2[[#This Row],[Current Month Low]])-1</f>
        <v>9.7092529711375164E-2</v>
      </c>
      <c r="AH170" s="1">
        <f>(Table2[[#This Row],[Current Month High]]/Table2[[#This Row],[Close Price]])-1</f>
        <v>4.4395009188509471E-2</v>
      </c>
      <c r="AI170">
        <v>13.163748911887</v>
      </c>
      <c r="AJ170">
        <v>249.952613051719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3188</v>
      </c>
      <c r="AN170">
        <v>2.58</v>
      </c>
      <c r="AO170" t="s">
        <v>3188</v>
      </c>
      <c r="AQ170">
        <f>(Table2[[#This Row],[Sharpe Ratio]]-AVERAGE(Table2[Sharpe Ratio]))/_xlfn.STDEV.P(Table2[Sharpe Ratio])</f>
        <v>-0.77082524510946537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2.9445482394535278</v>
      </c>
      <c r="AS170">
        <f>_xlfn.RANK.AVG(Table2[[#This Row],[1Y Return vs Nifty Z-Score]],Table2[1Y Return vs Nifty Z-Score])</f>
        <v>20</v>
      </c>
      <c r="AT170">
        <f>_xlfn.RANK.AVG(Table2[[#This Row],[6M Return vs Nifty Z-Score]],Table2[6M Return vs Nifty Z-Score])</f>
        <v>89</v>
      </c>
      <c r="AU170">
        <f>_xlfn.RANK.AVG(Table2[[#This Row],[Sharpe Ratio Z-Score]],Table2[Sharpe Ratio Z-Score])</f>
        <v>548.5</v>
      </c>
      <c r="AV170">
        <f>(Table2[[#This Row],[Rank 1Y]]+Table2[[#This Row],[Rank 6M]]+Table2[[#This Row],[Rank Sharpe]])/3</f>
        <v>219.16666666666666</v>
      </c>
    </row>
    <row r="171" spans="1:48" x14ac:dyDescent="0.3">
      <c r="A171" t="s">
        <v>872</v>
      </c>
      <c r="B171" t="s">
        <v>873</v>
      </c>
      <c r="C171" t="s">
        <v>3142</v>
      </c>
      <c r="D171" t="s">
        <v>487</v>
      </c>
      <c r="E171">
        <v>18334.869538350002</v>
      </c>
      <c r="F171">
        <v>1069.3</v>
      </c>
      <c r="G171">
        <v>110.058482468554</v>
      </c>
      <c r="H171">
        <f>(Table2[[#This Row],[1Y Return vs Nifty]]-AVERAGE(Table2[1Y Return vs Nifty]))/_xlfn.STDEV.P(Table2[1Y Return vs Nifty])</f>
        <v>1.4552260622129707</v>
      </c>
      <c r="I171">
        <v>10.7959113885323</v>
      </c>
      <c r="J171">
        <f>(Table2[[#This Row],[1M Return vs Nifty]]-AVERAGE(Table2[1M Return vs Nifty]))/_xlfn.STDEV.P(Table2[1M Return vs Nifty])</f>
        <v>0.99963836239918347</v>
      </c>
      <c r="K171">
        <v>59.080274513696899</v>
      </c>
      <c r="L171">
        <f>(Table2[[#This Row],[6M Return vs Nifty]]-AVERAGE(Table2[6M Return vs Nifty]))/_xlfn.STDEV.P(Table2[6M Return vs Nifty])</f>
        <v>1.5769930406405424</v>
      </c>
      <c r="M171">
        <v>7.3859077632587002</v>
      </c>
      <c r="N171">
        <f>(Table2[[#This Row],[1W Return vs Nifty]]-AVERAGE(Table2[1W Return vs Nifty]))/_xlfn.STDEV.P(Table2[1W Return vs Nifty])</f>
        <v>1.1249977457847571</v>
      </c>
      <c r="O171">
        <v>1053.71</v>
      </c>
      <c r="P171">
        <v>1004.12069418884</v>
      </c>
      <c r="Q171">
        <v>793.36411747336001</v>
      </c>
      <c r="R171">
        <v>52.404976661752499</v>
      </c>
      <c r="S171" s="1">
        <f>(Table2[[#This Row],[Close Price]]-Table2[[#This Row],[20D EMA]])/Table2[[#This Row],[20D EMA]]</f>
        <v>1.4795342171944764E-2</v>
      </c>
      <c r="T171" s="1">
        <f>(Table2[[#This Row],[Close Price]]-Table2[[#This Row],[50D EMA]])/Table2[[#This Row],[50D EMA]]</f>
        <v>6.4911824035071577E-2</v>
      </c>
      <c r="U171" s="1">
        <f>(Table2[[#This Row],[Close Price]]-Table2[[#This Row],[200D EMA]])/Table2[[#This Row],[200D EMA]]</f>
        <v>0.34780484326089461</v>
      </c>
      <c r="V171">
        <v>0.68053694203847503</v>
      </c>
      <c r="W171">
        <v>1050</v>
      </c>
      <c r="X171">
        <v>1129.9000000000001</v>
      </c>
      <c r="Y171">
        <v>1027</v>
      </c>
      <c r="Z171">
        <v>1129.9000000000001</v>
      </c>
      <c r="AA171">
        <v>981.85</v>
      </c>
      <c r="AB171">
        <v>1164.1500000000001</v>
      </c>
      <c r="AC171" s="1">
        <f>(Table2[[#This Row],[Close Price]]/Table2[[#This Row],[Day Low]])-1</f>
        <v>1.8380952380952387E-2</v>
      </c>
      <c r="AD171" s="1">
        <f>(Table2[[#This Row],[Day High]]/Table2[[#This Row],[Close Price]])-1</f>
        <v>5.6672589544561891E-2</v>
      </c>
      <c r="AE171" s="1">
        <f>(Table2[[#This Row],[Close Price]]/Table2[[#This Row],[Current Week Low]])-1</f>
        <v>4.1187925998052544E-2</v>
      </c>
      <c r="AF171" s="1">
        <f>(Table2[[#This Row],[Current Week High]]/Table2[[#This Row],[Close Price]])-1</f>
        <v>5.6672589544561891E-2</v>
      </c>
      <c r="AG171" s="1">
        <f>(Table2[[#This Row],[Close Price]]/Table2[[#This Row],[Current Month Low]])-1</f>
        <v>8.9066558028211951E-2</v>
      </c>
      <c r="AH171" s="1">
        <f>(Table2[[#This Row],[Current Month High]]/Table2[[#This Row],[Close Price]])-1</f>
        <v>8.8702889740952084E-2</v>
      </c>
      <c r="AI171">
        <v>11.1942392219208</v>
      </c>
      <c r="AJ171">
        <v>151.274820820115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0.28999999999999998</v>
      </c>
      <c r="AM171" t="s">
        <v>3188</v>
      </c>
      <c r="AN171">
        <v>4.71</v>
      </c>
      <c r="AO171" t="s">
        <v>3188</v>
      </c>
      <c r="AQ171">
        <f>(Table2[[#This Row],[Sharpe Ratio]]-AVERAGE(Table2[Sharpe Ratio]))/_xlfn.STDEV.P(Table2[Sharpe Ratio])</f>
        <v>-0.77082524510946537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4.386029965927988</v>
      </c>
      <c r="AS171">
        <f>_xlfn.RANK.AVG(Table2[[#This Row],[1Y Return vs Nifty Z-Score]],Table2[1Y Return vs Nifty Z-Score])</f>
        <v>61</v>
      </c>
      <c r="AT171">
        <f>_xlfn.RANK.AVG(Table2[[#This Row],[6M Return vs Nifty Z-Score]],Table2[6M Return vs Nifty Z-Score])</f>
        <v>51</v>
      </c>
      <c r="AU171">
        <f>_xlfn.RANK.AVG(Table2[[#This Row],[Sharpe Ratio Z-Score]],Table2[Sharpe Ratio Z-Score])</f>
        <v>548.5</v>
      </c>
      <c r="AV171">
        <f>(Table2[[#This Row],[Rank 1Y]]+Table2[[#This Row],[Rank 6M]]+Table2[[#This Row],[Rank Sharpe]])/3</f>
        <v>220.16666666666666</v>
      </c>
    </row>
    <row r="172" spans="1:48" x14ac:dyDescent="0.3">
      <c r="A172" t="s">
        <v>1028</v>
      </c>
      <c r="B172" t="s">
        <v>1029</v>
      </c>
      <c r="C172" t="s">
        <v>3146</v>
      </c>
      <c r="D172" t="s">
        <v>51</v>
      </c>
      <c r="E172">
        <v>13791.827320320001</v>
      </c>
      <c r="F172">
        <v>1125.5999999999999</v>
      </c>
      <c r="G172">
        <v>53.4285687366541</v>
      </c>
      <c r="H172">
        <f>(Table2[[#This Row],[1Y Return vs Nifty]]-AVERAGE(Table2[1Y Return vs Nifty]))/_xlfn.STDEV.P(Table2[1Y Return vs Nifty])</f>
        <v>0.48962572844607394</v>
      </c>
      <c r="I172">
        <v>-7.4723053004214099</v>
      </c>
      <c r="J172">
        <f>(Table2[[#This Row],[1M Return vs Nifty]]-AVERAGE(Table2[1M Return vs Nifty]))/_xlfn.STDEV.P(Table2[1M Return vs Nifty])</f>
        <v>-1.0154510160383843</v>
      </c>
      <c r="K172">
        <v>28.951933591898101</v>
      </c>
      <c r="L172">
        <f>(Table2[[#This Row],[6M Return vs Nifty]]-AVERAGE(Table2[6M Return vs Nifty]))/_xlfn.STDEV.P(Table2[6M Return vs Nifty])</f>
        <v>0.6151347618404126</v>
      </c>
      <c r="M172">
        <v>-1.1981185851446801</v>
      </c>
      <c r="N172">
        <f>(Table2[[#This Row],[1W Return vs Nifty]]-AVERAGE(Table2[1W Return vs Nifty]))/_xlfn.STDEV.P(Table2[1W Return vs Nifty])</f>
        <v>-0.65923303211648898</v>
      </c>
      <c r="O172">
        <v>1153.22</v>
      </c>
      <c r="P172">
        <v>1100.3439559430001</v>
      </c>
      <c r="Q172">
        <v>912.68483243196295</v>
      </c>
      <c r="R172">
        <v>40.773917080588198</v>
      </c>
      <c r="S172" s="1">
        <f>(Table2[[#This Row],[Close Price]]-Table2[[#This Row],[20D EMA]])/Table2[[#This Row],[20D EMA]]</f>
        <v>-2.3950330379285928E-2</v>
      </c>
      <c r="T172" s="1">
        <f>(Table2[[#This Row],[Close Price]]-Table2[[#This Row],[50D EMA]])/Table2[[#This Row],[50D EMA]]</f>
        <v>2.2952862984879373E-2</v>
      </c>
      <c r="U172" s="1">
        <f>(Table2[[#This Row],[Close Price]]-Table2[[#This Row],[200D EMA]])/Table2[[#This Row],[200D EMA]]</f>
        <v>0.23328443730208362</v>
      </c>
      <c r="V172">
        <v>0.54089847610165698</v>
      </c>
      <c r="W172">
        <v>1120</v>
      </c>
      <c r="X172">
        <v>1187.9000000000001</v>
      </c>
      <c r="Y172">
        <v>1120</v>
      </c>
      <c r="Z172">
        <v>1219.9000000000001</v>
      </c>
      <c r="AA172">
        <v>1054.05</v>
      </c>
      <c r="AB172">
        <v>1223.05</v>
      </c>
      <c r="AC172" s="1">
        <f>(Table2[[#This Row],[Close Price]]/Table2[[#This Row],[Day Low]])-1</f>
        <v>4.9999999999998934E-3</v>
      </c>
      <c r="AD172" s="1">
        <f>(Table2[[#This Row],[Day High]]/Table2[[#This Row],[Close Price]])-1</f>
        <v>5.5348258706467757E-2</v>
      </c>
      <c r="AE172" s="1">
        <f>(Table2[[#This Row],[Close Price]]/Table2[[#This Row],[Current Week Low]])-1</f>
        <v>4.9999999999998934E-3</v>
      </c>
      <c r="AF172" s="1">
        <f>(Table2[[#This Row],[Current Week High]]/Table2[[#This Row],[Close Price]])-1</f>
        <v>8.3777540867093325E-2</v>
      </c>
      <c r="AG172" s="1">
        <f>(Table2[[#This Row],[Close Price]]/Table2[[#This Row],[Current Month Low]])-1</f>
        <v>6.7881030311655044E-2</v>
      </c>
      <c r="AH172" s="1">
        <f>(Table2[[#This Row],[Current Month High]]/Table2[[#This Row],[Close Price]])-1</f>
        <v>8.657604832977972E-2</v>
      </c>
      <c r="AI172">
        <v>18.6122956645344</v>
      </c>
      <c r="AJ172">
        <v>84.162303664921396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0.17</v>
      </c>
      <c r="AM172" t="s">
        <v>3188</v>
      </c>
      <c r="AN172">
        <v>6.44</v>
      </c>
      <c r="AO172" t="s">
        <v>3188</v>
      </c>
      <c r="AP172">
        <v>6.2054901131013002E-2</v>
      </c>
      <c r="AQ172">
        <f>(Table2[[#This Row],[Sharpe Ratio]]-AVERAGE(Table2[Sharpe Ratio]))/_xlfn.STDEV.P(Table2[Sharpe Ratio])</f>
        <v>-4.3684544736760561E-2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-0.61360810260514731</v>
      </c>
      <c r="AS172">
        <f>_xlfn.RANK.AVG(Table2[[#This Row],[1Y Return vs Nifty Z-Score]],Table2[1Y Return vs Nifty Z-Score])</f>
        <v>168</v>
      </c>
      <c r="AT172">
        <f>_xlfn.RANK.AVG(Table2[[#This Row],[6M Return vs Nifty Z-Score]],Table2[6M Return vs Nifty Z-Score])</f>
        <v>145</v>
      </c>
      <c r="AU172">
        <f>_xlfn.RANK.AVG(Table2[[#This Row],[Sharpe Ratio Z-Score]],Table2[Sharpe Ratio Z-Score])</f>
        <v>349</v>
      </c>
      <c r="AV172">
        <f>(Table2[[#This Row],[Rank 1Y]]+Table2[[#This Row],[Rank 6M]]+Table2[[#This Row],[Rank Sharpe]])/3</f>
        <v>220.66666666666666</v>
      </c>
    </row>
    <row r="173" spans="1:48" x14ac:dyDescent="0.3">
      <c r="A173" t="s">
        <v>1191</v>
      </c>
      <c r="B173" t="s">
        <v>1192</v>
      </c>
      <c r="C173" t="s">
        <v>3146</v>
      </c>
      <c r="D173" t="s">
        <v>275</v>
      </c>
      <c r="E173">
        <v>10276.08100645</v>
      </c>
      <c r="F173">
        <v>1001.35</v>
      </c>
      <c r="G173">
        <v>49.783252320176899</v>
      </c>
      <c r="H173">
        <f>(Table2[[#This Row],[1Y Return vs Nifty]]-AVERAGE(Table2[1Y Return vs Nifty]))/_xlfn.STDEV.P(Table2[1Y Return vs Nifty])</f>
        <v>0.42746920168354868</v>
      </c>
      <c r="I173">
        <v>22.371744940042198</v>
      </c>
      <c r="J173">
        <f>(Table2[[#This Row],[1M Return vs Nifty]]-AVERAGE(Table2[1M Return vs Nifty]))/_xlfn.STDEV.P(Table2[1M Return vs Nifty])</f>
        <v>2.2765193866052091</v>
      </c>
      <c r="K173">
        <v>36.303977651926203</v>
      </c>
      <c r="L173">
        <f>(Table2[[#This Row],[6M Return vs Nifty]]-AVERAGE(Table2[6M Return vs Nifty]))/_xlfn.STDEV.P(Table2[6M Return vs Nifty])</f>
        <v>0.84985145147149699</v>
      </c>
      <c r="M173">
        <v>6.6044889486473801</v>
      </c>
      <c r="N173">
        <f>(Table2[[#This Row],[1W Return vs Nifty]]-AVERAGE(Table2[1W Return vs Nifty]))/_xlfn.STDEV.P(Table2[1W Return vs Nifty])</f>
        <v>0.96257612184368535</v>
      </c>
      <c r="O173">
        <v>973.28</v>
      </c>
      <c r="P173">
        <v>921.47795091747196</v>
      </c>
      <c r="Q173">
        <v>777.34758091978301</v>
      </c>
      <c r="R173">
        <v>53.621808386228103</v>
      </c>
      <c r="S173" s="1">
        <f>(Table2[[#This Row],[Close Price]]-Table2[[#This Row],[20D EMA]])/Table2[[#This Row],[20D EMA]]</f>
        <v>2.8840621403912595E-2</v>
      </c>
      <c r="T173" s="1">
        <f>(Table2[[#This Row],[Close Price]]-Table2[[#This Row],[50D EMA]])/Table2[[#This Row],[50D EMA]]</f>
        <v>8.6678198868462619E-2</v>
      </c>
      <c r="U173" s="1">
        <f>(Table2[[#This Row],[Close Price]]-Table2[[#This Row],[200D EMA]])/Table2[[#This Row],[200D EMA]]</f>
        <v>0.28816249587497272</v>
      </c>
      <c r="V173">
        <v>1.30310437246364</v>
      </c>
      <c r="W173">
        <v>994</v>
      </c>
      <c r="X173">
        <v>1064.6500000000001</v>
      </c>
      <c r="Y173">
        <v>960.4</v>
      </c>
      <c r="Z173">
        <v>1107.6500000000001</v>
      </c>
      <c r="AA173">
        <v>924.05</v>
      </c>
      <c r="AB173">
        <v>1107.6500000000001</v>
      </c>
      <c r="AC173" s="1">
        <f>(Table2[[#This Row],[Close Price]]/Table2[[#This Row],[Day Low]])-1</f>
        <v>7.3943661971831443E-3</v>
      </c>
      <c r="AD173" s="1">
        <f>(Table2[[#This Row],[Day High]]/Table2[[#This Row],[Close Price]])-1</f>
        <v>6.3214660208718243E-2</v>
      </c>
      <c r="AE173" s="1">
        <f>(Table2[[#This Row],[Close Price]]/Table2[[#This Row],[Current Week Low]])-1</f>
        <v>4.2638483965014684E-2</v>
      </c>
      <c r="AF173" s="1">
        <f>(Table2[[#This Row],[Current Week High]]/Table2[[#This Row],[Close Price]])-1</f>
        <v>0.1061566884705647</v>
      </c>
      <c r="AG173" s="1">
        <f>(Table2[[#This Row],[Close Price]]/Table2[[#This Row],[Current Month Low]])-1</f>
        <v>8.3653481954439668E-2</v>
      </c>
      <c r="AH173" s="1">
        <f>(Table2[[#This Row],[Current Month High]]/Table2[[#This Row],[Close Price]])-1</f>
        <v>0.1061566884705647</v>
      </c>
      <c r="AI173">
        <v>10.6156688470564</v>
      </c>
      <c r="AJ173">
        <v>86.575367989565805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0.18</v>
      </c>
      <c r="AM173" t="s">
        <v>3188</v>
      </c>
      <c r="AN173">
        <v>4.38</v>
      </c>
      <c r="AO173" t="s">
        <v>3188</v>
      </c>
      <c r="AP173">
        <v>5.3111054098924998E-2</v>
      </c>
      <c r="AQ173">
        <f>(Table2[[#This Row],[Sharpe Ratio]]-AVERAGE(Table2[Sharpe Ratio]))/_xlfn.STDEV.P(Table2[Sharpe Ratio])</f>
        <v>-0.14848585899892455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4.367930302605016</v>
      </c>
      <c r="AS173">
        <f>_xlfn.RANK.AVG(Table2[[#This Row],[1Y Return vs Nifty Z-Score]],Table2[1Y Return vs Nifty Z-Score])</f>
        <v>182</v>
      </c>
      <c r="AT173">
        <f>_xlfn.RANK.AVG(Table2[[#This Row],[6M Return vs Nifty Z-Score]],Table2[6M Return vs Nifty Z-Score])</f>
        <v>102</v>
      </c>
      <c r="AU173">
        <f>_xlfn.RANK.AVG(Table2[[#This Row],[Sharpe Ratio Z-Score]],Table2[Sharpe Ratio Z-Score])</f>
        <v>378</v>
      </c>
      <c r="AV173">
        <f>(Table2[[#This Row],[Rank 1Y]]+Table2[[#This Row],[Rank 6M]]+Table2[[#This Row],[Rank Sharpe]])/3</f>
        <v>220.66666666666666</v>
      </c>
    </row>
    <row r="174" spans="1:48" x14ac:dyDescent="0.3">
      <c r="A174" t="s">
        <v>1644</v>
      </c>
      <c r="B174" t="s">
        <v>1645</v>
      </c>
      <c r="C174" t="s">
        <v>3145</v>
      </c>
      <c r="D174" t="s">
        <v>48</v>
      </c>
      <c r="E174">
        <v>5545.9032622699997</v>
      </c>
      <c r="F174">
        <v>732.95</v>
      </c>
      <c r="G174">
        <v>32.206985206890202</v>
      </c>
      <c r="H174">
        <f>(Table2[[#This Row],[1Y Return vs Nifty]]-AVERAGE(Table2[1Y Return vs Nifty]))/_xlfn.STDEV.P(Table2[1Y Return vs Nifty])</f>
        <v>0.12777513060807827</v>
      </c>
      <c r="I174">
        <v>2.1474722040734102</v>
      </c>
      <c r="J174">
        <f>(Table2[[#This Row],[1M Return vs Nifty]]-AVERAGE(Table2[1M Return vs Nifty]))/_xlfn.STDEV.P(Table2[1M Return vs Nifty])</f>
        <v>4.5665775069177239E-2</v>
      </c>
      <c r="K174">
        <v>8.1521462534391098</v>
      </c>
      <c r="L174">
        <f>(Table2[[#This Row],[6M Return vs Nifty]]-AVERAGE(Table2[6M Return vs Nifty]))/_xlfn.STDEV.P(Table2[6M Return vs Nifty])</f>
        <v>-4.8906039500347928E-2</v>
      </c>
      <c r="M174">
        <v>2.2882621957062801</v>
      </c>
      <c r="N174">
        <f>(Table2[[#This Row],[1W Return vs Nifty]]-AVERAGE(Table2[1W Return vs Nifty]))/_xlfn.STDEV.P(Table2[1W Return vs Nifty])</f>
        <v>6.5427825178604349E-2</v>
      </c>
      <c r="O174">
        <v>754.42</v>
      </c>
      <c r="P174">
        <v>776.78417372599802</v>
      </c>
      <c r="Q174">
        <v>704.97359929244305</v>
      </c>
      <c r="R174">
        <v>39.167460196216901</v>
      </c>
      <c r="S174" s="1">
        <f>(Table2[[#This Row],[Close Price]]-Table2[[#This Row],[20D EMA]])/Table2[[#This Row],[20D EMA]]</f>
        <v>-2.8458948596272519E-2</v>
      </c>
      <c r="T174" s="1">
        <f>(Table2[[#This Row],[Close Price]]-Table2[[#This Row],[50D EMA]])/Table2[[#This Row],[50D EMA]]</f>
        <v>-5.6430312574133348E-2</v>
      </c>
      <c r="U174" s="1">
        <f>(Table2[[#This Row],[Close Price]]-Table2[[#This Row],[200D EMA]])/Table2[[#This Row],[200D EMA]]</f>
        <v>3.9684323974168552E-2</v>
      </c>
      <c r="V174">
        <v>1.0396043329145199</v>
      </c>
      <c r="W174">
        <v>730.1</v>
      </c>
      <c r="X174">
        <v>754.8</v>
      </c>
      <c r="Y174">
        <v>727.45</v>
      </c>
      <c r="Z174">
        <v>759</v>
      </c>
      <c r="AA174">
        <v>708.75</v>
      </c>
      <c r="AB174">
        <v>803</v>
      </c>
      <c r="AC174" s="1">
        <f>(Table2[[#This Row],[Close Price]]/Table2[[#This Row],[Day Low]])-1</f>
        <v>3.903574852759828E-3</v>
      </c>
      <c r="AD174" s="1">
        <f>(Table2[[#This Row],[Day High]]/Table2[[#This Row],[Close Price]])-1</f>
        <v>2.981103758782977E-2</v>
      </c>
      <c r="AE174" s="1">
        <f>(Table2[[#This Row],[Close Price]]/Table2[[#This Row],[Current Week Low]])-1</f>
        <v>7.5606570898343328E-3</v>
      </c>
      <c r="AF174" s="1">
        <f>(Table2[[#This Row],[Current Week High]]/Table2[[#This Row],[Close Price]])-1</f>
        <v>3.5541305682515789E-2</v>
      </c>
      <c r="AG174" s="1">
        <f>(Table2[[#This Row],[Close Price]]/Table2[[#This Row],[Current Month Low]])-1</f>
        <v>3.4144620811287441E-2</v>
      </c>
      <c r="AH174" s="1">
        <f>(Table2[[#This Row],[Current Month High]]/Table2[[#This Row],[Close Price]])-1</f>
        <v>9.5572685722081996E-2</v>
      </c>
      <c r="AI174">
        <v>27.812265502421699</v>
      </c>
      <c r="AJ174">
        <v>86.240630161351703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</v>
      </c>
      <c r="AM174" t="s">
        <v>3187</v>
      </c>
      <c r="AN174">
        <v>-7.59</v>
      </c>
      <c r="AO174" t="s">
        <v>3187</v>
      </c>
      <c r="AP174">
        <v>0.17818462044684699</v>
      </c>
      <c r="AQ174">
        <f>(Table2[[#This Row],[Sharpe Ratio]]-AVERAGE(Table2[Sharpe Ratio]))/_xlfn.STDEV.P(Table2[Sharpe Ratio])</f>
        <v>1.3170886399488806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254</v>
      </c>
      <c r="AT174">
        <f>_xlfn.RANK.AVG(Table2[[#This Row],[6M Return vs Nifty Z-Score]],Table2[6M Return vs Nifty Z-Score])</f>
        <v>334</v>
      </c>
      <c r="AU174">
        <f>_xlfn.RANK.AVG(Table2[[#This Row],[Sharpe Ratio Z-Score]],Table2[Sharpe Ratio Z-Score])</f>
        <v>74</v>
      </c>
      <c r="AV174">
        <f>(Table2[[#This Row],[Rank 1Y]]+Table2[[#This Row],[Rank 6M]]+Table2[[#This Row],[Rank Sharpe]])/3</f>
        <v>220.66666666666666</v>
      </c>
    </row>
    <row r="175" spans="1:48" x14ac:dyDescent="0.3">
      <c r="A175" t="s">
        <v>1481</v>
      </c>
      <c r="B175" t="s">
        <v>1482</v>
      </c>
      <c r="C175" t="s">
        <v>3151</v>
      </c>
      <c r="D175" t="s">
        <v>258</v>
      </c>
      <c r="E175">
        <v>6978.4604964199998</v>
      </c>
      <c r="F175">
        <v>3077.9</v>
      </c>
      <c r="G175">
        <v>13.708092932818101</v>
      </c>
      <c r="H175">
        <f>(Table2[[#This Row],[1Y Return vs Nifty]]-AVERAGE(Table2[1Y Return vs Nifty]))/_xlfn.STDEV.P(Table2[1Y Return vs Nifty])</f>
        <v>-0.18765068195324014</v>
      </c>
      <c r="I175">
        <v>-2.4054432100488401</v>
      </c>
      <c r="J175">
        <f>(Table2[[#This Row],[1M Return vs Nifty]]-AVERAGE(Table2[1M Return vs Nifty]))/_xlfn.STDEV.P(Table2[1M Return vs Nifty])</f>
        <v>-0.45654698319474324</v>
      </c>
      <c r="K175">
        <v>26.9835661529726</v>
      </c>
      <c r="L175">
        <f>(Table2[[#This Row],[6M Return vs Nifty]]-AVERAGE(Table2[6M Return vs Nifty]))/_xlfn.STDEV.P(Table2[6M Return vs Nifty])</f>
        <v>0.55229391302748476</v>
      </c>
      <c r="M175">
        <v>3.0382217862823602</v>
      </c>
      <c r="N175">
        <f>(Table2[[#This Row],[1W Return vs Nifty]]-AVERAGE(Table2[1W Return vs Nifty]))/_xlfn.STDEV.P(Table2[1W Return vs Nifty])</f>
        <v>0.22131049950624604</v>
      </c>
      <c r="O175">
        <v>3176.61</v>
      </c>
      <c r="P175">
        <v>3213.3760516952502</v>
      </c>
      <c r="Q175">
        <v>2760.2423704165699</v>
      </c>
      <c r="R175">
        <v>41.210014384179097</v>
      </c>
      <c r="S175" s="1">
        <f>(Table2[[#This Row],[Close Price]]-Table2[[#This Row],[20D EMA]])/Table2[[#This Row],[20D EMA]]</f>
        <v>-3.107400656674884E-2</v>
      </c>
      <c r="T175" s="1">
        <f>(Table2[[#This Row],[Close Price]]-Table2[[#This Row],[50D EMA]])/Table2[[#This Row],[50D EMA]]</f>
        <v>-4.2160036521022279E-2</v>
      </c>
      <c r="U175" s="1">
        <f>(Table2[[#This Row],[Close Price]]-Table2[[#This Row],[200D EMA]])/Table2[[#This Row],[200D EMA]]</f>
        <v>0.11508323797503694</v>
      </c>
      <c r="V175">
        <v>0.30357166692542698</v>
      </c>
      <c r="W175">
        <v>3069.9</v>
      </c>
      <c r="X175">
        <v>3157</v>
      </c>
      <c r="Y175">
        <v>3069.9</v>
      </c>
      <c r="Z175">
        <v>3220</v>
      </c>
      <c r="AA175">
        <v>2955.1</v>
      </c>
      <c r="AB175">
        <v>3418.4</v>
      </c>
      <c r="AC175" s="1">
        <f>(Table2[[#This Row],[Close Price]]/Table2[[#This Row],[Day Low]])-1</f>
        <v>2.605948076484621E-3</v>
      </c>
      <c r="AD175" s="1">
        <f>(Table2[[#This Row],[Day High]]/Table2[[#This Row],[Close Price]])-1</f>
        <v>2.5699340459404141E-2</v>
      </c>
      <c r="AE175" s="1">
        <f>(Table2[[#This Row],[Close Price]]/Table2[[#This Row],[Current Week Low]])-1</f>
        <v>2.605948076484621E-3</v>
      </c>
      <c r="AF175" s="1">
        <f>(Table2[[#This Row],[Current Week High]]/Table2[[#This Row],[Close Price]])-1</f>
        <v>4.6167841710256896E-2</v>
      </c>
      <c r="AG175" s="1">
        <f>(Table2[[#This Row],[Close Price]]/Table2[[#This Row],[Current Month Low]])-1</f>
        <v>4.1555277317180561E-2</v>
      </c>
      <c r="AH175" s="1">
        <f>(Table2[[#This Row],[Current Month High]]/Table2[[#This Row],[Close Price]])-1</f>
        <v>0.11062737580818083</v>
      </c>
      <c r="AI175">
        <v>27.781929237467001</v>
      </c>
      <c r="AJ175">
        <v>100.841761827079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-0.19</v>
      </c>
      <c r="AM175" t="s">
        <v>3187</v>
      </c>
      <c r="AN175">
        <v>-6.03</v>
      </c>
      <c r="AO175" t="s">
        <v>3187</v>
      </c>
      <c r="AP175">
        <v>0.13036497132512401</v>
      </c>
      <c r="AQ175">
        <f>(Table2[[#This Row],[Sharpe Ratio]]-AVERAGE(Table2[Sharpe Ratio]))/_xlfn.STDEV.P(Table2[Sharpe Ratio])</f>
        <v>0.75675234869389474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349</v>
      </c>
      <c r="AT175">
        <f>_xlfn.RANK.AVG(Table2[[#This Row],[6M Return vs Nifty Z-Score]],Table2[6M Return vs Nifty Z-Score])</f>
        <v>162</v>
      </c>
      <c r="AU175">
        <f>_xlfn.RANK.AVG(Table2[[#This Row],[Sharpe Ratio Z-Score]],Table2[Sharpe Ratio Z-Score])</f>
        <v>152</v>
      </c>
      <c r="AV175">
        <f>(Table2[[#This Row],[Rank 1Y]]+Table2[[#This Row],[Rank 6M]]+Table2[[#This Row],[Rank Sharpe]])/3</f>
        <v>221</v>
      </c>
    </row>
    <row r="176" spans="1:48" x14ac:dyDescent="0.3">
      <c r="A176" t="s">
        <v>284</v>
      </c>
      <c r="B176" t="s">
        <v>285</v>
      </c>
      <c r="C176" t="s">
        <v>3154</v>
      </c>
      <c r="D176" t="s">
        <v>286</v>
      </c>
      <c r="E176">
        <v>97832.49696171</v>
      </c>
      <c r="F176">
        <v>687.3</v>
      </c>
      <c r="G176">
        <v>38.677219835752197</v>
      </c>
      <c r="H176">
        <f>(Table2[[#This Row],[1Y Return vs Nifty]]-AVERAGE(Table2[1Y Return vs Nifty]))/_xlfn.STDEV.P(Table2[1Y Return vs Nifty])</f>
        <v>0.23809952111937688</v>
      </c>
      <c r="I176">
        <v>4.57692865302469</v>
      </c>
      <c r="J176">
        <f>(Table2[[#This Row],[1M Return vs Nifty]]-AVERAGE(Table2[1M Return vs Nifty]))/_xlfn.STDEV.P(Table2[1M Return vs Nifty])</f>
        <v>0.31364879547086721</v>
      </c>
      <c r="K176">
        <v>4.0759983037282401</v>
      </c>
      <c r="L176">
        <f>(Table2[[#This Row],[6M Return vs Nifty]]-AVERAGE(Table2[6M Return vs Nifty]))/_xlfn.STDEV.P(Table2[6M Return vs Nifty])</f>
        <v>-0.17903855032197247</v>
      </c>
      <c r="M176">
        <v>1.3148375643544501</v>
      </c>
      <c r="N176">
        <f>(Table2[[#This Row],[1W Return vs Nifty]]-AVERAGE(Table2[1W Return vs Nifty]))/_xlfn.STDEV.P(Table2[1W Return vs Nifty])</f>
        <v>-0.13690312264614865</v>
      </c>
      <c r="O176">
        <v>691.83</v>
      </c>
      <c r="P176">
        <v>672.32210321108596</v>
      </c>
      <c r="Q176">
        <v>591.63974389324505</v>
      </c>
      <c r="R176">
        <v>44.218296337448798</v>
      </c>
      <c r="S176" s="1">
        <f>(Table2[[#This Row],[Close Price]]-Table2[[#This Row],[20D EMA]])/Table2[[#This Row],[20D EMA]]</f>
        <v>-6.5478513507654856E-3</v>
      </c>
      <c r="T176" s="1">
        <f>(Table2[[#This Row],[Close Price]]-Table2[[#This Row],[50D EMA]])/Table2[[#This Row],[50D EMA]]</f>
        <v>2.2277858659380489E-2</v>
      </c>
      <c r="U176" s="1">
        <f>(Table2[[#This Row],[Close Price]]-Table2[[#This Row],[200D EMA]])/Table2[[#This Row],[200D EMA]]</f>
        <v>0.16168666336928128</v>
      </c>
      <c r="V176">
        <v>0.75423509768902597</v>
      </c>
      <c r="W176">
        <v>679.7</v>
      </c>
      <c r="X176">
        <v>704.9</v>
      </c>
      <c r="Y176">
        <v>679.7</v>
      </c>
      <c r="Z176">
        <v>714.6</v>
      </c>
      <c r="AA176">
        <v>645.9</v>
      </c>
      <c r="AB176">
        <v>715.4</v>
      </c>
      <c r="AC176" s="1">
        <f>(Table2[[#This Row],[Close Price]]/Table2[[#This Row],[Day Low]])-1</f>
        <v>1.1181403560394099E-2</v>
      </c>
      <c r="AD176" s="1">
        <f>(Table2[[#This Row],[Day High]]/Table2[[#This Row],[Close Price]])-1</f>
        <v>2.560744943983706E-2</v>
      </c>
      <c r="AE176" s="1">
        <f>(Table2[[#This Row],[Close Price]]/Table2[[#This Row],[Current Week Low]])-1</f>
        <v>1.1181403560394099E-2</v>
      </c>
      <c r="AF176" s="1">
        <f>(Table2[[#This Row],[Current Week High]]/Table2[[#This Row],[Close Price]])-1</f>
        <v>3.9720646006111027E-2</v>
      </c>
      <c r="AG176" s="1">
        <f>(Table2[[#This Row],[Close Price]]/Table2[[#This Row],[Current Month Low]])-1</f>
        <v>6.4096609382257252E-2</v>
      </c>
      <c r="AH176" s="1">
        <f>(Table2[[#This Row],[Current Month High]]/Table2[[#This Row],[Close Price]])-1</f>
        <v>4.0884620980649045E-2</v>
      </c>
      <c r="AI176">
        <v>4.8232213007420404</v>
      </c>
      <c r="AJ176">
        <v>84.956942949407903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0.04</v>
      </c>
      <c r="AM176" t="s">
        <v>3188</v>
      </c>
      <c r="AN176">
        <v>0.38</v>
      </c>
      <c r="AO176" t="s">
        <v>3188</v>
      </c>
      <c r="AP176">
        <v>0.187109186822741</v>
      </c>
      <c r="AQ176">
        <f>(Table2[[#This Row],[Sharpe Ratio]]-AVERAGE(Table2[Sharpe Ratio]))/_xlfn.STDEV.P(Table2[Sharpe Ratio])</f>
        <v>1.4216640292704996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1.6574706728926227</v>
      </c>
      <c r="AS176">
        <f>_xlfn.RANK.AVG(Table2[[#This Row],[1Y Return vs Nifty Z-Score]],Table2[1Y Return vs Nifty Z-Score])</f>
        <v>220</v>
      </c>
      <c r="AT176">
        <f>_xlfn.RANK.AVG(Table2[[#This Row],[6M Return vs Nifty Z-Score]],Table2[6M Return vs Nifty Z-Score])</f>
        <v>381</v>
      </c>
      <c r="AU176">
        <f>_xlfn.RANK.AVG(Table2[[#This Row],[Sharpe Ratio Z-Score]],Table2[Sharpe Ratio Z-Score])</f>
        <v>63</v>
      </c>
      <c r="AV176">
        <f>(Table2[[#This Row],[Rank 1Y]]+Table2[[#This Row],[Rank 6M]]+Table2[[#This Row],[Rank Sharpe]])/3</f>
        <v>221.33333333333334</v>
      </c>
    </row>
    <row r="177" spans="1:48" x14ac:dyDescent="0.3">
      <c r="A177" t="s">
        <v>1317</v>
      </c>
      <c r="B177" t="s">
        <v>1318</v>
      </c>
      <c r="C177" t="s">
        <v>3154</v>
      </c>
      <c r="D177" t="s">
        <v>114</v>
      </c>
      <c r="E177">
        <v>8785.5943452899992</v>
      </c>
      <c r="F177">
        <v>4440.1000000000004</v>
      </c>
      <c r="G177">
        <v>106.52743021606599</v>
      </c>
      <c r="H177">
        <f>(Table2[[#This Row],[1Y Return vs Nifty]]-AVERAGE(Table2[1Y Return vs Nifty]))/_xlfn.STDEV.P(Table2[1Y Return vs Nifty])</f>
        <v>1.3950178611252453</v>
      </c>
      <c r="I177">
        <v>24.789130872858099</v>
      </c>
      <c r="J177">
        <f>(Table2[[#This Row],[1M Return vs Nifty]]-AVERAGE(Table2[1M Return vs Nifty]))/_xlfn.STDEV.P(Table2[1M Return vs Nifty])</f>
        <v>2.5431709596483092</v>
      </c>
      <c r="K177">
        <v>101.970014985847</v>
      </c>
      <c r="L177">
        <f>(Table2[[#This Row],[6M Return vs Nifty]]-AVERAGE(Table2[6M Return vs Nifty]))/_xlfn.STDEV.P(Table2[6M Return vs Nifty])</f>
        <v>2.9462636571608871</v>
      </c>
      <c r="M177">
        <v>1.47737737416257</v>
      </c>
      <c r="N177">
        <f>(Table2[[#This Row],[1W Return vs Nifty]]-AVERAGE(Table2[1W Return vs Nifty]))/_xlfn.STDEV.P(Table2[1W Return vs Nifty])</f>
        <v>-0.10311844870373892</v>
      </c>
      <c r="O177">
        <v>4213.8</v>
      </c>
      <c r="P177">
        <v>3886.07322539917</v>
      </c>
      <c r="Q177">
        <v>3017.9496960787001</v>
      </c>
      <c r="R177">
        <v>63.712879016762102</v>
      </c>
      <c r="S177" s="1">
        <f>(Table2[[#This Row],[Close Price]]-Table2[[#This Row],[20D EMA]])/Table2[[#This Row],[20D EMA]]</f>
        <v>5.3704494755327771E-2</v>
      </c>
      <c r="T177" s="1">
        <f>(Table2[[#This Row],[Close Price]]-Table2[[#This Row],[50D EMA]])/Table2[[#This Row],[50D EMA]]</f>
        <v>0.14256725040067195</v>
      </c>
      <c r="U177" s="1">
        <f>(Table2[[#This Row],[Close Price]]-Table2[[#This Row],[200D EMA]])/Table2[[#This Row],[200D EMA]]</f>
        <v>0.47123061917471221</v>
      </c>
      <c r="V177">
        <v>1.04409795058153</v>
      </c>
      <c r="W177">
        <v>4339</v>
      </c>
      <c r="X177">
        <v>4474.95</v>
      </c>
      <c r="Y177">
        <v>4133.7</v>
      </c>
      <c r="Z177">
        <v>4500</v>
      </c>
      <c r="AA177">
        <v>4060.5</v>
      </c>
      <c r="AB177">
        <v>4500</v>
      </c>
      <c r="AC177" s="1">
        <f>(Table2[[#This Row],[Close Price]]/Table2[[#This Row],[Day Low]])-1</f>
        <v>2.3300299608204789E-2</v>
      </c>
      <c r="AD177" s="1">
        <f>(Table2[[#This Row],[Day High]]/Table2[[#This Row],[Close Price]])-1</f>
        <v>7.8489223215691961E-3</v>
      </c>
      <c r="AE177" s="1">
        <f>(Table2[[#This Row],[Close Price]]/Table2[[#This Row],[Current Week Low]])-1</f>
        <v>7.412245687882546E-2</v>
      </c>
      <c r="AF177" s="1">
        <f>(Table2[[#This Row],[Current Week High]]/Table2[[#This Row],[Close Price]])-1</f>
        <v>1.3490687146685776E-2</v>
      </c>
      <c r="AG177" s="1">
        <f>(Table2[[#This Row],[Close Price]]/Table2[[#This Row],[Current Month Low]])-1</f>
        <v>9.3486023888683656E-2</v>
      </c>
      <c r="AH177" s="1">
        <f>(Table2[[#This Row],[Current Month High]]/Table2[[#This Row],[Close Price]])-1</f>
        <v>1.3490687146685776E-2</v>
      </c>
      <c r="AI177">
        <v>1.34906871466857</v>
      </c>
      <c r="AJ177">
        <v>178.376175548589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0.27</v>
      </c>
      <c r="AM177" t="s">
        <v>3188</v>
      </c>
      <c r="AN177">
        <v>10.199999999999999</v>
      </c>
      <c r="AO177" t="s">
        <v>3188</v>
      </c>
      <c r="AP177">
        <v>-6.9464170803820004E-3</v>
      </c>
      <c r="AQ177">
        <f>(Table2[[#This Row],[Sharpe Ratio]]-AVERAGE(Table2[Sharpe Ratio]))/_xlfn.STDEV.P(Table2[Sharpe Ratio])</f>
        <v>-0.85222127489679766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5.9291127543339046</v>
      </c>
      <c r="AS177">
        <f>_xlfn.RANK.AVG(Table2[[#This Row],[1Y Return vs Nifty Z-Score]],Table2[1Y Return vs Nifty Z-Score])</f>
        <v>63</v>
      </c>
      <c r="AT177">
        <f>_xlfn.RANK.AVG(Table2[[#This Row],[6M Return vs Nifty Z-Score]],Table2[6M Return vs Nifty Z-Score])</f>
        <v>12</v>
      </c>
      <c r="AU177">
        <f>_xlfn.RANK.AVG(Table2[[#This Row],[Sharpe Ratio Z-Score]],Table2[Sharpe Ratio Z-Score])</f>
        <v>589</v>
      </c>
      <c r="AV177">
        <f>(Table2[[#This Row],[Rank 1Y]]+Table2[[#This Row],[Rank 6M]]+Table2[[#This Row],[Rank Sharpe]])/3</f>
        <v>221.33333333333334</v>
      </c>
    </row>
    <row r="178" spans="1:48" x14ac:dyDescent="0.3">
      <c r="A178" t="s">
        <v>481</v>
      </c>
      <c r="B178" t="s">
        <v>482</v>
      </c>
      <c r="C178" t="s">
        <v>3146</v>
      </c>
      <c r="D178" t="s">
        <v>51</v>
      </c>
      <c r="E178">
        <v>44912.080703909996</v>
      </c>
      <c r="F178">
        <v>2651.15</v>
      </c>
      <c r="G178">
        <v>47.910528337903401</v>
      </c>
      <c r="H178">
        <f>(Table2[[#This Row],[1Y Return vs Nifty]]-AVERAGE(Table2[1Y Return vs Nifty]))/_xlfn.STDEV.P(Table2[1Y Return vs Nifty])</f>
        <v>0.39553726354044078</v>
      </c>
      <c r="I178">
        <v>-2.96660175244322</v>
      </c>
      <c r="J178">
        <f>(Table2[[#This Row],[1M Return vs Nifty]]-AVERAGE(Table2[1M Return vs Nifty]))/_xlfn.STDEV.P(Table2[1M Return vs Nifty])</f>
        <v>-0.51844599816987091</v>
      </c>
      <c r="K178">
        <v>28.6618586508182</v>
      </c>
      <c r="L178">
        <f>(Table2[[#This Row],[6M Return vs Nifty]]-AVERAGE(Table2[6M Return vs Nifty]))/_xlfn.STDEV.P(Table2[6M Return vs Nifty])</f>
        <v>0.60587401348807668</v>
      </c>
      <c r="M178">
        <v>-5.0724287983940597</v>
      </c>
      <c r="N178">
        <f>(Table2[[#This Row],[1W Return vs Nifty]]-AVERAGE(Table2[1W Return vs Nifty]))/_xlfn.STDEV.P(Table2[1W Return vs Nifty])</f>
        <v>-1.4645268703515535</v>
      </c>
      <c r="O178">
        <v>2731.67</v>
      </c>
      <c r="P178">
        <v>2739.48804587922</v>
      </c>
      <c r="Q178">
        <v>2414.0770485662601</v>
      </c>
      <c r="R178">
        <v>37.236406674904302</v>
      </c>
      <c r="S178" s="1">
        <f>(Table2[[#This Row],[Close Price]]-Table2[[#This Row],[20D EMA]])/Table2[[#This Row],[20D EMA]]</f>
        <v>-2.9476474098262227E-2</v>
      </c>
      <c r="T178" s="1">
        <f>(Table2[[#This Row],[Close Price]]-Table2[[#This Row],[50D EMA]])/Table2[[#This Row],[50D EMA]]</f>
        <v>-3.2246187754715452E-2</v>
      </c>
      <c r="U178" s="1">
        <f>(Table2[[#This Row],[Close Price]]-Table2[[#This Row],[200D EMA]])/Table2[[#This Row],[200D EMA]]</f>
        <v>9.8204384808073752E-2</v>
      </c>
      <c r="V178">
        <v>0.69321552380234097</v>
      </c>
      <c r="W178">
        <v>2642.3</v>
      </c>
      <c r="X178">
        <v>2757</v>
      </c>
      <c r="Y178">
        <v>2642.3</v>
      </c>
      <c r="Z178">
        <v>2812.1</v>
      </c>
      <c r="AA178">
        <v>2586.0500000000002</v>
      </c>
      <c r="AB178">
        <v>2889.9</v>
      </c>
      <c r="AC178" s="1">
        <f>(Table2[[#This Row],[Close Price]]/Table2[[#This Row],[Day Low]])-1</f>
        <v>3.3493547288347969E-3</v>
      </c>
      <c r="AD178" s="1">
        <f>(Table2[[#This Row],[Day High]]/Table2[[#This Row],[Close Price]])-1</f>
        <v>3.9926069818757792E-2</v>
      </c>
      <c r="AE178" s="1">
        <f>(Table2[[#This Row],[Close Price]]/Table2[[#This Row],[Current Week Low]])-1</f>
        <v>3.3493547288347969E-3</v>
      </c>
      <c r="AF178" s="1">
        <f>(Table2[[#This Row],[Current Week High]]/Table2[[#This Row],[Close Price]])-1</f>
        <v>6.070950342304271E-2</v>
      </c>
      <c r="AG178" s="1">
        <f>(Table2[[#This Row],[Close Price]]/Table2[[#This Row],[Current Month Low]])-1</f>
        <v>2.5173527193983025E-2</v>
      </c>
      <c r="AH178" s="1">
        <f>(Table2[[#This Row],[Current Month High]]/Table2[[#This Row],[Close Price]])-1</f>
        <v>9.00552590385304E-2</v>
      </c>
      <c r="AI178">
        <v>16.4777549365369</v>
      </c>
      <c r="AJ178">
        <v>91.411862387639403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-0.09</v>
      </c>
      <c r="AM178" t="s">
        <v>3187</v>
      </c>
      <c r="AN178">
        <v>-3.61</v>
      </c>
      <c r="AO178" t="s">
        <v>3187</v>
      </c>
      <c r="AP178">
        <v>6.9186060490681003E-2</v>
      </c>
      <c r="AQ178">
        <f>(Table2[[#This Row],[Sharpe Ratio]]-AVERAGE(Table2[Sharpe Ratio]))/_xlfn.STDEV.P(Table2[Sharpe Ratio])</f>
        <v>3.9876239613065585E-2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188</v>
      </c>
      <c r="AT178">
        <f>_xlfn.RANK.AVG(Table2[[#This Row],[6M Return vs Nifty Z-Score]],Table2[6M Return vs Nifty Z-Score])</f>
        <v>147</v>
      </c>
      <c r="AU178">
        <f>_xlfn.RANK.AVG(Table2[[#This Row],[Sharpe Ratio Z-Score]],Table2[Sharpe Ratio Z-Score])</f>
        <v>331</v>
      </c>
      <c r="AV178">
        <f>(Table2[[#This Row],[Rank 1Y]]+Table2[[#This Row],[Rank 6M]]+Table2[[#This Row],[Rank Sharpe]])/3</f>
        <v>222</v>
      </c>
    </row>
    <row r="179" spans="1:48" x14ac:dyDescent="0.3">
      <c r="A179" t="s">
        <v>1004</v>
      </c>
      <c r="B179" t="s">
        <v>1005</v>
      </c>
      <c r="C179" t="s">
        <v>3146</v>
      </c>
      <c r="D179" t="s">
        <v>51</v>
      </c>
      <c r="E179">
        <v>14407.608322620001</v>
      </c>
      <c r="F179">
        <v>594.45000000000005</v>
      </c>
      <c r="G179">
        <v>42.524020228683497</v>
      </c>
      <c r="H179">
        <f>(Table2[[#This Row],[1Y Return vs Nifty]]-AVERAGE(Table2[1Y Return vs Nifty]))/_xlfn.STDEV.P(Table2[1Y Return vs Nifty])</f>
        <v>0.30369156423874882</v>
      </c>
      <c r="I179">
        <v>14.168160884515901</v>
      </c>
      <c r="J179">
        <f>(Table2[[#This Row],[1M Return vs Nifty]]-AVERAGE(Table2[1M Return vs Nifty]))/_xlfn.STDEV.P(Table2[1M Return vs Nifty])</f>
        <v>1.3716168787754961</v>
      </c>
      <c r="K179">
        <v>31.613805049754099</v>
      </c>
      <c r="L179">
        <f>(Table2[[#This Row],[6M Return vs Nifty]]-AVERAGE(Table2[6M Return vs Nifty]))/_xlfn.STDEV.P(Table2[6M Return vs Nifty])</f>
        <v>0.70011597954125426</v>
      </c>
      <c r="M179">
        <v>6.0030823462778802</v>
      </c>
      <c r="N179">
        <f>(Table2[[#This Row],[1W Return vs Nifty]]-AVERAGE(Table2[1W Return vs Nifty]))/_xlfn.STDEV.P(Table2[1W Return vs Nifty])</f>
        <v>0.83757089394381246</v>
      </c>
      <c r="O179">
        <v>588.19000000000005</v>
      </c>
      <c r="P179">
        <v>591.89654306456896</v>
      </c>
      <c r="Q179">
        <v>510.74847098714798</v>
      </c>
      <c r="R179">
        <v>54.115702018209397</v>
      </c>
      <c r="S179" s="1">
        <f>(Table2[[#This Row],[Close Price]]-Table2[[#This Row],[20D EMA]])/Table2[[#This Row],[20D EMA]]</f>
        <v>1.0642819497101261E-2</v>
      </c>
      <c r="T179" s="1">
        <f>(Table2[[#This Row],[Close Price]]-Table2[[#This Row],[50D EMA]])/Table2[[#This Row],[50D EMA]]</f>
        <v>4.3140257623578209E-3</v>
      </c>
      <c r="U179" s="1">
        <f>(Table2[[#This Row],[Close Price]]-Table2[[#This Row],[200D EMA]])/Table2[[#This Row],[200D EMA]]</f>
        <v>0.16388013624608239</v>
      </c>
      <c r="V179">
        <v>0.90232497287874902</v>
      </c>
      <c r="W179">
        <v>591</v>
      </c>
      <c r="X179">
        <v>611.75</v>
      </c>
      <c r="Y179">
        <v>591</v>
      </c>
      <c r="Z179">
        <v>613.9</v>
      </c>
      <c r="AA179">
        <v>537.95000000000005</v>
      </c>
      <c r="AB179">
        <v>613.9</v>
      </c>
      <c r="AC179" s="1">
        <f>(Table2[[#This Row],[Close Price]]/Table2[[#This Row],[Day Low]])-1</f>
        <v>5.8375634517766617E-3</v>
      </c>
      <c r="AD179" s="1">
        <f>(Table2[[#This Row],[Day High]]/Table2[[#This Row],[Close Price]])-1</f>
        <v>2.9102531752039695E-2</v>
      </c>
      <c r="AE179" s="1">
        <f>(Table2[[#This Row],[Close Price]]/Table2[[#This Row],[Current Week Low]])-1</f>
        <v>5.8375634517766617E-3</v>
      </c>
      <c r="AF179" s="1">
        <f>(Table2[[#This Row],[Current Week High]]/Table2[[#This Row],[Close Price]])-1</f>
        <v>3.2719320380183214E-2</v>
      </c>
      <c r="AG179" s="1">
        <f>(Table2[[#This Row],[Close Price]]/Table2[[#This Row],[Current Month Low]])-1</f>
        <v>0.10502834835951291</v>
      </c>
      <c r="AH179" s="1">
        <f>(Table2[[#This Row],[Current Month High]]/Table2[[#This Row],[Close Price]])-1</f>
        <v>3.2719320380183214E-2</v>
      </c>
      <c r="AI179">
        <v>21.288586087980399</v>
      </c>
      <c r="AJ179">
        <v>86.377175105815894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-7.0000000000000007E-2</v>
      </c>
      <c r="AM179" t="s">
        <v>3187</v>
      </c>
      <c r="AN179">
        <v>6.42</v>
      </c>
      <c r="AO179" t="s">
        <v>3188</v>
      </c>
      <c r="AP179">
        <v>6.9518751044781002E-2</v>
      </c>
      <c r="AQ179">
        <f>(Table2[[#This Row],[Sharpe Ratio]]-AVERAGE(Table2[Sharpe Ratio]))/_xlfn.STDEV.P(Table2[Sharpe Ratio])</f>
        <v>4.377460764051469E-2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208</v>
      </c>
      <c r="AT179">
        <f>_xlfn.RANK.AVG(Table2[[#This Row],[6M Return vs Nifty Z-Score]],Table2[6M Return vs Nifty Z-Score])</f>
        <v>129</v>
      </c>
      <c r="AU179">
        <f>_xlfn.RANK.AVG(Table2[[#This Row],[Sharpe Ratio Z-Score]],Table2[Sharpe Ratio Z-Score])</f>
        <v>329</v>
      </c>
      <c r="AV179">
        <f>(Table2[[#This Row],[Rank 1Y]]+Table2[[#This Row],[Rank 6M]]+Table2[[#This Row],[Rank Sharpe]])/3</f>
        <v>222</v>
      </c>
    </row>
    <row r="180" spans="1:48" x14ac:dyDescent="0.3">
      <c r="A180" t="s">
        <v>446</v>
      </c>
      <c r="B180" t="s">
        <v>447</v>
      </c>
      <c r="C180" t="s">
        <v>3156</v>
      </c>
      <c r="D180" t="s">
        <v>448</v>
      </c>
      <c r="E180">
        <v>51415.84175</v>
      </c>
      <c r="F180">
        <v>4680.55</v>
      </c>
      <c r="G180">
        <v>41.8962122502573</v>
      </c>
      <c r="H180">
        <f>(Table2[[#This Row],[1Y Return vs Nifty]]-AVERAGE(Table2[1Y Return vs Nifty]))/_xlfn.STDEV.P(Table2[1Y Return vs Nifty])</f>
        <v>0.29298676966004233</v>
      </c>
      <c r="I180">
        <v>6.4549156024922798</v>
      </c>
      <c r="J180">
        <f>(Table2[[#This Row],[1M Return vs Nifty]]-AVERAGE(Table2[1M Return vs Nifty]))/_xlfn.STDEV.P(Table2[1M Return vs Nifty])</f>
        <v>0.52080155806125061</v>
      </c>
      <c r="K180">
        <v>18.317792537043399</v>
      </c>
      <c r="L180">
        <f>(Table2[[#This Row],[6M Return vs Nifty]]-AVERAGE(Table2[6M Return vs Nifty]))/_xlfn.STDEV.P(Table2[6M Return vs Nifty])</f>
        <v>0.27563592789898983</v>
      </c>
      <c r="M180">
        <v>6.7335940581245</v>
      </c>
      <c r="N180">
        <f>(Table2[[#This Row],[1W Return vs Nifty]]-AVERAGE(Table2[1W Return vs Nifty]))/_xlfn.STDEV.P(Table2[1W Return vs Nifty])</f>
        <v>0.98941123401179198</v>
      </c>
      <c r="O180">
        <v>4367.8</v>
      </c>
      <c r="P180">
        <v>4018.07740202065</v>
      </c>
      <c r="Q180">
        <v>3528.49658369595</v>
      </c>
      <c r="R180">
        <v>69.855329767811298</v>
      </c>
      <c r="S180" s="1">
        <f>(Table2[[#This Row],[Close Price]]-Table2[[#This Row],[20D EMA]])/Table2[[#This Row],[20D EMA]]</f>
        <v>7.1603553276248913E-2</v>
      </c>
      <c r="T180" s="1">
        <f>(Table2[[#This Row],[Close Price]]-Table2[[#This Row],[50D EMA]])/Table2[[#This Row],[50D EMA]]</f>
        <v>0.16487303048124446</v>
      </c>
      <c r="U180" s="1">
        <f>(Table2[[#This Row],[Close Price]]-Table2[[#This Row],[200D EMA]])/Table2[[#This Row],[200D EMA]]</f>
        <v>0.3264997964366238</v>
      </c>
      <c r="V180">
        <v>1.10450840115321</v>
      </c>
      <c r="W180">
        <v>4620</v>
      </c>
      <c r="X180">
        <v>4880.95</v>
      </c>
      <c r="Y180">
        <v>4527</v>
      </c>
      <c r="Z180">
        <v>4880.95</v>
      </c>
      <c r="AA180">
        <v>3883.05</v>
      </c>
      <c r="AB180">
        <v>4880.95</v>
      </c>
      <c r="AC180" s="1">
        <f>(Table2[[#This Row],[Close Price]]/Table2[[#This Row],[Day Low]])-1</f>
        <v>1.3106060606060677E-2</v>
      </c>
      <c r="AD180" s="1">
        <f>(Table2[[#This Row],[Day High]]/Table2[[#This Row],[Close Price]])-1</f>
        <v>4.2815481086624363E-2</v>
      </c>
      <c r="AE180" s="1">
        <f>(Table2[[#This Row],[Close Price]]/Table2[[#This Row],[Current Week Low]])-1</f>
        <v>3.3918709962447613E-2</v>
      </c>
      <c r="AF180" s="1">
        <f>(Table2[[#This Row],[Current Week High]]/Table2[[#This Row],[Close Price]])-1</f>
        <v>4.2815481086624363E-2</v>
      </c>
      <c r="AG180" s="1">
        <f>(Table2[[#This Row],[Close Price]]/Table2[[#This Row],[Current Month Low]])-1</f>
        <v>0.20537979165861886</v>
      </c>
      <c r="AH180" s="1">
        <f>(Table2[[#This Row],[Current Month High]]/Table2[[#This Row],[Close Price]])-1</f>
        <v>4.2815481086624363E-2</v>
      </c>
      <c r="AI180">
        <v>4.2815481086624301</v>
      </c>
      <c r="AJ180">
        <v>89.036752827140504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0.49</v>
      </c>
      <c r="AM180" t="s">
        <v>3188</v>
      </c>
      <c r="AN180">
        <v>9.5399999999999991</v>
      </c>
      <c r="AO180" t="s">
        <v>3188</v>
      </c>
      <c r="AP180">
        <v>0.10097841843576599</v>
      </c>
      <c r="AQ180">
        <f>(Table2[[#This Row],[Sharpe Ratio]]-AVERAGE(Table2[Sharpe Ratio]))/_xlfn.STDEV.P(Table2[Sharpe Ratio])</f>
        <v>0.41240954482101555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2.4912450344530903</v>
      </c>
      <c r="AS180">
        <f>_xlfn.RANK.AVG(Table2[[#This Row],[1Y Return vs Nifty Z-Score]],Table2[1Y Return vs Nifty Z-Score])</f>
        <v>211</v>
      </c>
      <c r="AT180">
        <f>_xlfn.RANK.AVG(Table2[[#This Row],[6M Return vs Nifty Z-Score]],Table2[6M Return vs Nifty Z-Score])</f>
        <v>225</v>
      </c>
      <c r="AU180">
        <f>_xlfn.RANK.AVG(Table2[[#This Row],[Sharpe Ratio Z-Score]],Table2[Sharpe Ratio Z-Score])</f>
        <v>233</v>
      </c>
      <c r="AV180">
        <f>(Table2[[#This Row],[Rank 1Y]]+Table2[[#This Row],[Rank 6M]]+Table2[[#This Row],[Rank Sharpe]])/3</f>
        <v>223</v>
      </c>
    </row>
    <row r="181" spans="1:48" x14ac:dyDescent="0.3">
      <c r="A181" t="s">
        <v>98</v>
      </c>
      <c r="B181" t="s">
        <v>99</v>
      </c>
      <c r="C181" t="s">
        <v>3148</v>
      </c>
      <c r="D181" t="s">
        <v>100</v>
      </c>
      <c r="E181">
        <v>282593.34012756002</v>
      </c>
      <c r="F181">
        <v>10119.450000000001</v>
      </c>
      <c r="G181">
        <v>71.901908271748596</v>
      </c>
      <c r="H181">
        <f>(Table2[[#This Row],[1Y Return vs Nifty]]-AVERAGE(Table2[1Y Return vs Nifty]))/_xlfn.STDEV.P(Table2[1Y Return vs Nifty])</f>
        <v>0.80461583959696381</v>
      </c>
      <c r="I181">
        <v>2.0939247299305999</v>
      </c>
      <c r="J181">
        <f>(Table2[[#This Row],[1M Return vs Nifty]]-AVERAGE(Table2[1M Return vs Nifty]))/_xlfn.STDEV.P(Table2[1M Return vs Nifty])</f>
        <v>3.9759180669485049E-2</v>
      </c>
      <c r="K181">
        <v>0.42479116231481401</v>
      </c>
      <c r="L181">
        <f>(Table2[[#This Row],[6M Return vs Nifty]]-AVERAGE(Table2[6M Return vs Nifty]))/_xlfn.STDEV.P(Table2[6M Return vs Nifty])</f>
        <v>-0.29560467076313018</v>
      </c>
      <c r="M181">
        <v>-0.972205010043941</v>
      </c>
      <c r="N181">
        <f>(Table2[[#This Row],[1W Return vs Nifty]]-AVERAGE(Table2[1W Return vs Nifty]))/_xlfn.STDEV.P(Table2[1W Return vs Nifty])</f>
        <v>-0.61227581909309037</v>
      </c>
      <c r="O181">
        <v>11621.31</v>
      </c>
      <c r="P181">
        <v>11201.8713924245</v>
      </c>
      <c r="Q181">
        <v>9345.8301484915992</v>
      </c>
      <c r="R181">
        <v>15.2488869580261</v>
      </c>
      <c r="S181" s="1">
        <f>(Table2[[#This Row],[Close Price]]-Table2[[#This Row],[20D EMA]])/Table2[[#This Row],[20D EMA]]</f>
        <v>-0.12923327920862612</v>
      </c>
      <c r="T181" s="1">
        <f>(Table2[[#This Row],[Close Price]]-Table2[[#This Row],[50D EMA]])/Table2[[#This Row],[50D EMA]]</f>
        <v>-9.6628621638747761E-2</v>
      </c>
      <c r="U181" s="1">
        <f>(Table2[[#This Row],[Close Price]]-Table2[[#This Row],[200D EMA]])/Table2[[#This Row],[200D EMA]]</f>
        <v>8.2777007415789861E-2</v>
      </c>
      <c r="V181">
        <v>1.42342160385344</v>
      </c>
      <c r="W181">
        <v>10071</v>
      </c>
      <c r="X181">
        <v>11287.35</v>
      </c>
      <c r="Y181">
        <v>10071</v>
      </c>
      <c r="Z181">
        <v>11990.1</v>
      </c>
      <c r="AA181">
        <v>10071</v>
      </c>
      <c r="AB181">
        <v>12500</v>
      </c>
      <c r="AC181" s="1">
        <f>(Table2[[#This Row],[Close Price]]/Table2[[#This Row],[Day Low]])-1</f>
        <v>4.8108430145963332E-3</v>
      </c>
      <c r="AD181" s="1">
        <f>(Table2[[#This Row],[Day High]]/Table2[[#This Row],[Close Price]])-1</f>
        <v>0.11541141069919814</v>
      </c>
      <c r="AE181" s="1">
        <f>(Table2[[#This Row],[Close Price]]/Table2[[#This Row],[Current Week Low]])-1</f>
        <v>4.8108430145963332E-3</v>
      </c>
      <c r="AF181" s="1">
        <f>(Table2[[#This Row],[Current Week High]]/Table2[[#This Row],[Close Price]])-1</f>
        <v>0.18485688451447446</v>
      </c>
      <c r="AG181" s="1">
        <f>(Table2[[#This Row],[Close Price]]/Table2[[#This Row],[Current Month Low]])-1</f>
        <v>4.8108430145963332E-3</v>
      </c>
      <c r="AH181" s="1">
        <f>(Table2[[#This Row],[Current Month High]]/Table2[[#This Row],[Close Price]])-1</f>
        <v>0.23524499849300096</v>
      </c>
      <c r="AI181">
        <v>26.232156885996702</v>
      </c>
      <c r="AJ181">
        <v>99.594674556212993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0.13</v>
      </c>
      <c r="AM181" t="s">
        <v>3188</v>
      </c>
      <c r="AN181">
        <v>-18.03</v>
      </c>
      <c r="AO181" t="s">
        <v>3187</v>
      </c>
      <c r="AP181">
        <v>0.14485306398480499</v>
      </c>
      <c r="AQ181">
        <f>(Table2[[#This Row],[Sharpe Ratio]]-AVERAGE(Table2[Sharpe Ratio]))/_xlfn.STDEV.P(Table2[Sharpe Ratio])</f>
        <v>0.92651946864117141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0.86301399905139964</v>
      </c>
      <c r="AS181">
        <f>_xlfn.RANK.AVG(Table2[[#This Row],[1Y Return vs Nifty Z-Score]],Table2[1Y Return vs Nifty Z-Score])</f>
        <v>122</v>
      </c>
      <c r="AT181">
        <f>_xlfn.RANK.AVG(Table2[[#This Row],[6M Return vs Nifty Z-Score]],Table2[6M Return vs Nifty Z-Score])</f>
        <v>421</v>
      </c>
      <c r="AU181">
        <f>_xlfn.RANK.AVG(Table2[[#This Row],[Sharpe Ratio Z-Score]],Table2[Sharpe Ratio Z-Score])</f>
        <v>127</v>
      </c>
      <c r="AV181">
        <f>(Table2[[#This Row],[Rank 1Y]]+Table2[[#This Row],[Rank 6M]]+Table2[[#This Row],[Rank Sharpe]])/3</f>
        <v>223.33333333333334</v>
      </c>
    </row>
    <row r="182" spans="1:48" x14ac:dyDescent="0.3">
      <c r="A182" t="s">
        <v>951</v>
      </c>
      <c r="B182" t="s">
        <v>952</v>
      </c>
      <c r="C182" t="s">
        <v>3151</v>
      </c>
      <c r="D182" t="s">
        <v>757</v>
      </c>
      <c r="E182">
        <v>15757.5042248399</v>
      </c>
      <c r="F182">
        <v>1170.05</v>
      </c>
      <c r="G182">
        <v>21.7604594873156</v>
      </c>
      <c r="H182">
        <f>(Table2[[#This Row],[1Y Return vs Nifty]]-AVERAGE(Table2[1Y Return vs Nifty]))/_xlfn.STDEV.P(Table2[1Y Return vs Nifty])</f>
        <v>-5.0349257313133722E-2</v>
      </c>
      <c r="I182">
        <v>-12.570202127150999</v>
      </c>
      <c r="J182">
        <f>(Table2[[#This Row],[1M Return vs Nifty]]-AVERAGE(Table2[1M Return vs Nifty]))/_xlfn.STDEV.P(Table2[1M Return vs Nifty])</f>
        <v>-1.5777783588120777</v>
      </c>
      <c r="K182">
        <v>7.4319692425219896</v>
      </c>
      <c r="L182">
        <f>(Table2[[#This Row],[6M Return vs Nifty]]-AVERAGE(Table2[6M Return vs Nifty]))/_xlfn.STDEV.P(Table2[6M Return vs Nifty])</f>
        <v>-7.1897953391330469E-2</v>
      </c>
      <c r="M182">
        <v>4.4081162750966199</v>
      </c>
      <c r="N182">
        <f>(Table2[[#This Row],[1W Return vs Nifty]]-AVERAGE(Table2[1W Return vs Nifty]))/_xlfn.STDEV.P(Table2[1W Return vs Nifty])</f>
        <v>0.50604959631415791</v>
      </c>
      <c r="O182">
        <v>1182.3499999999999</v>
      </c>
      <c r="P182">
        <v>1286.00118361206</v>
      </c>
      <c r="Q182">
        <v>1213.38345589507</v>
      </c>
      <c r="R182">
        <v>54.289262022928597</v>
      </c>
      <c r="S182" s="1">
        <f>(Table2[[#This Row],[Close Price]]-Table2[[#This Row],[20D EMA]])/Table2[[#This Row],[20D EMA]]</f>
        <v>-1.0403010952763527E-2</v>
      </c>
      <c r="T182" s="1">
        <f>(Table2[[#This Row],[Close Price]]-Table2[[#This Row],[50D EMA]])/Table2[[#This Row],[50D EMA]]</f>
        <v>-9.0164134442226401E-2</v>
      </c>
      <c r="U182" s="1">
        <f>(Table2[[#This Row],[Close Price]]-Table2[[#This Row],[200D EMA]])/Table2[[#This Row],[200D EMA]]</f>
        <v>-3.5712911433347767E-2</v>
      </c>
      <c r="V182">
        <v>2.1657033266906902</v>
      </c>
      <c r="W182">
        <v>1137.75</v>
      </c>
      <c r="X182">
        <v>1224</v>
      </c>
      <c r="Y182">
        <v>1100</v>
      </c>
      <c r="Z182">
        <v>1224</v>
      </c>
      <c r="AA182">
        <v>1048.7</v>
      </c>
      <c r="AB182">
        <v>1243.95</v>
      </c>
      <c r="AC182" s="1">
        <f>(Table2[[#This Row],[Close Price]]/Table2[[#This Row],[Day Low]])-1</f>
        <v>2.838936497473088E-2</v>
      </c>
      <c r="AD182" s="1">
        <f>(Table2[[#This Row],[Day High]]/Table2[[#This Row],[Close Price]])-1</f>
        <v>4.6109140635015589E-2</v>
      </c>
      <c r="AE182" s="1">
        <f>(Table2[[#This Row],[Close Price]]/Table2[[#This Row],[Current Week Low]])-1</f>
        <v>6.3681818181818173E-2</v>
      </c>
      <c r="AF182" s="1">
        <f>(Table2[[#This Row],[Current Week High]]/Table2[[#This Row],[Close Price]])-1</f>
        <v>4.6109140635015589E-2</v>
      </c>
      <c r="AG182" s="1">
        <f>(Table2[[#This Row],[Close Price]]/Table2[[#This Row],[Current Month Low]])-1</f>
        <v>0.11571469438352233</v>
      </c>
      <c r="AH182" s="1">
        <f>(Table2[[#This Row],[Current Month High]]/Table2[[#This Row],[Close Price]])-1</f>
        <v>6.3159694030169744E-2</v>
      </c>
      <c r="AI182">
        <v>62.125550190162798</v>
      </c>
      <c r="AJ182">
        <v>66.6025914851203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-0.26</v>
      </c>
      <c r="AM182" t="s">
        <v>3187</v>
      </c>
      <c r="AN182">
        <v>-4.24</v>
      </c>
      <c r="AO182" t="s">
        <v>3187</v>
      </c>
      <c r="AP182">
        <v>0.22590131753432499</v>
      </c>
      <c r="AQ182">
        <f>(Table2[[#This Row],[Sharpe Ratio]]-AVERAGE(Table2[Sharpe Ratio]))/_xlfn.STDEV.P(Table2[Sharpe Ratio])</f>
        <v>1.8762185701764331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308</v>
      </c>
      <c r="AT182">
        <f>_xlfn.RANK.AVG(Table2[[#This Row],[6M Return vs Nifty Z-Score]],Table2[6M Return vs Nifty Z-Score])</f>
        <v>341</v>
      </c>
      <c r="AU182">
        <f>_xlfn.RANK.AVG(Table2[[#This Row],[Sharpe Ratio Z-Score]],Table2[Sharpe Ratio Z-Score])</f>
        <v>21</v>
      </c>
      <c r="AV182">
        <f>(Table2[[#This Row],[Rank 1Y]]+Table2[[#This Row],[Rank 6M]]+Table2[[#This Row],[Rank Sharpe]])/3</f>
        <v>223.33333333333334</v>
      </c>
    </row>
    <row r="183" spans="1:48" x14ac:dyDescent="0.3">
      <c r="A183" t="s">
        <v>770</v>
      </c>
      <c r="B183" t="s">
        <v>771</v>
      </c>
      <c r="C183" t="s">
        <v>3146</v>
      </c>
      <c r="D183" t="s">
        <v>275</v>
      </c>
      <c r="E183">
        <v>21693.532361025002</v>
      </c>
      <c r="F183">
        <v>542.15</v>
      </c>
      <c r="G183">
        <v>17.012262489874399</v>
      </c>
      <c r="H183">
        <f>(Table2[[#This Row],[1Y Return vs Nifty]]-AVERAGE(Table2[1Y Return vs Nifty]))/_xlfn.STDEV.P(Table2[1Y Return vs Nifty])</f>
        <v>-0.13131107242777565</v>
      </c>
      <c r="I183">
        <v>0.93164084072597997</v>
      </c>
      <c r="J183">
        <f>(Table2[[#This Row],[1M Return vs Nifty]]-AVERAGE(Table2[1M Return vs Nifty]))/_xlfn.STDEV.P(Table2[1M Return vs Nifty])</f>
        <v>-8.8447417694412389E-2</v>
      </c>
      <c r="K183">
        <v>27.4146216148972</v>
      </c>
      <c r="L183">
        <f>(Table2[[#This Row],[6M Return vs Nifty]]-AVERAGE(Table2[6M Return vs Nifty]))/_xlfn.STDEV.P(Table2[6M Return vs Nifty])</f>
        <v>0.56605551595644676</v>
      </c>
      <c r="M183">
        <v>4.8172488329943297</v>
      </c>
      <c r="N183">
        <f>(Table2[[#This Row],[1W Return vs Nifty]]-AVERAGE(Table2[1W Return vs Nifty]))/_xlfn.STDEV.P(Table2[1W Return vs Nifty])</f>
        <v>0.59108974791834468</v>
      </c>
      <c r="O183">
        <v>543.63</v>
      </c>
      <c r="P183">
        <v>518.57626728831804</v>
      </c>
      <c r="Q183">
        <v>448.15395373726898</v>
      </c>
      <c r="R183">
        <v>46.144197302014199</v>
      </c>
      <c r="S183" s="1">
        <f>(Table2[[#This Row],[Close Price]]-Table2[[#This Row],[20D EMA]])/Table2[[#This Row],[20D EMA]]</f>
        <v>-2.7224398947814105E-3</v>
      </c>
      <c r="T183" s="1">
        <f>(Table2[[#This Row],[Close Price]]-Table2[[#This Row],[50D EMA]])/Table2[[#This Row],[50D EMA]]</f>
        <v>4.5458564532756408E-2</v>
      </c>
      <c r="U183" s="1">
        <f>(Table2[[#This Row],[Close Price]]-Table2[[#This Row],[200D EMA]])/Table2[[#This Row],[200D EMA]]</f>
        <v>0.2097405266178603</v>
      </c>
      <c r="V183">
        <v>0.82605846559081697</v>
      </c>
      <c r="W183">
        <v>540.1</v>
      </c>
      <c r="X183">
        <v>557.04999999999995</v>
      </c>
      <c r="Y183">
        <v>540.1</v>
      </c>
      <c r="Z183">
        <v>566.79999999999995</v>
      </c>
      <c r="AA183">
        <v>519.70000000000005</v>
      </c>
      <c r="AB183">
        <v>566.79999999999995</v>
      </c>
      <c r="AC183" s="1">
        <f>(Table2[[#This Row],[Close Price]]/Table2[[#This Row],[Day Low]])-1</f>
        <v>3.7955934086280063E-3</v>
      </c>
      <c r="AD183" s="1">
        <f>(Table2[[#This Row],[Day High]]/Table2[[#This Row],[Close Price]])-1</f>
        <v>2.7483168864705254E-2</v>
      </c>
      <c r="AE183" s="1">
        <f>(Table2[[#This Row],[Close Price]]/Table2[[#This Row],[Current Week Low]])-1</f>
        <v>3.7955934086280063E-3</v>
      </c>
      <c r="AF183" s="1">
        <f>(Table2[[#This Row],[Current Week High]]/Table2[[#This Row],[Close Price]])-1</f>
        <v>4.546712164530109E-2</v>
      </c>
      <c r="AG183" s="1">
        <f>(Table2[[#This Row],[Close Price]]/Table2[[#This Row],[Current Month Low]])-1</f>
        <v>4.3197998845487584E-2</v>
      </c>
      <c r="AH183" s="1">
        <f>(Table2[[#This Row],[Current Month High]]/Table2[[#This Row],[Close Price]])-1</f>
        <v>4.546712164530109E-2</v>
      </c>
      <c r="AI183">
        <v>6.98146269482615</v>
      </c>
      <c r="AJ183">
        <v>54.899999999999899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0.15</v>
      </c>
      <c r="AM183" t="s">
        <v>3188</v>
      </c>
      <c r="AN183">
        <v>-2.59</v>
      </c>
      <c r="AO183" t="s">
        <v>3187</v>
      </c>
      <c r="AP183">
        <v>0.11779802865456999</v>
      </c>
      <c r="AQ183">
        <f>(Table2[[#This Row],[Sharpe Ratio]]-AVERAGE(Table2[Sharpe Ratio]))/_xlfn.STDEV.P(Table2[Sharpe Ratio])</f>
        <v>0.6094966875218969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1.5468834612745002</v>
      </c>
      <c r="AS183">
        <f>_xlfn.RANK.AVG(Table2[[#This Row],[1Y Return vs Nifty Z-Score]],Table2[1Y Return vs Nifty Z-Score])</f>
        <v>331</v>
      </c>
      <c r="AT183">
        <f>_xlfn.RANK.AVG(Table2[[#This Row],[6M Return vs Nifty Z-Score]],Table2[6M Return vs Nifty Z-Score])</f>
        <v>158</v>
      </c>
      <c r="AU183">
        <f>_xlfn.RANK.AVG(Table2[[#This Row],[Sharpe Ratio Z-Score]],Table2[Sharpe Ratio Z-Score])</f>
        <v>186</v>
      </c>
      <c r="AV183">
        <f>(Table2[[#This Row],[Rank 1Y]]+Table2[[#This Row],[Rank 6M]]+Table2[[#This Row],[Rank Sharpe]])/3</f>
        <v>225</v>
      </c>
    </row>
    <row r="184" spans="1:48" x14ac:dyDescent="0.3">
      <c r="A184" t="s">
        <v>295</v>
      </c>
      <c r="B184" t="s">
        <v>296</v>
      </c>
      <c r="C184" t="s">
        <v>3144</v>
      </c>
      <c r="D184" t="s">
        <v>195</v>
      </c>
      <c r="E184">
        <v>91665.958298850004</v>
      </c>
      <c r="F184">
        <v>3370.25</v>
      </c>
      <c r="G184">
        <v>37.8676645119656</v>
      </c>
      <c r="H184">
        <f>(Table2[[#This Row],[1Y Return vs Nifty]]-AVERAGE(Table2[1Y Return vs Nifty]))/_xlfn.STDEV.P(Table2[1Y Return vs Nifty])</f>
        <v>0.22429574076131556</v>
      </c>
      <c r="I184">
        <v>-2.7544631770780201</v>
      </c>
      <c r="J184">
        <f>(Table2[[#This Row],[1M Return vs Nifty]]-AVERAGE(Table2[1M Return vs Nifty]))/_xlfn.STDEV.P(Table2[1M Return vs Nifty])</f>
        <v>-0.49504589309920044</v>
      </c>
      <c r="K184">
        <v>14.5873536166385</v>
      </c>
      <c r="L184">
        <f>(Table2[[#This Row],[6M Return vs Nifty]]-AVERAGE(Table2[6M Return vs Nifty]))/_xlfn.STDEV.P(Table2[6M Return vs Nifty])</f>
        <v>0.15654030399911789</v>
      </c>
      <c r="M184">
        <v>-5.1463955130796997</v>
      </c>
      <c r="N184">
        <f>(Table2[[#This Row],[1W Return vs Nifty]]-AVERAGE(Table2[1W Return vs Nifty]))/_xlfn.STDEV.P(Table2[1W Return vs Nifty])</f>
        <v>-1.4799012044374344</v>
      </c>
      <c r="O184">
        <v>3620.04</v>
      </c>
      <c r="P184">
        <v>3554.0884572807499</v>
      </c>
      <c r="Q184">
        <v>3025.9259610177801</v>
      </c>
      <c r="R184">
        <v>19.834896819415601</v>
      </c>
      <c r="S184" s="1">
        <f>(Table2[[#This Row],[Close Price]]-Table2[[#This Row],[20D EMA]])/Table2[[#This Row],[20D EMA]]</f>
        <v>-6.9001999977900783E-2</v>
      </c>
      <c r="T184" s="1">
        <f>(Table2[[#This Row],[Close Price]]-Table2[[#This Row],[50D EMA]])/Table2[[#This Row],[50D EMA]]</f>
        <v>-5.1725909326805451E-2</v>
      </c>
      <c r="U184" s="1">
        <f>(Table2[[#This Row],[Close Price]]-Table2[[#This Row],[200D EMA]])/Table2[[#This Row],[200D EMA]]</f>
        <v>0.1137912967528146</v>
      </c>
      <c r="V184">
        <v>0.75883711113380603</v>
      </c>
      <c r="W184">
        <v>3354.05</v>
      </c>
      <c r="X184">
        <v>3502.55</v>
      </c>
      <c r="Y184">
        <v>3354.05</v>
      </c>
      <c r="Z184">
        <v>3700</v>
      </c>
      <c r="AA184">
        <v>3354.05</v>
      </c>
      <c r="AB184">
        <v>3873.25</v>
      </c>
      <c r="AC184" s="1">
        <f>(Table2[[#This Row],[Close Price]]/Table2[[#This Row],[Day Low]])-1</f>
        <v>4.829981663958538E-3</v>
      </c>
      <c r="AD184" s="1">
        <f>(Table2[[#This Row],[Day High]]/Table2[[#This Row],[Close Price]])-1</f>
        <v>3.9255248126993658E-2</v>
      </c>
      <c r="AE184" s="1">
        <f>(Table2[[#This Row],[Close Price]]/Table2[[#This Row],[Current Week Low]])-1</f>
        <v>4.829981663958538E-3</v>
      </c>
      <c r="AF184" s="1">
        <f>(Table2[[#This Row],[Current Week High]]/Table2[[#This Row],[Close Price]])-1</f>
        <v>9.7841406423855748E-2</v>
      </c>
      <c r="AG184" s="1">
        <f>(Table2[[#This Row],[Close Price]]/Table2[[#This Row],[Current Month Low]])-1</f>
        <v>4.829981663958538E-3</v>
      </c>
      <c r="AH184" s="1">
        <f>(Table2[[#This Row],[Current Month High]]/Table2[[#This Row],[Close Price]])-1</f>
        <v>0.14924708849491886</v>
      </c>
      <c r="AI184">
        <v>15.421704621318799</v>
      </c>
      <c r="AJ184">
        <v>68.092269326683194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0.01</v>
      </c>
      <c r="AM184" t="s">
        <v>3188</v>
      </c>
      <c r="AN184">
        <v>-11.41</v>
      </c>
      <c r="AO184" t="s">
        <v>3187</v>
      </c>
      <c r="AP184">
        <v>0.11460177182718501</v>
      </c>
      <c r="AQ184">
        <f>(Table2[[#This Row],[Sharpe Ratio]]-AVERAGE(Table2[Sharpe Ratio]))/_xlfn.STDEV.P(Table2[Sharpe Ratio])</f>
        <v>0.57204390964817253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-1.0220671431280288</v>
      </c>
      <c r="AS184">
        <f>_xlfn.RANK.AVG(Table2[[#This Row],[1Y Return vs Nifty Z-Score]],Table2[1Y Return vs Nifty Z-Score])</f>
        <v>225</v>
      </c>
      <c r="AT184">
        <f>_xlfn.RANK.AVG(Table2[[#This Row],[6M Return vs Nifty Z-Score]],Table2[6M Return vs Nifty Z-Score])</f>
        <v>257</v>
      </c>
      <c r="AU184">
        <f>_xlfn.RANK.AVG(Table2[[#This Row],[Sharpe Ratio Z-Score]],Table2[Sharpe Ratio Z-Score])</f>
        <v>194</v>
      </c>
      <c r="AV184">
        <f>(Table2[[#This Row],[Rank 1Y]]+Table2[[#This Row],[Rank 6M]]+Table2[[#This Row],[Rank Sharpe]])/3</f>
        <v>225.33333333333334</v>
      </c>
    </row>
    <row r="185" spans="1:48" x14ac:dyDescent="0.3">
      <c r="A185" t="s">
        <v>1798</v>
      </c>
      <c r="B185" t="s">
        <v>1799</v>
      </c>
      <c r="C185" t="s">
        <v>3146</v>
      </c>
      <c r="D185" t="s">
        <v>51</v>
      </c>
      <c r="E185">
        <v>4478.0629920000001</v>
      </c>
      <c r="F185">
        <v>556.4</v>
      </c>
      <c r="G185">
        <v>101.620547273689</v>
      </c>
      <c r="H185">
        <f>(Table2[[#This Row],[1Y Return vs Nifty]]-AVERAGE(Table2[1Y Return vs Nifty]))/_xlfn.STDEV.P(Table2[1Y Return vs Nifty])</f>
        <v>1.3113502816663465</v>
      </c>
      <c r="I185">
        <v>-8.8684713174991696</v>
      </c>
      <c r="J185">
        <f>(Table2[[#This Row],[1M Return vs Nifty]]-AVERAGE(Table2[1M Return vs Nifty]))/_xlfn.STDEV.P(Table2[1M Return vs Nifty])</f>
        <v>-1.1694561583821395</v>
      </c>
      <c r="K185">
        <v>39.983594350011003</v>
      </c>
      <c r="L185">
        <f>(Table2[[#This Row],[6M Return vs Nifty]]-AVERAGE(Table2[6M Return vs Nifty]))/_xlfn.STDEV.P(Table2[6M Return vs Nifty])</f>
        <v>0.96732455737701639</v>
      </c>
      <c r="M185">
        <v>-0.69667062941042002</v>
      </c>
      <c r="N185">
        <f>(Table2[[#This Row],[1W Return vs Nifty]]-AVERAGE(Table2[1W Return vs Nifty]))/_xlfn.STDEV.P(Table2[1W Return vs Nifty])</f>
        <v>-0.55500468520523538</v>
      </c>
      <c r="O185">
        <v>573.45000000000005</v>
      </c>
      <c r="P185">
        <v>550.08034294020899</v>
      </c>
      <c r="Q185">
        <v>435.52417283937802</v>
      </c>
      <c r="R185">
        <v>41.520616125692001</v>
      </c>
      <c r="S185" s="1">
        <f>(Table2[[#This Row],[Close Price]]-Table2[[#This Row],[20D EMA]])/Table2[[#This Row],[20D EMA]]</f>
        <v>-2.9732321911239108E-2</v>
      </c>
      <c r="T185" s="1">
        <f>(Table2[[#This Row],[Close Price]]-Table2[[#This Row],[50D EMA]])/Table2[[#This Row],[50D EMA]]</f>
        <v>1.1488607329634935E-2</v>
      </c>
      <c r="U185" s="1">
        <f>(Table2[[#This Row],[Close Price]]-Table2[[#This Row],[200D EMA]])/Table2[[#This Row],[200D EMA]]</f>
        <v>0.27754102917543716</v>
      </c>
      <c r="V185">
        <v>0.38336463697462603</v>
      </c>
      <c r="W185">
        <v>553.85</v>
      </c>
      <c r="X185">
        <v>580.95000000000005</v>
      </c>
      <c r="Y185">
        <v>552.04999999999995</v>
      </c>
      <c r="Z185">
        <v>580.95000000000005</v>
      </c>
      <c r="AA185">
        <v>527</v>
      </c>
      <c r="AB185">
        <v>593.04999999999995</v>
      </c>
      <c r="AC185" s="1">
        <f>(Table2[[#This Row],[Close Price]]/Table2[[#This Row],[Day Low]])-1</f>
        <v>4.6041346935090655E-3</v>
      </c>
      <c r="AD185" s="1">
        <f>(Table2[[#This Row],[Day High]]/Table2[[#This Row],[Close Price]])-1</f>
        <v>4.4122933141624854E-2</v>
      </c>
      <c r="AE185" s="1">
        <f>(Table2[[#This Row],[Close Price]]/Table2[[#This Row],[Current Week Low]])-1</f>
        <v>7.8797210397609785E-3</v>
      </c>
      <c r="AF185" s="1">
        <f>(Table2[[#This Row],[Current Week High]]/Table2[[#This Row],[Close Price]])-1</f>
        <v>4.4122933141624854E-2</v>
      </c>
      <c r="AG185" s="1">
        <f>(Table2[[#This Row],[Close Price]]/Table2[[#This Row],[Current Month Low]])-1</f>
        <v>5.5787476280834802E-2</v>
      </c>
      <c r="AH185" s="1">
        <f>(Table2[[#This Row],[Current Month High]]/Table2[[#This Row],[Close Price]])-1</f>
        <v>6.5869877785765585E-2</v>
      </c>
      <c r="AI185">
        <v>21.315600287562901</v>
      </c>
      <c r="AJ185">
        <v>136.86675180928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0.28000000000000003</v>
      </c>
      <c r="AM185" t="s">
        <v>3188</v>
      </c>
      <c r="AN185">
        <v>-1.1599999999999999</v>
      </c>
      <c r="AO185" t="s">
        <v>3187</v>
      </c>
      <c r="AP185">
        <v>1.8807946668480001E-3</v>
      </c>
      <c r="AQ185">
        <f>(Table2[[#This Row],[Sharpe Ratio]]-AVERAGE(Table2[Sharpe Ratio]))/_xlfn.STDEV.P(Table2[Sharpe Ratio])</f>
        <v>-0.74878665788455367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-0.19457266242856563</v>
      </c>
      <c r="AS185">
        <f>_xlfn.RANK.AVG(Table2[[#This Row],[1Y Return vs Nifty Z-Score]],Table2[1Y Return vs Nifty Z-Score])</f>
        <v>73</v>
      </c>
      <c r="AT185">
        <f>_xlfn.RANK.AVG(Table2[[#This Row],[6M Return vs Nifty Z-Score]],Table2[6M Return vs Nifty Z-Score])</f>
        <v>92</v>
      </c>
      <c r="AU185">
        <f>_xlfn.RANK.AVG(Table2[[#This Row],[Sharpe Ratio Z-Score]],Table2[Sharpe Ratio Z-Score])</f>
        <v>515</v>
      </c>
      <c r="AV185">
        <f>(Table2[[#This Row],[Rank 1Y]]+Table2[[#This Row],[Rank 6M]]+Table2[[#This Row],[Rank Sharpe]])/3</f>
        <v>226.66666666666666</v>
      </c>
    </row>
    <row r="186" spans="1:48" x14ac:dyDescent="0.3">
      <c r="A186" t="s">
        <v>776</v>
      </c>
      <c r="B186" t="s">
        <v>777</v>
      </c>
      <c r="C186" t="s">
        <v>3145</v>
      </c>
      <c r="D186" t="s">
        <v>209</v>
      </c>
      <c r="E186">
        <v>21105.816298599999</v>
      </c>
      <c r="F186">
        <v>1299.25</v>
      </c>
      <c r="G186">
        <v>64.675650917596201</v>
      </c>
      <c r="H186">
        <f>(Table2[[#This Row],[1Y Return vs Nifty]]-AVERAGE(Table2[1Y Return vs Nifty]))/_xlfn.STDEV.P(Table2[1Y Return vs Nifty])</f>
        <v>0.6814004565383015</v>
      </c>
      <c r="I186">
        <v>-5.4756179921116201</v>
      </c>
      <c r="J186">
        <f>(Table2[[#This Row],[1M Return vs Nifty]]-AVERAGE(Table2[1M Return vs Nifty]))/_xlfn.STDEV.P(Table2[1M Return vs Nifty])</f>
        <v>-0.79520492111062613</v>
      </c>
      <c r="K186">
        <v>-1.4364685137225199</v>
      </c>
      <c r="L186">
        <f>(Table2[[#This Row],[6M Return vs Nifty]]-AVERAGE(Table2[6M Return vs Nifty]))/_xlfn.STDEV.P(Table2[6M Return vs Nifty])</f>
        <v>-0.35502606515853297</v>
      </c>
      <c r="M186">
        <v>-2.2376416505584702</v>
      </c>
      <c r="N186">
        <f>(Table2[[#This Row],[1W Return vs Nifty]]-AVERAGE(Table2[1W Return vs Nifty]))/_xlfn.STDEV.P(Table2[1W Return vs Nifty])</f>
        <v>-0.87530285440850886</v>
      </c>
      <c r="O186">
        <v>1324.16</v>
      </c>
      <c r="P186">
        <v>1320.37030957825</v>
      </c>
      <c r="Q186">
        <v>1146.92148960912</v>
      </c>
      <c r="R186">
        <v>40.577661723513501</v>
      </c>
      <c r="S186" s="1">
        <f>(Table2[[#This Row],[Close Price]]-Table2[[#This Row],[20D EMA]])/Table2[[#This Row],[20D EMA]]</f>
        <v>-1.8811926051232539E-2</v>
      </c>
      <c r="T186" s="1">
        <f>(Table2[[#This Row],[Close Price]]-Table2[[#This Row],[50D EMA]])/Table2[[#This Row],[50D EMA]]</f>
        <v>-1.5995747121121083E-2</v>
      </c>
      <c r="U186" s="1">
        <f>(Table2[[#This Row],[Close Price]]-Table2[[#This Row],[200D EMA]])/Table2[[#This Row],[200D EMA]]</f>
        <v>0.1328151157432709</v>
      </c>
      <c r="V186">
        <v>0.99688459409236396</v>
      </c>
      <c r="W186">
        <v>1266.6500000000001</v>
      </c>
      <c r="X186">
        <v>1303</v>
      </c>
      <c r="Y186">
        <v>1266.6500000000001</v>
      </c>
      <c r="Z186">
        <v>1328</v>
      </c>
      <c r="AA186">
        <v>1266.6500000000001</v>
      </c>
      <c r="AB186">
        <v>1426.95</v>
      </c>
      <c r="AC186" s="1">
        <f>(Table2[[#This Row],[Close Price]]/Table2[[#This Row],[Day Low]])-1</f>
        <v>2.5737180752378297E-2</v>
      </c>
      <c r="AD186" s="1">
        <f>(Table2[[#This Row],[Day High]]/Table2[[#This Row],[Close Price]])-1</f>
        <v>2.886280546469111E-3</v>
      </c>
      <c r="AE186" s="1">
        <f>(Table2[[#This Row],[Close Price]]/Table2[[#This Row],[Current Week Low]])-1</f>
        <v>2.5737180752378297E-2</v>
      </c>
      <c r="AF186" s="1">
        <f>(Table2[[#This Row],[Current Week High]]/Table2[[#This Row],[Close Price]])-1</f>
        <v>2.2128150856263185E-2</v>
      </c>
      <c r="AG186" s="1">
        <f>(Table2[[#This Row],[Close Price]]/Table2[[#This Row],[Current Month Low]])-1</f>
        <v>2.5737180752378297E-2</v>
      </c>
      <c r="AH186" s="1">
        <f>(Table2[[#This Row],[Current Month High]]/Table2[[#This Row],[Close Price]])-1</f>
        <v>9.8287473542428394E-2</v>
      </c>
      <c r="AI186">
        <v>11.525880315566599</v>
      </c>
      <c r="AJ186">
        <v>116.091476091476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0.01</v>
      </c>
      <c r="AM186" t="s">
        <v>3188</v>
      </c>
      <c r="AN186">
        <v>-4.97</v>
      </c>
      <c r="AO186" t="s">
        <v>3187</v>
      </c>
      <c r="AP186">
        <v>0.155717555802525</v>
      </c>
      <c r="AQ186">
        <f>(Table2[[#This Row],[Sharpe Ratio]]-AVERAGE(Table2[Sharpe Ratio]))/_xlfn.STDEV.P(Table2[Sharpe Ratio])</f>
        <v>1.05382632185574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-0.29030706228362635</v>
      </c>
      <c r="AS186">
        <f>_xlfn.RANK.AVG(Table2[[#This Row],[1Y Return vs Nifty Z-Score]],Table2[1Y Return vs Nifty Z-Score])</f>
        <v>136</v>
      </c>
      <c r="AT186">
        <f>_xlfn.RANK.AVG(Table2[[#This Row],[6M Return vs Nifty Z-Score]],Table2[6M Return vs Nifty Z-Score])</f>
        <v>442</v>
      </c>
      <c r="AU186">
        <f>_xlfn.RANK.AVG(Table2[[#This Row],[Sharpe Ratio Z-Score]],Table2[Sharpe Ratio Z-Score])</f>
        <v>104</v>
      </c>
      <c r="AV186">
        <f>(Table2[[#This Row],[Rank 1Y]]+Table2[[#This Row],[Rank 6M]]+Table2[[#This Row],[Rank Sharpe]])/3</f>
        <v>227.33333333333334</v>
      </c>
    </row>
    <row r="187" spans="1:48" x14ac:dyDescent="0.3">
      <c r="A187" t="s">
        <v>311</v>
      </c>
      <c r="B187" t="s">
        <v>312</v>
      </c>
      <c r="C187" t="s">
        <v>3148</v>
      </c>
      <c r="D187" t="s">
        <v>313</v>
      </c>
      <c r="E187">
        <v>86291.108698259995</v>
      </c>
      <c r="F187">
        <v>4461.3500000000004</v>
      </c>
      <c r="G187">
        <v>24.197559744348201</v>
      </c>
      <c r="H187">
        <f>(Table2[[#This Row],[1Y Return vs Nifty]]-AVERAGE(Table2[1Y Return vs Nifty]))/_xlfn.STDEV.P(Table2[1Y Return vs Nifty])</f>
        <v>-8.794102686640555E-3</v>
      </c>
      <c r="I187">
        <v>13.1029345683593</v>
      </c>
      <c r="J187">
        <f>(Table2[[#This Row],[1M Return vs Nifty]]-AVERAGE(Table2[1M Return vs Nifty]))/_xlfn.STDEV.P(Table2[1M Return vs Nifty])</f>
        <v>1.2541162889879176</v>
      </c>
      <c r="K187">
        <v>15.1173717992575</v>
      </c>
      <c r="L187">
        <f>(Table2[[#This Row],[6M Return vs Nifty]]-AVERAGE(Table2[6M Return vs Nifty]))/_xlfn.STDEV.P(Table2[6M Return vs Nifty])</f>
        <v>0.17346132790116175</v>
      </c>
      <c r="M187">
        <v>8.3957402432725701</v>
      </c>
      <c r="N187">
        <f>(Table2[[#This Row],[1W Return vs Nifty]]-AVERAGE(Table2[1W Return vs Nifty]))/_xlfn.STDEV.P(Table2[1W Return vs Nifty])</f>
        <v>1.3348962384309522</v>
      </c>
      <c r="O187">
        <v>4222.74</v>
      </c>
      <c r="P187">
        <v>4144.7493937647996</v>
      </c>
      <c r="Q187">
        <v>3873.0140809878599</v>
      </c>
      <c r="R187">
        <v>68.507892536497707</v>
      </c>
      <c r="S187" s="1">
        <f>(Table2[[#This Row],[Close Price]]-Table2[[#This Row],[20D EMA]])/Table2[[#This Row],[20D EMA]]</f>
        <v>5.6505965321094975E-2</v>
      </c>
      <c r="T187" s="1">
        <f>(Table2[[#This Row],[Close Price]]-Table2[[#This Row],[50D EMA]])/Table2[[#This Row],[50D EMA]]</f>
        <v>7.6385946689921089E-2</v>
      </c>
      <c r="U187" s="1">
        <f>(Table2[[#This Row],[Close Price]]-Table2[[#This Row],[200D EMA]])/Table2[[#This Row],[200D EMA]]</f>
        <v>0.15190647560519022</v>
      </c>
      <c r="V187">
        <v>0.84909979168568706</v>
      </c>
      <c r="W187">
        <v>4400</v>
      </c>
      <c r="X187">
        <v>4510</v>
      </c>
      <c r="Y187">
        <v>4161.55</v>
      </c>
      <c r="Z187">
        <v>4536</v>
      </c>
      <c r="AA187">
        <v>3927</v>
      </c>
      <c r="AB187">
        <v>4536</v>
      </c>
      <c r="AC187" s="1">
        <f>(Table2[[#This Row],[Close Price]]/Table2[[#This Row],[Day Low]])-1</f>
        <v>1.3943181818181882E-2</v>
      </c>
      <c r="AD187" s="1">
        <f>(Table2[[#This Row],[Day High]]/Table2[[#This Row],[Close Price]])-1</f>
        <v>1.0904770977394618E-2</v>
      </c>
      <c r="AE187" s="1">
        <f>(Table2[[#This Row],[Close Price]]/Table2[[#This Row],[Current Week Low]])-1</f>
        <v>7.2040465691869615E-2</v>
      </c>
      <c r="AF187" s="1">
        <f>(Table2[[#This Row],[Current Week High]]/Table2[[#This Row],[Close Price]])-1</f>
        <v>1.6732603359969511E-2</v>
      </c>
      <c r="AG187" s="1">
        <f>(Table2[[#This Row],[Close Price]]/Table2[[#This Row],[Current Month Low]])-1</f>
        <v>0.13607079195314498</v>
      </c>
      <c r="AH187" s="1">
        <f>(Table2[[#This Row],[Current Month High]]/Table2[[#This Row],[Close Price]])-1</f>
        <v>1.6732603359969511E-2</v>
      </c>
      <c r="AI187">
        <v>4.9390879442321198</v>
      </c>
      <c r="AJ187">
        <v>54.9483372406008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0.13</v>
      </c>
      <c r="AM187" t="s">
        <v>3188</v>
      </c>
      <c r="AN187">
        <v>2.89</v>
      </c>
      <c r="AO187" t="s">
        <v>3188</v>
      </c>
      <c r="AP187">
        <v>0.136228376097799</v>
      </c>
      <c r="AQ187">
        <f>(Table2[[#This Row],[Sharpe Ratio]]-AVERAGE(Table2[Sharpe Ratio]))/_xlfn.STDEV.P(Table2[Sharpe Ratio])</f>
        <v>0.82545796541819227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3.5791377180515829</v>
      </c>
      <c r="AS187">
        <f>_xlfn.RANK.AVG(Table2[[#This Row],[1Y Return vs Nifty Z-Score]],Table2[1Y Return vs Nifty Z-Score])</f>
        <v>295</v>
      </c>
      <c r="AT187">
        <f>_xlfn.RANK.AVG(Table2[[#This Row],[6M Return vs Nifty Z-Score]],Table2[6M Return vs Nifty Z-Score])</f>
        <v>254</v>
      </c>
      <c r="AU187">
        <f>_xlfn.RANK.AVG(Table2[[#This Row],[Sharpe Ratio Z-Score]],Table2[Sharpe Ratio Z-Score])</f>
        <v>140</v>
      </c>
      <c r="AV187">
        <f>(Table2[[#This Row],[Rank 1Y]]+Table2[[#This Row],[Rank 6M]]+Table2[[#This Row],[Rank Sharpe]])/3</f>
        <v>229.66666666666666</v>
      </c>
    </row>
    <row r="188" spans="1:48" x14ac:dyDescent="0.3">
      <c r="A188" t="s">
        <v>337</v>
      </c>
      <c r="B188" t="s">
        <v>338</v>
      </c>
      <c r="C188" t="s">
        <v>3142</v>
      </c>
      <c r="D188" t="s">
        <v>120</v>
      </c>
      <c r="E188">
        <v>76432.841130529996</v>
      </c>
      <c r="F188">
        <v>1685.05</v>
      </c>
      <c r="G188">
        <v>101.345640429274</v>
      </c>
      <c r="H188">
        <f>(Table2[[#This Row],[1Y Return vs Nifty]]-AVERAGE(Table2[1Y Return vs Nifty]))/_xlfn.STDEV.P(Table2[1Y Return vs Nifty])</f>
        <v>1.3066628272234766</v>
      </c>
      <c r="I188">
        <v>-2.1057332448535302</v>
      </c>
      <c r="J188">
        <f>(Table2[[#This Row],[1M Return vs Nifty]]-AVERAGE(Table2[1M Return vs Nifty]))/_xlfn.STDEV.P(Table2[1M Return vs Nifty])</f>
        <v>-0.42348725012062499</v>
      </c>
      <c r="K188">
        <v>26.9962728261508</v>
      </c>
      <c r="L188">
        <f>(Table2[[#This Row],[6M Return vs Nifty]]-AVERAGE(Table2[6M Return vs Nifty]))/_xlfn.STDEV.P(Table2[6M Return vs Nifty])</f>
        <v>0.55269957820580251</v>
      </c>
      <c r="M188">
        <v>2.4406750177296899</v>
      </c>
      <c r="N188">
        <f>(Table2[[#This Row],[1W Return vs Nifty]]-AVERAGE(Table2[1W Return vs Nifty]))/_xlfn.STDEV.P(Table2[1W Return vs Nifty])</f>
        <v>9.7107556456634853E-2</v>
      </c>
      <c r="O188">
        <v>1698</v>
      </c>
      <c r="P188">
        <v>1669.46638459873</v>
      </c>
      <c r="Q188">
        <v>1362.6395242741701</v>
      </c>
      <c r="R188">
        <v>48.813947982972202</v>
      </c>
      <c r="S188" s="1">
        <f>(Table2[[#This Row],[Close Price]]-Table2[[#This Row],[20D EMA]])/Table2[[#This Row],[20D EMA]]</f>
        <v>-7.6266195524146325E-3</v>
      </c>
      <c r="T188" s="1">
        <f>(Table2[[#This Row],[Close Price]]-Table2[[#This Row],[50D EMA]])/Table2[[#This Row],[50D EMA]]</f>
        <v>9.334488879220908E-3</v>
      </c>
      <c r="U188" s="1">
        <f>(Table2[[#This Row],[Close Price]]-Table2[[#This Row],[200D EMA]])/Table2[[#This Row],[200D EMA]]</f>
        <v>0.23660731248608582</v>
      </c>
      <c r="V188">
        <v>0.91150459186783195</v>
      </c>
      <c r="W188">
        <v>1671.05</v>
      </c>
      <c r="X188">
        <v>1730</v>
      </c>
      <c r="Y188">
        <v>1642.45</v>
      </c>
      <c r="Z188">
        <v>1730</v>
      </c>
      <c r="AA188">
        <v>1595.4</v>
      </c>
      <c r="AB188">
        <v>1779</v>
      </c>
      <c r="AC188" s="1">
        <f>(Table2[[#This Row],[Close Price]]/Table2[[#This Row],[Day Low]])-1</f>
        <v>8.377965949552646E-3</v>
      </c>
      <c r="AD188" s="1">
        <f>(Table2[[#This Row],[Day High]]/Table2[[#This Row],[Close Price]])-1</f>
        <v>2.6675766297735937E-2</v>
      </c>
      <c r="AE188" s="1">
        <f>(Table2[[#This Row],[Close Price]]/Table2[[#This Row],[Current Week Low]])-1</f>
        <v>2.5936862613778144E-2</v>
      </c>
      <c r="AF188" s="1">
        <f>(Table2[[#This Row],[Current Week High]]/Table2[[#This Row],[Close Price]])-1</f>
        <v>2.6675766297735937E-2</v>
      </c>
      <c r="AG188" s="1">
        <f>(Table2[[#This Row],[Close Price]]/Table2[[#This Row],[Current Month Low]])-1</f>
        <v>5.6192804312398037E-2</v>
      </c>
      <c r="AH188" s="1">
        <f>(Table2[[#This Row],[Current Month High]]/Table2[[#This Row],[Close Price]])-1</f>
        <v>5.5755022106168894E-2</v>
      </c>
      <c r="AI188">
        <v>16.7027684638437</v>
      </c>
      <c r="AJ188">
        <v>154.808710116437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</v>
      </c>
      <c r="AM188" t="s">
        <v>3188</v>
      </c>
      <c r="AN188">
        <v>4.0199999999999996</v>
      </c>
      <c r="AO188" t="s">
        <v>3188</v>
      </c>
      <c r="AP188">
        <v>2.3963617216813001E-2</v>
      </c>
      <c r="AQ188">
        <f>(Table2[[#This Row],[Sharpe Ratio]]-AVERAGE(Table2[Sharpe Ratio]))/_xlfn.STDEV.P(Table2[Sharpe Ratio])</f>
        <v>-0.49002677328999439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1.0429559384752947</v>
      </c>
      <c r="AS188">
        <f>_xlfn.RANK.AVG(Table2[[#This Row],[1Y Return vs Nifty Z-Score]],Table2[1Y Return vs Nifty Z-Score])</f>
        <v>74</v>
      </c>
      <c r="AT188">
        <f>_xlfn.RANK.AVG(Table2[[#This Row],[6M Return vs Nifty Z-Score]],Table2[6M Return vs Nifty Z-Score])</f>
        <v>161</v>
      </c>
      <c r="AU188">
        <f>_xlfn.RANK.AVG(Table2[[#This Row],[Sharpe Ratio Z-Score]],Table2[Sharpe Ratio Z-Score])</f>
        <v>460</v>
      </c>
      <c r="AV188">
        <f>(Table2[[#This Row],[Rank 1Y]]+Table2[[#This Row],[Rank 6M]]+Table2[[#This Row],[Rank Sharpe]])/3</f>
        <v>231.66666666666666</v>
      </c>
    </row>
    <row r="189" spans="1:48" x14ac:dyDescent="0.3">
      <c r="A189" t="s">
        <v>820</v>
      </c>
      <c r="B189" t="s">
        <v>821</v>
      </c>
      <c r="C189" t="s">
        <v>3149</v>
      </c>
      <c r="D189" t="s">
        <v>117</v>
      </c>
      <c r="E189">
        <v>19573.26668208</v>
      </c>
      <c r="F189">
        <v>1072.8</v>
      </c>
      <c r="G189">
        <v>48.301153884810397</v>
      </c>
      <c r="H189">
        <f>(Table2[[#This Row],[1Y Return vs Nifty]]-AVERAGE(Table2[1Y Return vs Nifty]))/_xlfn.STDEV.P(Table2[1Y Return vs Nifty])</f>
        <v>0.40219784508850698</v>
      </c>
      <c r="I189">
        <v>-0.57174188487458499</v>
      </c>
      <c r="J189">
        <f>(Table2[[#This Row],[1M Return vs Nifty]]-AVERAGE(Table2[1M Return vs Nifty]))/_xlfn.STDEV.P(Table2[1M Return vs Nifty])</f>
        <v>-0.25427917969207059</v>
      </c>
      <c r="K189">
        <v>-7.15608044729463</v>
      </c>
      <c r="L189">
        <f>(Table2[[#This Row],[6M Return vs Nifty]]-AVERAGE(Table2[6M Return vs Nifty]))/_xlfn.STDEV.P(Table2[6M Return vs Nifty])</f>
        <v>-0.53762676342167148</v>
      </c>
      <c r="M189">
        <v>-3.9130836943544001</v>
      </c>
      <c r="N189">
        <f>(Table2[[#This Row],[1W Return vs Nifty]]-AVERAGE(Table2[1W Return vs Nifty]))/_xlfn.STDEV.P(Table2[1W Return vs Nifty])</f>
        <v>-1.22355146640007</v>
      </c>
      <c r="O189">
        <v>1090.0899999999999</v>
      </c>
      <c r="P189">
        <v>1045.6114246168499</v>
      </c>
      <c r="Q189">
        <v>906.037508340258</v>
      </c>
      <c r="R189">
        <v>43.377763651782402</v>
      </c>
      <c r="S189" s="1">
        <f>(Table2[[#This Row],[Close Price]]-Table2[[#This Row],[20D EMA]])/Table2[[#This Row],[20D EMA]]</f>
        <v>-1.5861075690997959E-2</v>
      </c>
      <c r="T189" s="1">
        <f>(Table2[[#This Row],[Close Price]]-Table2[[#This Row],[50D EMA]])/Table2[[#This Row],[50D EMA]]</f>
        <v>2.6002561509035627E-2</v>
      </c>
      <c r="U189" s="1">
        <f>(Table2[[#This Row],[Close Price]]-Table2[[#This Row],[200D EMA]])/Table2[[#This Row],[200D EMA]]</f>
        <v>0.18405694038564582</v>
      </c>
      <c r="V189">
        <v>0.98174969181399296</v>
      </c>
      <c r="W189">
        <v>1051.4000000000001</v>
      </c>
      <c r="X189">
        <v>1091.95</v>
      </c>
      <c r="Y189">
        <v>1051.4000000000001</v>
      </c>
      <c r="Z189">
        <v>1158.95</v>
      </c>
      <c r="AA189">
        <v>972.25</v>
      </c>
      <c r="AB189">
        <v>1177</v>
      </c>
      <c r="AC189" s="1">
        <f>(Table2[[#This Row],[Close Price]]/Table2[[#This Row],[Day Low]])-1</f>
        <v>2.0353813962335821E-2</v>
      </c>
      <c r="AD189" s="1">
        <f>(Table2[[#This Row],[Day High]]/Table2[[#This Row],[Close Price]])-1</f>
        <v>1.7850484712900849E-2</v>
      </c>
      <c r="AE189" s="1">
        <f>(Table2[[#This Row],[Close Price]]/Table2[[#This Row],[Current Week Low]])-1</f>
        <v>2.0353813962335821E-2</v>
      </c>
      <c r="AF189" s="1">
        <f>(Table2[[#This Row],[Current Week High]]/Table2[[#This Row],[Close Price]])-1</f>
        <v>8.0303877703206572E-2</v>
      </c>
      <c r="AG189" s="1">
        <f>(Table2[[#This Row],[Close Price]]/Table2[[#This Row],[Current Month Low]])-1</f>
        <v>0.10341990228850606</v>
      </c>
      <c r="AH189" s="1">
        <f>(Table2[[#This Row],[Current Month High]]/Table2[[#This Row],[Close Price]])-1</f>
        <v>9.7129008202833766E-2</v>
      </c>
      <c r="AI189">
        <v>22.48322147651</v>
      </c>
      <c r="AJ189">
        <v>102.587102256633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0.14000000000000001</v>
      </c>
      <c r="AM189" t="s">
        <v>3188</v>
      </c>
      <c r="AN189">
        <v>2.19</v>
      </c>
      <c r="AO189" t="s">
        <v>3188</v>
      </c>
      <c r="AP189">
        <v>0.24636119473304799</v>
      </c>
      <c r="AQ189">
        <f>(Table2[[#This Row],[Sharpe Ratio]]-AVERAGE(Table2[Sharpe Ratio]))/_xlfn.STDEV.P(Table2[Sharpe Ratio])</f>
        <v>2.1159612684108491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0.50270170398554392</v>
      </c>
      <c r="AS189">
        <f>_xlfn.RANK.AVG(Table2[[#This Row],[1Y Return vs Nifty Z-Score]],Table2[1Y Return vs Nifty Z-Score])</f>
        <v>185</v>
      </c>
      <c r="AT189">
        <f>_xlfn.RANK.AVG(Table2[[#This Row],[6M Return vs Nifty Z-Score]],Table2[6M Return vs Nifty Z-Score])</f>
        <v>497</v>
      </c>
      <c r="AU189">
        <f>_xlfn.RANK.AVG(Table2[[#This Row],[Sharpe Ratio Z-Score]],Table2[Sharpe Ratio Z-Score])</f>
        <v>14</v>
      </c>
      <c r="AV189">
        <f>(Table2[[#This Row],[Rank 1Y]]+Table2[[#This Row],[Rank 6M]]+Table2[[#This Row],[Rank Sharpe]])/3</f>
        <v>232</v>
      </c>
    </row>
    <row r="190" spans="1:48" x14ac:dyDescent="0.3">
      <c r="A190" t="s">
        <v>1254</v>
      </c>
      <c r="B190" t="s">
        <v>1255</v>
      </c>
      <c r="C190" t="s">
        <v>3145</v>
      </c>
      <c r="D190" t="s">
        <v>48</v>
      </c>
      <c r="E190">
        <v>9561.2536948100005</v>
      </c>
      <c r="F190">
        <v>1467.1</v>
      </c>
      <c r="G190">
        <v>30.841219597321899</v>
      </c>
      <c r="H190">
        <f>(Table2[[#This Row],[1Y Return vs Nifty]]-AVERAGE(Table2[1Y Return vs Nifty]))/_xlfn.STDEV.P(Table2[1Y Return vs Nifty])</f>
        <v>0.10448737257457757</v>
      </c>
      <c r="I190">
        <v>-5.6828277498023398</v>
      </c>
      <c r="J190">
        <f>(Table2[[#This Row],[1M Return vs Nifty]]-AVERAGE(Table2[1M Return vs Nifty]))/_xlfn.STDEV.P(Table2[1M Return vs Nifty])</f>
        <v>-0.81806134924154883</v>
      </c>
      <c r="K190">
        <v>30.110374899188699</v>
      </c>
      <c r="L190">
        <f>(Table2[[#This Row],[6M Return vs Nifty]]-AVERAGE(Table2[6M Return vs Nifty]))/_xlfn.STDEV.P(Table2[6M Return vs Nifty])</f>
        <v>0.65211842333088998</v>
      </c>
      <c r="M190">
        <v>-1.77348701892872</v>
      </c>
      <c r="N190">
        <f>(Table2[[#This Row],[1W Return vs Nifty]]-AVERAGE(Table2[1W Return vs Nifty]))/_xlfn.STDEV.P(Table2[1W Return vs Nifty])</f>
        <v>-0.77882610260855045</v>
      </c>
      <c r="O190">
        <v>1502.04</v>
      </c>
      <c r="P190">
        <v>1530.74965266189</v>
      </c>
      <c r="Q190">
        <v>1360.22650432055</v>
      </c>
      <c r="R190">
        <v>35.562357993456203</v>
      </c>
      <c r="S190" s="1">
        <f>(Table2[[#This Row],[Close Price]]-Table2[[#This Row],[20D EMA]])/Table2[[#This Row],[20D EMA]]</f>
        <v>-2.3261697424835595E-2</v>
      </c>
      <c r="T190" s="1">
        <f>(Table2[[#This Row],[Close Price]]-Table2[[#This Row],[50D EMA]])/Table2[[#This Row],[50D EMA]]</f>
        <v>-4.1580706911288068E-2</v>
      </c>
      <c r="U190" s="1">
        <f>(Table2[[#This Row],[Close Price]]-Table2[[#This Row],[200D EMA]])/Table2[[#This Row],[200D EMA]]</f>
        <v>7.8570367023420504E-2</v>
      </c>
      <c r="V190">
        <v>0.447307630085579</v>
      </c>
      <c r="W190">
        <v>1463.5</v>
      </c>
      <c r="X190">
        <v>1480.85</v>
      </c>
      <c r="Y190">
        <v>1458.2</v>
      </c>
      <c r="Z190">
        <v>1493.25</v>
      </c>
      <c r="AA190">
        <v>1417.3</v>
      </c>
      <c r="AB190">
        <v>1564</v>
      </c>
      <c r="AC190" s="1">
        <f>(Table2[[#This Row],[Close Price]]/Table2[[#This Row],[Day Low]])-1</f>
        <v>2.4598565083702173E-3</v>
      </c>
      <c r="AD190" s="1">
        <f>(Table2[[#This Row],[Day High]]/Table2[[#This Row],[Close Price]])-1</f>
        <v>9.3722309317700869E-3</v>
      </c>
      <c r="AE190" s="1">
        <f>(Table2[[#This Row],[Close Price]]/Table2[[#This Row],[Current Week Low]])-1</f>
        <v>6.1034151693868388E-3</v>
      </c>
      <c r="AF190" s="1">
        <f>(Table2[[#This Row],[Current Week High]]/Table2[[#This Row],[Close Price]])-1</f>
        <v>1.7824279190239212E-2</v>
      </c>
      <c r="AG190" s="1">
        <f>(Table2[[#This Row],[Close Price]]/Table2[[#This Row],[Current Month Low]])-1</f>
        <v>3.5137232766527804E-2</v>
      </c>
      <c r="AH190" s="1">
        <f>(Table2[[#This Row],[Current Month High]]/Table2[[#This Row],[Close Price]])-1</f>
        <v>6.604866743916582E-2</v>
      </c>
      <c r="AI190">
        <v>28.137141299161598</v>
      </c>
      <c r="AJ190">
        <v>82.225810458328098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-0.08</v>
      </c>
      <c r="AM190" t="s">
        <v>3187</v>
      </c>
      <c r="AN190">
        <v>-5.27</v>
      </c>
      <c r="AO190" t="s">
        <v>3187</v>
      </c>
      <c r="AP190">
        <v>7.9715547211531998E-2</v>
      </c>
      <c r="AQ190">
        <f>(Table2[[#This Row],[Sharpe Ratio]]-AVERAGE(Table2[Sharpe Ratio]))/_xlfn.STDEV.P(Table2[Sharpe Ratio])</f>
        <v>0.16325760368292566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262</v>
      </c>
      <c r="AT190">
        <f>_xlfn.RANK.AVG(Table2[[#This Row],[6M Return vs Nifty Z-Score]],Table2[6M Return vs Nifty Z-Score])</f>
        <v>137</v>
      </c>
      <c r="AU190">
        <f>_xlfn.RANK.AVG(Table2[[#This Row],[Sharpe Ratio Z-Score]],Table2[Sharpe Ratio Z-Score])</f>
        <v>298</v>
      </c>
      <c r="AV190">
        <f>(Table2[[#This Row],[Rank 1Y]]+Table2[[#This Row],[Rank 6M]]+Table2[[#This Row],[Rank Sharpe]])/3</f>
        <v>232.33333333333334</v>
      </c>
    </row>
    <row r="191" spans="1:48" x14ac:dyDescent="0.3">
      <c r="A191" t="s">
        <v>356</v>
      </c>
      <c r="B191" t="s">
        <v>357</v>
      </c>
      <c r="C191" t="s">
        <v>3142</v>
      </c>
      <c r="D191" t="s">
        <v>43</v>
      </c>
      <c r="E191">
        <v>68921.604000000007</v>
      </c>
      <c r="F191">
        <v>392.85</v>
      </c>
      <c r="G191">
        <v>48.211262235151501</v>
      </c>
      <c r="H191">
        <f>(Table2[[#This Row],[1Y Return vs Nifty]]-AVERAGE(Table2[1Y Return vs Nifty]))/_xlfn.STDEV.P(Table2[1Y Return vs Nifty])</f>
        <v>0.40066509673708944</v>
      </c>
      <c r="I191">
        <v>2.44124230316707</v>
      </c>
      <c r="J191">
        <f>(Table2[[#This Row],[1M Return vs Nifty]]-AVERAGE(Table2[1M Return vs Nifty]))/_xlfn.STDEV.P(Table2[1M Return vs Nifty])</f>
        <v>7.807030674654318E-2</v>
      </c>
      <c r="K191">
        <v>6.9198085352601497</v>
      </c>
      <c r="L191">
        <f>(Table2[[#This Row],[6M Return vs Nifty]]-AVERAGE(Table2[6M Return vs Nifty]))/_xlfn.STDEV.P(Table2[6M Return vs Nifty])</f>
        <v>-8.8248870875787783E-2</v>
      </c>
      <c r="M191">
        <v>2.8642231008522399</v>
      </c>
      <c r="N191">
        <f>(Table2[[#This Row],[1W Return vs Nifty]]-AVERAGE(Table2[1W Return vs Nifty]))/_xlfn.STDEV.P(Table2[1W Return vs Nifty])</f>
        <v>0.18514404366626344</v>
      </c>
      <c r="O191">
        <v>391.56</v>
      </c>
      <c r="P191">
        <v>392.82145463637801</v>
      </c>
      <c r="Q191">
        <v>359.79022348371399</v>
      </c>
      <c r="R191">
        <v>52.503441908823604</v>
      </c>
      <c r="S191" s="1">
        <f>(Table2[[#This Row],[Close Price]]-Table2[[#This Row],[20D EMA]])/Table2[[#This Row],[20D EMA]]</f>
        <v>3.2945142506896016E-3</v>
      </c>
      <c r="T191" s="1">
        <f>(Table2[[#This Row],[Close Price]]-Table2[[#This Row],[50D EMA]])/Table2[[#This Row],[50D EMA]]</f>
        <v>7.2667526900838296E-5</v>
      </c>
      <c r="U191" s="1">
        <f>(Table2[[#This Row],[Close Price]]-Table2[[#This Row],[200D EMA]])/Table2[[#This Row],[200D EMA]]</f>
        <v>9.1886255819239898E-2</v>
      </c>
      <c r="V191">
        <v>0.29991436913755498</v>
      </c>
      <c r="W191">
        <v>390</v>
      </c>
      <c r="X191">
        <v>398.65</v>
      </c>
      <c r="Y191">
        <v>390</v>
      </c>
      <c r="Z191">
        <v>405.6</v>
      </c>
      <c r="AA191">
        <v>358.25</v>
      </c>
      <c r="AB191">
        <v>405.6</v>
      </c>
      <c r="AC191" s="1">
        <f>(Table2[[#This Row],[Close Price]]/Table2[[#This Row],[Day Low]])-1</f>
        <v>7.3076923076924594E-3</v>
      </c>
      <c r="AD191" s="1">
        <f>(Table2[[#This Row],[Day High]]/Table2[[#This Row],[Close Price]])-1</f>
        <v>1.4763904798268834E-2</v>
      </c>
      <c r="AE191" s="1">
        <f>(Table2[[#This Row],[Close Price]]/Table2[[#This Row],[Current Week Low]])-1</f>
        <v>7.3076923076924594E-3</v>
      </c>
      <c r="AF191" s="1">
        <f>(Table2[[#This Row],[Current Week High]]/Table2[[#This Row],[Close Price]])-1</f>
        <v>3.2455135547919012E-2</v>
      </c>
      <c r="AG191" s="1">
        <f>(Table2[[#This Row],[Close Price]]/Table2[[#This Row],[Current Month Low]])-1</f>
        <v>9.6580600139567485E-2</v>
      </c>
      <c r="AH191" s="1">
        <f>(Table2[[#This Row],[Current Month High]]/Table2[[#This Row],[Close Price]])-1</f>
        <v>3.2455135547919012E-2</v>
      </c>
      <c r="AI191">
        <v>19.078528700521801</v>
      </c>
      <c r="AJ191">
        <v>84.870588235294093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-0.06</v>
      </c>
      <c r="AM191" t="s">
        <v>3187</v>
      </c>
      <c r="AN191">
        <v>-0.7</v>
      </c>
      <c r="AO191" t="s">
        <v>3187</v>
      </c>
      <c r="AP191">
        <v>0.122436535672762</v>
      </c>
      <c r="AQ191">
        <f>(Table2[[#This Row],[Sharpe Ratio]]-AVERAGE(Table2[Sharpe Ratio]))/_xlfn.STDEV.P(Table2[Sharpe Ratio])</f>
        <v>0.66384932011687825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186</v>
      </c>
      <c r="AT191">
        <f>_xlfn.RANK.AVG(Table2[[#This Row],[6M Return vs Nifty Z-Score]],Table2[6M Return vs Nifty Z-Score])</f>
        <v>349</v>
      </c>
      <c r="AU191">
        <f>_xlfn.RANK.AVG(Table2[[#This Row],[Sharpe Ratio Z-Score]],Table2[Sharpe Ratio Z-Score])</f>
        <v>169</v>
      </c>
      <c r="AV191">
        <f>(Table2[[#This Row],[Rank 1Y]]+Table2[[#This Row],[Rank 6M]]+Table2[[#This Row],[Rank Sharpe]])/3</f>
        <v>234.66666666666666</v>
      </c>
    </row>
    <row r="192" spans="1:48" x14ac:dyDescent="0.3">
      <c r="A192" t="s">
        <v>325</v>
      </c>
      <c r="B192" t="s">
        <v>326</v>
      </c>
      <c r="C192" t="s">
        <v>3146</v>
      </c>
      <c r="D192" t="s">
        <v>51</v>
      </c>
      <c r="E192">
        <v>85299.430361894905</v>
      </c>
      <c r="F192">
        <v>1468.65</v>
      </c>
      <c r="G192">
        <v>36.783291779592098</v>
      </c>
      <c r="H192">
        <f>(Table2[[#This Row],[1Y Return vs Nifty]]-AVERAGE(Table2[1Y Return vs Nifty]))/_xlfn.STDEV.P(Table2[1Y Return vs Nifty])</f>
        <v>0.20580603093649277</v>
      </c>
      <c r="I192">
        <v>-2.7300359413352902</v>
      </c>
      <c r="J192">
        <f>(Table2[[#This Row],[1M Return vs Nifty]]-AVERAGE(Table2[1M Return vs Nifty]))/_xlfn.STDEV.P(Table2[1M Return vs Nifty])</f>
        <v>-0.49235142849283692</v>
      </c>
      <c r="K192">
        <v>20.028515018546798</v>
      </c>
      <c r="L192">
        <f>(Table2[[#This Row],[6M Return vs Nifty]]-AVERAGE(Table2[6M Return vs Nifty]))/_xlfn.STDEV.P(Table2[6M Return vs Nifty])</f>
        <v>0.33025136742267752</v>
      </c>
      <c r="M192">
        <v>-0.72961910993011303</v>
      </c>
      <c r="N192">
        <f>(Table2[[#This Row],[1W Return vs Nifty]]-AVERAGE(Table2[1W Return vs Nifty]))/_xlfn.STDEV.P(Table2[1W Return vs Nifty])</f>
        <v>-0.56185318387500593</v>
      </c>
      <c r="O192">
        <v>1489.47</v>
      </c>
      <c r="P192">
        <v>1475.95209545547</v>
      </c>
      <c r="Q192">
        <v>1271.9671150122899</v>
      </c>
      <c r="R192">
        <v>42.049690162635997</v>
      </c>
      <c r="S192" s="1">
        <f>(Table2[[#This Row],[Close Price]]-Table2[[#This Row],[20D EMA]])/Table2[[#This Row],[20D EMA]]</f>
        <v>-1.3978126447662548E-2</v>
      </c>
      <c r="T192" s="1">
        <f>(Table2[[#This Row],[Close Price]]-Table2[[#This Row],[50D EMA]])/Table2[[#This Row],[50D EMA]]</f>
        <v>-4.9473797137139265E-3</v>
      </c>
      <c r="U192" s="1">
        <f>(Table2[[#This Row],[Close Price]]-Table2[[#This Row],[200D EMA]])/Table2[[#This Row],[200D EMA]]</f>
        <v>0.15462890719923195</v>
      </c>
      <c r="V192">
        <v>0.66627724144321898</v>
      </c>
      <c r="W192">
        <v>1462.4</v>
      </c>
      <c r="X192">
        <v>1487.05</v>
      </c>
      <c r="Y192">
        <v>1462.4</v>
      </c>
      <c r="Z192">
        <v>1502.7</v>
      </c>
      <c r="AA192">
        <v>1407</v>
      </c>
      <c r="AB192">
        <v>1520.05</v>
      </c>
      <c r="AC192" s="1">
        <f>(Table2[[#This Row],[Close Price]]/Table2[[#This Row],[Day Low]])-1</f>
        <v>4.273796498905913E-3</v>
      </c>
      <c r="AD192" s="1">
        <f>(Table2[[#This Row],[Day High]]/Table2[[#This Row],[Close Price]])-1</f>
        <v>1.2528512579579765E-2</v>
      </c>
      <c r="AE192" s="1">
        <f>(Table2[[#This Row],[Close Price]]/Table2[[#This Row],[Current Week Low]])-1</f>
        <v>4.273796498905913E-3</v>
      </c>
      <c r="AF192" s="1">
        <f>(Table2[[#This Row],[Current Week High]]/Table2[[#This Row],[Close Price]])-1</f>
        <v>2.3184557246450854E-2</v>
      </c>
      <c r="AG192" s="1">
        <f>(Table2[[#This Row],[Close Price]]/Table2[[#This Row],[Current Month Low]])-1</f>
        <v>4.3816631130064065E-2</v>
      </c>
      <c r="AH192" s="1">
        <f>(Table2[[#This Row],[Current Month High]]/Table2[[#This Row],[Close Price]])-1</f>
        <v>3.4998127532087198E-2</v>
      </c>
      <c r="AI192">
        <v>8.3988697102781398</v>
      </c>
      <c r="AJ192">
        <v>75.959983226502104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-0.03</v>
      </c>
      <c r="AM192" t="s">
        <v>3187</v>
      </c>
      <c r="AN192">
        <v>0.54</v>
      </c>
      <c r="AO192" t="s">
        <v>3188</v>
      </c>
      <c r="AP192">
        <v>8.9671240399465002E-2</v>
      </c>
      <c r="AQ192">
        <f>(Table2[[#This Row],[Sharpe Ratio]]-AVERAGE(Table2[Sharpe Ratio]))/_xlfn.STDEV.P(Table2[Sharpe Ratio])</f>
        <v>0.27991542740720621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-0.23823178660146638</v>
      </c>
      <c r="AS192">
        <f>_xlfn.RANK.AVG(Table2[[#This Row],[1Y Return vs Nifty Z-Score]],Table2[1Y Return vs Nifty Z-Score])</f>
        <v>230</v>
      </c>
      <c r="AT192">
        <f>_xlfn.RANK.AVG(Table2[[#This Row],[6M Return vs Nifty Z-Score]],Table2[6M Return vs Nifty Z-Score])</f>
        <v>208</v>
      </c>
      <c r="AU192">
        <f>_xlfn.RANK.AVG(Table2[[#This Row],[Sharpe Ratio Z-Score]],Table2[Sharpe Ratio Z-Score])</f>
        <v>270</v>
      </c>
      <c r="AV192">
        <f>(Table2[[#This Row],[Rank 1Y]]+Table2[[#This Row],[Rank 6M]]+Table2[[#This Row],[Rank Sharpe]])/3</f>
        <v>236</v>
      </c>
    </row>
    <row r="193" spans="1:48" x14ac:dyDescent="0.3">
      <c r="A193" t="s">
        <v>242</v>
      </c>
      <c r="B193" t="s">
        <v>243</v>
      </c>
      <c r="C193" t="s">
        <v>3151</v>
      </c>
      <c r="D193" t="s">
        <v>229</v>
      </c>
      <c r="E193">
        <v>107087.92028207501</v>
      </c>
      <c r="F193">
        <v>7120.55</v>
      </c>
      <c r="G193">
        <v>5.2990903021874303</v>
      </c>
      <c r="H193">
        <f>(Table2[[#This Row],[1Y Return vs Nifty]]-AVERAGE(Table2[1Y Return vs Nifty]))/_xlfn.STDEV.P(Table2[1Y Return vs Nifty])</f>
        <v>-0.33103313146966601</v>
      </c>
      <c r="I193">
        <v>9.3371443012794995</v>
      </c>
      <c r="J193">
        <f>(Table2[[#This Row],[1M Return vs Nifty]]-AVERAGE(Table2[1M Return vs Nifty]))/_xlfn.STDEV.P(Table2[1M Return vs Nifty])</f>
        <v>0.83872796193765997</v>
      </c>
      <c r="K193">
        <v>21.8482487197616</v>
      </c>
      <c r="L193">
        <f>(Table2[[#This Row],[6M Return vs Nifty]]-AVERAGE(Table2[6M Return vs Nifty]))/_xlfn.STDEV.P(Table2[6M Return vs Nifty])</f>
        <v>0.38834702991760905</v>
      </c>
      <c r="M193">
        <v>-2.6528915469703001</v>
      </c>
      <c r="N193">
        <f>(Table2[[#This Row],[1W Return vs Nifty]]-AVERAGE(Table2[1W Return vs Nifty]))/_xlfn.STDEV.P(Table2[1W Return vs Nifty])</f>
        <v>-0.96161452397090452</v>
      </c>
      <c r="O193">
        <v>7140.65</v>
      </c>
      <c r="P193">
        <v>6920.5971822860301</v>
      </c>
      <c r="Q193">
        <v>6141.8201807958503</v>
      </c>
      <c r="R193">
        <v>43.315697039558898</v>
      </c>
      <c r="S193" s="1">
        <f>(Table2[[#This Row],[Close Price]]-Table2[[#This Row],[20D EMA]])/Table2[[#This Row],[20D EMA]]</f>
        <v>-2.8148697947665067E-3</v>
      </c>
      <c r="T193" s="1">
        <f>(Table2[[#This Row],[Close Price]]-Table2[[#This Row],[50D EMA]])/Table2[[#This Row],[50D EMA]]</f>
        <v>2.8892422495817201E-2</v>
      </c>
      <c r="U193" s="1">
        <f>(Table2[[#This Row],[Close Price]]-Table2[[#This Row],[200D EMA]])/Table2[[#This Row],[200D EMA]]</f>
        <v>0.15935501046813896</v>
      </c>
      <c r="V193">
        <v>1.0175820939832001</v>
      </c>
      <c r="W193">
        <v>7013.55</v>
      </c>
      <c r="X193">
        <v>7307.8</v>
      </c>
      <c r="Y193">
        <v>7013.55</v>
      </c>
      <c r="Z193">
        <v>7605</v>
      </c>
      <c r="AA193">
        <v>6902.4</v>
      </c>
      <c r="AB193">
        <v>7605</v>
      </c>
      <c r="AC193" s="1">
        <f>(Table2[[#This Row],[Close Price]]/Table2[[#This Row],[Day Low]])-1</f>
        <v>1.5256182674964869E-2</v>
      </c>
      <c r="AD193" s="1">
        <f>(Table2[[#This Row],[Day High]]/Table2[[#This Row],[Close Price]])-1</f>
        <v>2.6297125924261477E-2</v>
      </c>
      <c r="AE193" s="1">
        <f>(Table2[[#This Row],[Close Price]]/Table2[[#This Row],[Current Week Low]])-1</f>
        <v>1.5256182674964869E-2</v>
      </c>
      <c r="AF193" s="1">
        <f>(Table2[[#This Row],[Current Week High]]/Table2[[#This Row],[Close Price]])-1</f>
        <v>6.8035474787762062E-2</v>
      </c>
      <c r="AG193" s="1">
        <f>(Table2[[#This Row],[Close Price]]/Table2[[#This Row],[Current Month Low]])-1</f>
        <v>3.1604949003245286E-2</v>
      </c>
      <c r="AH193" s="1">
        <f>(Table2[[#This Row],[Current Month High]]/Table2[[#This Row],[Close Price]])-1</f>
        <v>6.8035474787762062E-2</v>
      </c>
      <c r="AI193">
        <v>6.8035474787762</v>
      </c>
      <c r="AJ193">
        <v>87.333596421994201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0.03</v>
      </c>
      <c r="AM193" t="s">
        <v>3188</v>
      </c>
      <c r="AN193">
        <v>2.38</v>
      </c>
      <c r="AO193" t="s">
        <v>3188</v>
      </c>
      <c r="AP193">
        <v>0.15494214550347599</v>
      </c>
      <c r="AQ193">
        <f>(Table2[[#This Row],[Sharpe Ratio]]-AVERAGE(Table2[Sharpe Ratio]))/_xlfn.STDEV.P(Table2[Sharpe Ratio])</f>
        <v>1.0447402967771355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0.97916763319183409</v>
      </c>
      <c r="AS193">
        <f>_xlfn.RANK.AVG(Table2[[#This Row],[1Y Return vs Nifty Z-Score]],Table2[1Y Return vs Nifty Z-Score])</f>
        <v>408</v>
      </c>
      <c r="AT193">
        <f>_xlfn.RANK.AVG(Table2[[#This Row],[6M Return vs Nifty Z-Score]],Table2[6M Return vs Nifty Z-Score])</f>
        <v>193</v>
      </c>
      <c r="AU193">
        <f>_xlfn.RANK.AVG(Table2[[#This Row],[Sharpe Ratio Z-Score]],Table2[Sharpe Ratio Z-Score])</f>
        <v>108</v>
      </c>
      <c r="AV193">
        <f>(Table2[[#This Row],[Rank 1Y]]+Table2[[#This Row],[Rank 6M]]+Table2[[#This Row],[Rank Sharpe]])/3</f>
        <v>236.33333333333334</v>
      </c>
    </row>
    <row r="194" spans="1:48" x14ac:dyDescent="0.3">
      <c r="A194" t="s">
        <v>798</v>
      </c>
      <c r="B194" t="s">
        <v>799</v>
      </c>
      <c r="C194" t="s">
        <v>3151</v>
      </c>
      <c r="D194" t="s">
        <v>552</v>
      </c>
      <c r="E194">
        <v>20087.053572299999</v>
      </c>
      <c r="F194">
        <v>1313.4</v>
      </c>
      <c r="G194">
        <v>13.420606254555899</v>
      </c>
      <c r="H194">
        <f>(Table2[[#This Row],[1Y Return vs Nifty]]-AVERAGE(Table2[1Y Return vs Nifty]))/_xlfn.STDEV.P(Table2[1Y Return vs Nifty])</f>
        <v>-0.19255263595934605</v>
      </c>
      <c r="I194">
        <v>-1.75299113258257</v>
      </c>
      <c r="J194">
        <f>(Table2[[#This Row],[1M Return vs Nifty]]-AVERAGE(Table2[1M Return vs Nifty]))/_xlfn.STDEV.P(Table2[1M Return vs Nifty])</f>
        <v>-0.38457776618645151</v>
      </c>
      <c r="K194">
        <v>21.666530574985099</v>
      </c>
      <c r="L194">
        <f>(Table2[[#This Row],[6M Return vs Nifty]]-AVERAGE(Table2[6M Return vs Nifty]))/_xlfn.STDEV.P(Table2[6M Return vs Nifty])</f>
        <v>0.38254561183039493</v>
      </c>
      <c r="M194">
        <v>2.9887636509247102</v>
      </c>
      <c r="N194">
        <f>(Table2[[#This Row],[1W Return vs Nifty]]-AVERAGE(Table2[1W Return vs Nifty]))/_xlfn.STDEV.P(Table2[1W Return vs Nifty])</f>
        <v>0.21103039041278568</v>
      </c>
      <c r="O194">
        <v>1360.98</v>
      </c>
      <c r="P194">
        <v>1403.9926071841001</v>
      </c>
      <c r="Q194">
        <v>1286.3981159449299</v>
      </c>
      <c r="R194">
        <v>39.170676346895299</v>
      </c>
      <c r="S194" s="1">
        <f>(Table2[[#This Row],[Close Price]]-Table2[[#This Row],[20D EMA]])/Table2[[#This Row],[20D EMA]]</f>
        <v>-3.4960102279239909E-2</v>
      </c>
      <c r="T194" s="1">
        <f>(Table2[[#This Row],[Close Price]]-Table2[[#This Row],[50D EMA]])/Table2[[#This Row],[50D EMA]]</f>
        <v>-6.4524988750329582E-2</v>
      </c>
      <c r="U194" s="1">
        <f>(Table2[[#This Row],[Close Price]]-Table2[[#This Row],[200D EMA]])/Table2[[#This Row],[200D EMA]]</f>
        <v>2.0990301307488923E-2</v>
      </c>
      <c r="V194">
        <v>1.00816256428118</v>
      </c>
      <c r="W194">
        <v>1310</v>
      </c>
      <c r="X194">
        <v>1345.95</v>
      </c>
      <c r="Y194">
        <v>1295.3499999999999</v>
      </c>
      <c r="Z194">
        <v>1360.6</v>
      </c>
      <c r="AA194">
        <v>1267.2</v>
      </c>
      <c r="AB194">
        <v>1445</v>
      </c>
      <c r="AC194" s="1">
        <f>(Table2[[#This Row],[Close Price]]/Table2[[#This Row],[Day Low]])-1</f>
        <v>2.5954198473283618E-3</v>
      </c>
      <c r="AD194" s="1">
        <f>(Table2[[#This Row],[Day High]]/Table2[[#This Row],[Close Price]])-1</f>
        <v>2.4783005938784797E-2</v>
      </c>
      <c r="AE194" s="1">
        <f>(Table2[[#This Row],[Close Price]]/Table2[[#This Row],[Current Week Low]])-1</f>
        <v>1.393445786852987E-2</v>
      </c>
      <c r="AF194" s="1">
        <f>(Table2[[#This Row],[Current Week High]]/Table2[[#This Row],[Close Price]])-1</f>
        <v>3.5937262067915254E-2</v>
      </c>
      <c r="AG194" s="1">
        <f>(Table2[[#This Row],[Close Price]]/Table2[[#This Row],[Current Month Low]])-1</f>
        <v>3.6458333333333259E-2</v>
      </c>
      <c r="AH194" s="1">
        <f>(Table2[[#This Row],[Current Month High]]/Table2[[#This Row],[Close Price]])-1</f>
        <v>0.10019795949444177</v>
      </c>
      <c r="AI194">
        <v>29.435054058169602</v>
      </c>
      <c r="AJ194">
        <v>58.003007518796998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-0.19</v>
      </c>
      <c r="AM194" t="s">
        <v>3187</v>
      </c>
      <c r="AN194">
        <v>-7.02</v>
      </c>
      <c r="AO194" t="s">
        <v>3187</v>
      </c>
      <c r="AP194">
        <v>0.12623553900974399</v>
      </c>
      <c r="AQ194">
        <f>(Table2[[#This Row],[Sharpe Ratio]]-AVERAGE(Table2[Sharpe Ratio]))/_xlfn.STDEV.P(Table2[Sharpe Ratio])</f>
        <v>0.70836490062419721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350</v>
      </c>
      <c r="AT194">
        <f>_xlfn.RANK.AVG(Table2[[#This Row],[6M Return vs Nifty Z-Score]],Table2[6M Return vs Nifty Z-Score])</f>
        <v>195</v>
      </c>
      <c r="AU194">
        <f>_xlfn.RANK.AVG(Table2[[#This Row],[Sharpe Ratio Z-Score]],Table2[Sharpe Ratio Z-Score])</f>
        <v>164</v>
      </c>
      <c r="AV194">
        <f>(Table2[[#This Row],[Rank 1Y]]+Table2[[#This Row],[Rank 6M]]+Table2[[#This Row],[Rank Sharpe]])/3</f>
        <v>236.33333333333334</v>
      </c>
    </row>
    <row r="195" spans="1:48" x14ac:dyDescent="0.3">
      <c r="A195" t="s">
        <v>992</v>
      </c>
      <c r="B195" t="s">
        <v>993</v>
      </c>
      <c r="C195" t="s">
        <v>3148</v>
      </c>
      <c r="D195" t="s">
        <v>258</v>
      </c>
      <c r="E195">
        <v>14563.11775401</v>
      </c>
      <c r="F195">
        <v>6104.7</v>
      </c>
      <c r="G195">
        <v>8.4452464411536496</v>
      </c>
      <c r="H195">
        <f>(Table2[[#This Row],[1Y Return vs Nifty]]-AVERAGE(Table2[1Y Return vs Nifty]))/_xlfn.STDEV.P(Table2[1Y Return vs Nifty])</f>
        <v>-0.27738781898957171</v>
      </c>
      <c r="I195">
        <v>-2.35452684159478</v>
      </c>
      <c r="J195">
        <f>(Table2[[#This Row],[1M Return vs Nifty]]-AVERAGE(Table2[1M Return vs Nifty]))/_xlfn.STDEV.P(Table2[1M Return vs Nifty])</f>
        <v>-0.45093061488647646</v>
      </c>
      <c r="K195">
        <v>28.6770250279618</v>
      </c>
      <c r="L195">
        <f>(Table2[[#This Row],[6M Return vs Nifty]]-AVERAGE(Table2[6M Return vs Nifty]))/_xlfn.STDEV.P(Table2[6M Return vs Nifty])</f>
        <v>0.60635820561312082</v>
      </c>
      <c r="M195">
        <v>-1.7920338260211199</v>
      </c>
      <c r="N195">
        <f>(Table2[[#This Row],[1W Return vs Nifty]]-AVERAGE(Table2[1W Return vs Nifty]))/_xlfn.STDEV.P(Table2[1W Return vs Nifty])</f>
        <v>-0.78268114483500084</v>
      </c>
      <c r="O195">
        <v>6235.3</v>
      </c>
      <c r="P195">
        <v>6034.8788956554399</v>
      </c>
      <c r="Q195">
        <v>5222.4852502002996</v>
      </c>
      <c r="R195">
        <v>37.247756976186899</v>
      </c>
      <c r="S195" s="1">
        <f>(Table2[[#This Row],[Close Price]]-Table2[[#This Row],[20D EMA]])/Table2[[#This Row],[20D EMA]]</f>
        <v>-2.0945263259185661E-2</v>
      </c>
      <c r="T195" s="1">
        <f>(Table2[[#This Row],[Close Price]]-Table2[[#This Row],[50D EMA]])/Table2[[#This Row],[50D EMA]]</f>
        <v>1.1569594941635813E-2</v>
      </c>
      <c r="U195" s="1">
        <f>(Table2[[#This Row],[Close Price]]-Table2[[#This Row],[200D EMA]])/Table2[[#This Row],[200D EMA]]</f>
        <v>0.1689262310057964</v>
      </c>
      <c r="V195">
        <v>0.36480143830818101</v>
      </c>
      <c r="W195">
        <v>6025.15</v>
      </c>
      <c r="X195">
        <v>6191.45</v>
      </c>
      <c r="Y195">
        <v>6025.15</v>
      </c>
      <c r="Z195">
        <v>6355</v>
      </c>
      <c r="AA195">
        <v>5932.2</v>
      </c>
      <c r="AB195">
        <v>6618.95</v>
      </c>
      <c r="AC195" s="1">
        <f>(Table2[[#This Row],[Close Price]]/Table2[[#This Row],[Day Low]])-1</f>
        <v>1.3202990796909564E-2</v>
      </c>
      <c r="AD195" s="1">
        <f>(Table2[[#This Row],[Day High]]/Table2[[#This Row],[Close Price]])-1</f>
        <v>1.4210362507576235E-2</v>
      </c>
      <c r="AE195" s="1">
        <f>(Table2[[#This Row],[Close Price]]/Table2[[#This Row],[Current Week Low]])-1</f>
        <v>1.3202990796909564E-2</v>
      </c>
      <c r="AF195" s="1">
        <f>(Table2[[#This Row],[Current Week High]]/Table2[[#This Row],[Close Price]])-1</f>
        <v>4.1001195799957424E-2</v>
      </c>
      <c r="AG195" s="1">
        <f>(Table2[[#This Row],[Close Price]]/Table2[[#This Row],[Current Month Low]])-1</f>
        <v>2.9078588044907372E-2</v>
      </c>
      <c r="AH195" s="1">
        <f>(Table2[[#This Row],[Current Month High]]/Table2[[#This Row],[Close Price]])-1</f>
        <v>8.4238373712058001E-2</v>
      </c>
      <c r="AI195">
        <v>16.651923927465699</v>
      </c>
      <c r="AJ195">
        <v>61.412461495749596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0.18</v>
      </c>
      <c r="AM195" t="s">
        <v>3188</v>
      </c>
      <c r="AN195">
        <v>-5.71</v>
      </c>
      <c r="AO195" t="s">
        <v>3187</v>
      </c>
      <c r="AP195">
        <v>0.120437226575665</v>
      </c>
      <c r="AQ195">
        <f>(Table2[[#This Row],[Sharpe Ratio]]-AVERAGE(Table2[Sharpe Ratio]))/_xlfn.STDEV.P(Table2[Sharpe Ratio])</f>
        <v>0.64042201638054075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-0.26421935671738739</v>
      </c>
      <c r="AS195">
        <f>_xlfn.RANK.AVG(Table2[[#This Row],[1Y Return vs Nifty Z-Score]],Table2[1Y Return vs Nifty Z-Score])</f>
        <v>387</v>
      </c>
      <c r="AT195">
        <f>_xlfn.RANK.AVG(Table2[[#This Row],[6M Return vs Nifty Z-Score]],Table2[6M Return vs Nifty Z-Score])</f>
        <v>146</v>
      </c>
      <c r="AU195">
        <f>_xlfn.RANK.AVG(Table2[[#This Row],[Sharpe Ratio Z-Score]],Table2[Sharpe Ratio Z-Score])</f>
        <v>176</v>
      </c>
      <c r="AV195">
        <f>(Table2[[#This Row],[Rank 1Y]]+Table2[[#This Row],[Rank 6M]]+Table2[[#This Row],[Rank Sharpe]])/3</f>
        <v>236.33333333333334</v>
      </c>
    </row>
    <row r="196" spans="1:48" x14ac:dyDescent="0.3">
      <c r="A196" t="s">
        <v>502</v>
      </c>
      <c r="B196" t="s">
        <v>503</v>
      </c>
      <c r="C196" t="s">
        <v>3148</v>
      </c>
      <c r="D196" t="s">
        <v>504</v>
      </c>
      <c r="E196">
        <v>42202.5</v>
      </c>
      <c r="F196">
        <v>496.5</v>
      </c>
      <c r="G196">
        <v>59.783137431902801</v>
      </c>
      <c r="H196">
        <f>(Table2[[#This Row],[1Y Return vs Nifty]]-AVERAGE(Table2[1Y Return vs Nifty]))/_xlfn.STDEV.P(Table2[1Y Return vs Nifty])</f>
        <v>0.59797789161775106</v>
      </c>
      <c r="I196">
        <v>6.5666455177593201</v>
      </c>
      <c r="J196">
        <f>(Table2[[#This Row],[1M Return vs Nifty]]-AVERAGE(Table2[1M Return vs Nifty]))/_xlfn.STDEV.P(Table2[1M Return vs Nifty])</f>
        <v>0.53312601037872753</v>
      </c>
      <c r="K196">
        <v>-1.3288514631446799</v>
      </c>
      <c r="L196">
        <f>(Table2[[#This Row],[6M Return vs Nifty]]-AVERAGE(Table2[6M Return vs Nifty]))/_xlfn.STDEV.P(Table2[6M Return vs Nifty])</f>
        <v>-0.35159035154565849</v>
      </c>
      <c r="M196">
        <v>-1.9790231918621299</v>
      </c>
      <c r="N196">
        <f>(Table2[[#This Row],[1W Return vs Nifty]]-AVERAGE(Table2[1W Return vs Nifty]))/_xlfn.STDEV.P(Table2[1W Return vs Nifty])</f>
        <v>-0.82154777549670899</v>
      </c>
      <c r="O196">
        <v>502.49</v>
      </c>
      <c r="P196">
        <v>499.589703809078</v>
      </c>
      <c r="Q196">
        <v>444.77674611539499</v>
      </c>
      <c r="R196">
        <v>43.573066906340699</v>
      </c>
      <c r="S196" s="1">
        <f>(Table2[[#This Row],[Close Price]]-Table2[[#This Row],[20D EMA]])/Table2[[#This Row],[20D EMA]]</f>
        <v>-1.1920635236522138E-2</v>
      </c>
      <c r="T196" s="1">
        <f>(Table2[[#This Row],[Close Price]]-Table2[[#This Row],[50D EMA]])/Table2[[#This Row],[50D EMA]]</f>
        <v>-6.1844825574282787E-3</v>
      </c>
      <c r="U196" s="1">
        <f>(Table2[[#This Row],[Close Price]]-Table2[[#This Row],[200D EMA]])/Table2[[#This Row],[200D EMA]]</f>
        <v>0.11629037339822097</v>
      </c>
      <c r="V196">
        <v>1.6634490049908901</v>
      </c>
      <c r="W196">
        <v>495.1</v>
      </c>
      <c r="X196">
        <v>515.70000000000005</v>
      </c>
      <c r="Y196">
        <v>495.1</v>
      </c>
      <c r="Z196">
        <v>534.4</v>
      </c>
      <c r="AA196">
        <v>473.85</v>
      </c>
      <c r="AB196">
        <v>534.4</v>
      </c>
      <c r="AC196" s="1">
        <f>(Table2[[#This Row],[Close Price]]/Table2[[#This Row],[Day Low]])-1</f>
        <v>2.8277115734194336E-3</v>
      </c>
      <c r="AD196" s="1">
        <f>(Table2[[#This Row],[Day High]]/Table2[[#This Row],[Close Price]])-1</f>
        <v>3.8670694864048505E-2</v>
      </c>
      <c r="AE196" s="1">
        <f>(Table2[[#This Row],[Close Price]]/Table2[[#This Row],[Current Week Low]])-1</f>
        <v>2.8277115734194336E-3</v>
      </c>
      <c r="AF196" s="1">
        <f>(Table2[[#This Row],[Current Week High]]/Table2[[#This Row],[Close Price]])-1</f>
        <v>7.6334340382678612E-2</v>
      </c>
      <c r="AG196" s="1">
        <f>(Table2[[#This Row],[Close Price]]/Table2[[#This Row],[Current Month Low]])-1</f>
        <v>4.7799936688825539E-2</v>
      </c>
      <c r="AH196" s="1">
        <f>(Table2[[#This Row],[Current Month High]]/Table2[[#This Row],[Close Price]])-1</f>
        <v>7.6334340382678612E-2</v>
      </c>
      <c r="AI196">
        <v>24.944612286001998</v>
      </c>
      <c r="AJ196">
        <v>105.419942076954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-0.01</v>
      </c>
      <c r="AM196" t="s">
        <v>3187</v>
      </c>
      <c r="AN196">
        <v>-1.2</v>
      </c>
      <c r="AO196" t="s">
        <v>3187</v>
      </c>
      <c r="AP196">
        <v>0.14491176950201001</v>
      </c>
      <c r="AQ196">
        <f>(Table2[[#This Row],[Sharpe Ratio]]-AVERAGE(Table2[Sharpe Ratio]))/_xlfn.STDEV.P(Table2[Sharpe Ratio])</f>
        <v>0.92720736226630307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0.88517313722041424</v>
      </c>
      <c r="AS196">
        <f>_xlfn.RANK.AVG(Table2[[#This Row],[1Y Return vs Nifty Z-Score]],Table2[1Y Return vs Nifty Z-Score])</f>
        <v>149</v>
      </c>
      <c r="AT196">
        <f>_xlfn.RANK.AVG(Table2[[#This Row],[6M Return vs Nifty Z-Score]],Table2[6M Return vs Nifty Z-Score])</f>
        <v>441</v>
      </c>
      <c r="AU196">
        <f>_xlfn.RANK.AVG(Table2[[#This Row],[Sharpe Ratio Z-Score]],Table2[Sharpe Ratio Z-Score])</f>
        <v>126</v>
      </c>
      <c r="AV196">
        <f>(Table2[[#This Row],[Rank 1Y]]+Table2[[#This Row],[Rank 6M]]+Table2[[#This Row],[Rank Sharpe]])/3</f>
        <v>238.66666666666666</v>
      </c>
    </row>
    <row r="197" spans="1:48" x14ac:dyDescent="0.3">
      <c r="A197" t="s">
        <v>299</v>
      </c>
      <c r="B197" t="s">
        <v>300</v>
      </c>
      <c r="C197" t="s">
        <v>3146</v>
      </c>
      <c r="D197" t="s">
        <v>275</v>
      </c>
      <c r="E197">
        <v>91113.076667425004</v>
      </c>
      <c r="F197">
        <v>937.25</v>
      </c>
      <c r="G197">
        <v>38.385739770538201</v>
      </c>
      <c r="H197">
        <f>(Table2[[#This Row],[1Y Return vs Nifty]]-AVERAGE(Table2[1Y Return vs Nifty]))/_xlfn.STDEV.P(Table2[1Y Return vs Nifty])</f>
        <v>0.23312947561322439</v>
      </c>
      <c r="I197">
        <v>5.7758136513409104</v>
      </c>
      <c r="J197">
        <f>(Table2[[#This Row],[1M Return vs Nifty]]-AVERAGE(Table2[1M Return vs Nifty]))/_xlfn.STDEV.P(Table2[1M Return vs Nifty])</f>
        <v>0.44589270669707698</v>
      </c>
      <c r="K197">
        <v>8.7056027860890897</v>
      </c>
      <c r="L197">
        <f>(Table2[[#This Row],[6M Return vs Nifty]]-AVERAGE(Table2[6M Return vs Nifty]))/_xlfn.STDEV.P(Table2[6M Return vs Nifty])</f>
        <v>-3.123673772010194E-2</v>
      </c>
      <c r="M197">
        <v>1.4058128672449499</v>
      </c>
      <c r="N197">
        <f>(Table2[[#This Row],[1W Return vs Nifty]]-AVERAGE(Table2[1W Return vs Nifty]))/_xlfn.STDEV.P(Table2[1W Return vs Nifty])</f>
        <v>-0.11799347245893675</v>
      </c>
      <c r="O197">
        <v>953.14</v>
      </c>
      <c r="P197">
        <v>933.34636109465805</v>
      </c>
      <c r="Q197">
        <v>838.97324210014006</v>
      </c>
      <c r="R197">
        <v>41.850713732136903</v>
      </c>
      <c r="S197" s="1">
        <f>(Table2[[#This Row],[Close Price]]-Table2[[#This Row],[20D EMA]])/Table2[[#This Row],[20D EMA]]</f>
        <v>-1.6671213043204552E-2</v>
      </c>
      <c r="T197" s="1">
        <f>(Table2[[#This Row],[Close Price]]-Table2[[#This Row],[50D EMA]])/Table2[[#This Row],[50D EMA]]</f>
        <v>4.1824118762981395E-3</v>
      </c>
      <c r="U197" s="1">
        <f>(Table2[[#This Row],[Close Price]]-Table2[[#This Row],[200D EMA]])/Table2[[#This Row],[200D EMA]]</f>
        <v>0.11713932336369985</v>
      </c>
      <c r="V197">
        <v>1.1595807935243601</v>
      </c>
      <c r="W197">
        <v>931.5</v>
      </c>
      <c r="X197">
        <v>964.2</v>
      </c>
      <c r="Y197">
        <v>931.5</v>
      </c>
      <c r="Z197">
        <v>982</v>
      </c>
      <c r="AA197">
        <v>907.75</v>
      </c>
      <c r="AB197">
        <v>988.7</v>
      </c>
      <c r="AC197" s="1">
        <f>(Table2[[#This Row],[Close Price]]/Table2[[#This Row],[Day Low]])-1</f>
        <v>6.1728395061728669E-3</v>
      </c>
      <c r="AD197" s="1">
        <f>(Table2[[#This Row],[Day High]]/Table2[[#This Row],[Close Price]])-1</f>
        <v>2.8754334489197175E-2</v>
      </c>
      <c r="AE197" s="1">
        <f>(Table2[[#This Row],[Close Price]]/Table2[[#This Row],[Current Week Low]])-1</f>
        <v>6.1728395061728669E-3</v>
      </c>
      <c r="AF197" s="1">
        <f>(Table2[[#This Row],[Current Week High]]/Table2[[#This Row],[Close Price]])-1</f>
        <v>4.7746065617497946E-2</v>
      </c>
      <c r="AG197" s="1">
        <f>(Table2[[#This Row],[Close Price]]/Table2[[#This Row],[Current Month Low]])-1</f>
        <v>3.2497934453318722E-2</v>
      </c>
      <c r="AH197" s="1">
        <f>(Table2[[#This Row],[Current Month High]]/Table2[[#This Row],[Close Price]])-1</f>
        <v>5.4894638570285537E-2</v>
      </c>
      <c r="AI197">
        <v>19.285142704721199</v>
      </c>
      <c r="AJ197">
        <v>73.999814350691494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-0.05</v>
      </c>
      <c r="AM197" t="s">
        <v>3187</v>
      </c>
      <c r="AN197">
        <v>-4.92</v>
      </c>
      <c r="AO197" t="s">
        <v>3187</v>
      </c>
      <c r="AP197">
        <v>0.121337727709738</v>
      </c>
      <c r="AQ197">
        <f>(Table2[[#This Row],[Sharpe Ratio]]-AVERAGE(Table2[Sharpe Ratio]))/_xlfn.STDEV.P(Table2[Sharpe Ratio])</f>
        <v>0.65097381830725454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1.1807657904385174</v>
      </c>
      <c r="AS197">
        <f>_xlfn.RANK.AVG(Table2[[#This Row],[1Y Return vs Nifty Z-Score]],Table2[1Y Return vs Nifty Z-Score])</f>
        <v>224</v>
      </c>
      <c r="AT197">
        <f>_xlfn.RANK.AVG(Table2[[#This Row],[6M Return vs Nifty Z-Score]],Table2[6M Return vs Nifty Z-Score])</f>
        <v>326</v>
      </c>
      <c r="AU197">
        <f>_xlfn.RANK.AVG(Table2[[#This Row],[Sharpe Ratio Z-Score]],Table2[Sharpe Ratio Z-Score])</f>
        <v>171</v>
      </c>
      <c r="AV197">
        <f>(Table2[[#This Row],[Rank 1Y]]+Table2[[#This Row],[Rank 6M]]+Table2[[#This Row],[Rank Sharpe]])/3</f>
        <v>240.33333333333334</v>
      </c>
    </row>
    <row r="198" spans="1:48" x14ac:dyDescent="0.3">
      <c r="A198" t="s">
        <v>387</v>
      </c>
      <c r="B198" t="s">
        <v>388</v>
      </c>
      <c r="C198" t="s">
        <v>3149</v>
      </c>
      <c r="D198" t="s">
        <v>117</v>
      </c>
      <c r="E198">
        <v>62622.200417400003</v>
      </c>
      <c r="F198">
        <v>760.5</v>
      </c>
      <c r="G198">
        <v>37.573316003331399</v>
      </c>
      <c r="H198">
        <f>(Table2[[#This Row],[1Y Return vs Nifty]]-AVERAGE(Table2[1Y Return vs Nifty]))/_xlfn.STDEV.P(Table2[1Y Return vs Nifty])</f>
        <v>0.21927678524027142</v>
      </c>
      <c r="I198">
        <v>3.6024639759309398</v>
      </c>
      <c r="J198">
        <f>(Table2[[#This Row],[1M Return vs Nifty]]-AVERAGE(Table2[1M Return vs Nifty]))/_xlfn.STDEV.P(Table2[1M Return vs Nifty])</f>
        <v>0.206159736527223</v>
      </c>
      <c r="K198">
        <v>0.935294089749653</v>
      </c>
      <c r="L198">
        <f>(Table2[[#This Row],[6M Return vs Nifty]]-AVERAGE(Table2[6M Return vs Nifty]))/_xlfn.STDEV.P(Table2[6M Return vs Nifty])</f>
        <v>-0.27930667850463098</v>
      </c>
      <c r="M198">
        <v>3.05232228333481</v>
      </c>
      <c r="N198">
        <f>(Table2[[#This Row],[1W Return vs Nifty]]-AVERAGE(Table2[1W Return vs Nifty]))/_xlfn.STDEV.P(Table2[1W Return vs Nifty])</f>
        <v>0.22424135500500231</v>
      </c>
      <c r="O198">
        <v>759.58</v>
      </c>
      <c r="P198">
        <v>753.74400207233498</v>
      </c>
      <c r="Q198">
        <v>689.18732564263098</v>
      </c>
      <c r="R198">
        <v>50.305081490023497</v>
      </c>
      <c r="S198" s="1">
        <f>(Table2[[#This Row],[Close Price]]-Table2[[#This Row],[20D EMA]])/Table2[[#This Row],[20D EMA]]</f>
        <v>1.2111956607598396E-3</v>
      </c>
      <c r="T198" s="1">
        <f>(Table2[[#This Row],[Close Price]]-Table2[[#This Row],[50D EMA]])/Table2[[#This Row],[50D EMA]]</f>
        <v>8.9632526548671151E-3</v>
      </c>
      <c r="U198" s="1">
        <f>(Table2[[#This Row],[Close Price]]-Table2[[#This Row],[200D EMA]])/Table2[[#This Row],[200D EMA]]</f>
        <v>0.10347357199419431</v>
      </c>
      <c r="V198">
        <v>0.50656233680569496</v>
      </c>
      <c r="W198">
        <v>747.05</v>
      </c>
      <c r="X198">
        <v>771</v>
      </c>
      <c r="Y198">
        <v>747.05</v>
      </c>
      <c r="Z198">
        <v>771</v>
      </c>
      <c r="AA198">
        <v>735.1</v>
      </c>
      <c r="AB198">
        <v>793.7</v>
      </c>
      <c r="AC198" s="1">
        <f>(Table2[[#This Row],[Close Price]]/Table2[[#This Row],[Day Low]])-1</f>
        <v>1.8004149655310941E-2</v>
      </c>
      <c r="AD198" s="1">
        <f>(Table2[[#This Row],[Day High]]/Table2[[#This Row],[Close Price]])-1</f>
        <v>1.3806706114398493E-2</v>
      </c>
      <c r="AE198" s="1">
        <f>(Table2[[#This Row],[Close Price]]/Table2[[#This Row],[Current Week Low]])-1</f>
        <v>1.8004149655310941E-2</v>
      </c>
      <c r="AF198" s="1">
        <f>(Table2[[#This Row],[Current Week High]]/Table2[[#This Row],[Close Price]])-1</f>
        <v>1.3806706114398493E-2</v>
      </c>
      <c r="AG198" s="1">
        <f>(Table2[[#This Row],[Close Price]]/Table2[[#This Row],[Current Month Low]])-1</f>
        <v>3.4553122024214344E-2</v>
      </c>
      <c r="AH198" s="1">
        <f>(Table2[[#This Row],[Current Month High]]/Table2[[#This Row],[Close Price]])-1</f>
        <v>4.3655489809335979E-2</v>
      </c>
      <c r="AI198">
        <v>11.5055884286653</v>
      </c>
      <c r="AJ198">
        <v>78.040500994966607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3188</v>
      </c>
      <c r="AN198">
        <v>-3.8</v>
      </c>
      <c r="AO198" t="s">
        <v>3187</v>
      </c>
      <c r="AP198">
        <v>0.175949804702621</v>
      </c>
      <c r="AQ198">
        <f>(Table2[[#This Row],[Sharpe Ratio]]-AVERAGE(Table2[Sharpe Ratio]))/_xlfn.STDEV.P(Table2[Sharpe Ratio])</f>
        <v>1.2909017400289273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1.661272938296793</v>
      </c>
      <c r="AS198">
        <f>_xlfn.RANK.AVG(Table2[[#This Row],[1Y Return vs Nifty Z-Score]],Table2[1Y Return vs Nifty Z-Score])</f>
        <v>227</v>
      </c>
      <c r="AT198">
        <f>_xlfn.RANK.AVG(Table2[[#This Row],[6M Return vs Nifty Z-Score]],Table2[6M Return vs Nifty Z-Score])</f>
        <v>415</v>
      </c>
      <c r="AU198">
        <f>_xlfn.RANK.AVG(Table2[[#This Row],[Sharpe Ratio Z-Score]],Table2[Sharpe Ratio Z-Score])</f>
        <v>79</v>
      </c>
      <c r="AV198">
        <f>(Table2[[#This Row],[Rank 1Y]]+Table2[[#This Row],[Rank 6M]]+Table2[[#This Row],[Rank Sharpe]])/3</f>
        <v>240.33333333333334</v>
      </c>
    </row>
    <row r="199" spans="1:48" x14ac:dyDescent="0.3">
      <c r="A199" t="s">
        <v>1023</v>
      </c>
      <c r="B199" t="s">
        <v>1024</v>
      </c>
      <c r="C199" t="s">
        <v>3143</v>
      </c>
      <c r="D199" t="s">
        <v>1025</v>
      </c>
      <c r="E199">
        <v>13826.026573560001</v>
      </c>
      <c r="F199">
        <v>430.8</v>
      </c>
      <c r="G199">
        <v>55.324362028435999</v>
      </c>
      <c r="H199">
        <f>(Table2[[#This Row],[1Y Return vs Nifty]]-AVERAGE(Table2[1Y Return vs Nifty]))/_xlfn.STDEV.P(Table2[1Y Return vs Nifty])</f>
        <v>0.52195102288258077</v>
      </c>
      <c r="I199">
        <v>-4.2870159983153497</v>
      </c>
      <c r="J199">
        <f>(Table2[[#This Row],[1M Return vs Nifty]]-AVERAGE(Table2[1M Return vs Nifty]))/_xlfn.STDEV.P(Table2[1M Return vs Nifty])</f>
        <v>-0.6640952844301693</v>
      </c>
      <c r="K199">
        <v>6.5710766844551003</v>
      </c>
      <c r="L199">
        <f>(Table2[[#This Row],[6M Return vs Nifty]]-AVERAGE(Table2[6M Return vs Nifty]))/_xlfn.STDEV.P(Table2[6M Return vs Nifty])</f>
        <v>-9.9382262477030386E-2</v>
      </c>
      <c r="M199">
        <v>5.7592096862381901</v>
      </c>
      <c r="N199">
        <f>(Table2[[#This Row],[1W Return vs Nifty]]-AVERAGE(Table2[1W Return vs Nifty]))/_xlfn.STDEV.P(Table2[1W Return vs Nifty])</f>
        <v>0.7868807995439514</v>
      </c>
      <c r="O199">
        <v>435.41</v>
      </c>
      <c r="P199">
        <v>453.750167811805</v>
      </c>
      <c r="Q199">
        <v>412.24138513392398</v>
      </c>
      <c r="R199">
        <v>51.3457708640573</v>
      </c>
      <c r="S199" s="1">
        <f>(Table2[[#This Row],[Close Price]]-Table2[[#This Row],[20D EMA]])/Table2[[#This Row],[20D EMA]]</f>
        <v>-1.0587721917273404E-2</v>
      </c>
      <c r="T199" s="1">
        <f>(Table2[[#This Row],[Close Price]]-Table2[[#This Row],[50D EMA]])/Table2[[#This Row],[50D EMA]]</f>
        <v>-5.0578863524131365E-2</v>
      </c>
      <c r="U199" s="1">
        <f>(Table2[[#This Row],[Close Price]]-Table2[[#This Row],[200D EMA]])/Table2[[#This Row],[200D EMA]]</f>
        <v>4.5018805814576159E-2</v>
      </c>
      <c r="V199">
        <v>1.0844007060111001</v>
      </c>
      <c r="W199">
        <v>427</v>
      </c>
      <c r="X199">
        <v>446.9</v>
      </c>
      <c r="Y199">
        <v>405.85</v>
      </c>
      <c r="Z199">
        <v>449</v>
      </c>
      <c r="AA199">
        <v>385.3</v>
      </c>
      <c r="AB199">
        <v>463.65</v>
      </c>
      <c r="AC199" s="1">
        <f>(Table2[[#This Row],[Close Price]]/Table2[[#This Row],[Day Low]])-1</f>
        <v>8.8992974238875089E-3</v>
      </c>
      <c r="AD199" s="1">
        <f>(Table2[[#This Row],[Day High]]/Table2[[#This Row],[Close Price]])-1</f>
        <v>3.7372330547817967E-2</v>
      </c>
      <c r="AE199" s="1">
        <f>(Table2[[#This Row],[Close Price]]/Table2[[#This Row],[Current Week Low]])-1</f>
        <v>6.1475914746827565E-2</v>
      </c>
      <c r="AF199" s="1">
        <f>(Table2[[#This Row],[Current Week High]]/Table2[[#This Row],[Close Price]])-1</f>
        <v>4.2246982358402851E-2</v>
      </c>
      <c r="AG199" s="1">
        <f>(Table2[[#This Row],[Close Price]]/Table2[[#This Row],[Current Month Low]])-1</f>
        <v>0.1180898001557229</v>
      </c>
      <c r="AH199" s="1">
        <f>(Table2[[#This Row],[Current Month High]]/Table2[[#This Row],[Close Price]])-1</f>
        <v>7.6253481894150266E-2</v>
      </c>
      <c r="AI199">
        <v>43.407613741875501</v>
      </c>
      <c r="AJ199">
        <v>112.74074074073999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-0.18</v>
      </c>
      <c r="AM199" t="s">
        <v>3187</v>
      </c>
      <c r="AN199">
        <v>-6.64</v>
      </c>
      <c r="AO199" t="s">
        <v>3187</v>
      </c>
      <c r="AP199">
        <v>0.110198222711524</v>
      </c>
      <c r="AQ199">
        <f>(Table2[[#This Row],[Sharpe Ratio]]-AVERAGE(Table2[Sharpe Ratio]))/_xlfn.STDEV.P(Table2[Sharpe Ratio])</f>
        <v>0.52044444321236039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161</v>
      </c>
      <c r="AT199">
        <f>_xlfn.RANK.AVG(Table2[[#This Row],[6M Return vs Nifty Z-Score]],Table2[6M Return vs Nifty Z-Score])</f>
        <v>353</v>
      </c>
      <c r="AU199">
        <f>_xlfn.RANK.AVG(Table2[[#This Row],[Sharpe Ratio Z-Score]],Table2[Sharpe Ratio Z-Score])</f>
        <v>207</v>
      </c>
      <c r="AV199">
        <f>(Table2[[#This Row],[Rank 1Y]]+Table2[[#This Row],[Rank 6M]]+Table2[[#This Row],[Rank Sharpe]])/3</f>
        <v>240.33333333333334</v>
      </c>
    </row>
    <row r="200" spans="1:48" x14ac:dyDescent="0.3">
      <c r="A200" t="s">
        <v>957</v>
      </c>
      <c r="B200" t="s">
        <v>958</v>
      </c>
      <c r="C200" t="s">
        <v>3154</v>
      </c>
      <c r="D200" t="s">
        <v>736</v>
      </c>
      <c r="E200">
        <v>15599.4723371</v>
      </c>
      <c r="F200">
        <v>379.15</v>
      </c>
      <c r="G200">
        <v>23.940945835428199</v>
      </c>
      <c r="H200">
        <f>(Table2[[#This Row],[1Y Return vs Nifty]]-AVERAGE(Table2[1Y Return vs Nifty]))/_xlfn.STDEV.P(Table2[1Y Return vs Nifty])</f>
        <v>-1.3169643099353612E-2</v>
      </c>
      <c r="I200">
        <v>-7.40935737599838</v>
      </c>
      <c r="J200">
        <f>(Table2[[#This Row],[1M Return vs Nifty]]-AVERAGE(Table2[1M Return vs Nifty]))/_xlfn.STDEV.P(Table2[1M Return vs Nifty])</f>
        <v>-1.0085074979019786</v>
      </c>
      <c r="K200">
        <v>3.98758682755133</v>
      </c>
      <c r="L200">
        <f>(Table2[[#This Row],[6M Return vs Nifty]]-AVERAGE(Table2[6M Return vs Nifty]))/_xlfn.STDEV.P(Table2[6M Return vs Nifty])</f>
        <v>-0.18186111896332016</v>
      </c>
      <c r="M200">
        <v>6.3266898649387802</v>
      </c>
      <c r="N200">
        <f>(Table2[[#This Row],[1W Return vs Nifty]]-AVERAGE(Table2[1W Return vs Nifty]))/_xlfn.STDEV.P(Table2[1W Return vs Nifty])</f>
        <v>0.90483425863076083</v>
      </c>
      <c r="O200">
        <v>377.49</v>
      </c>
      <c r="P200">
        <v>384.30425783841798</v>
      </c>
      <c r="Q200">
        <v>352.42102660464798</v>
      </c>
      <c r="R200">
        <v>57.262107728423402</v>
      </c>
      <c r="S200" s="1">
        <f>(Table2[[#This Row],[Close Price]]-Table2[[#This Row],[20D EMA]])/Table2[[#This Row],[20D EMA]]</f>
        <v>4.3974674825822358E-3</v>
      </c>
      <c r="T200" s="1">
        <f>(Table2[[#This Row],[Close Price]]-Table2[[#This Row],[50D EMA]])/Table2[[#This Row],[50D EMA]]</f>
        <v>-1.3411919678977717E-2</v>
      </c>
      <c r="U200" s="1">
        <f>(Table2[[#This Row],[Close Price]]-Table2[[#This Row],[200D EMA]])/Table2[[#This Row],[200D EMA]]</f>
        <v>7.584386678873456E-2</v>
      </c>
      <c r="V200">
        <v>0.65933091673078603</v>
      </c>
      <c r="W200">
        <v>377.15</v>
      </c>
      <c r="X200">
        <v>385.7</v>
      </c>
      <c r="Y200">
        <v>366.75</v>
      </c>
      <c r="Z200">
        <v>388.05</v>
      </c>
      <c r="AA200">
        <v>338.7</v>
      </c>
      <c r="AB200">
        <v>388.05</v>
      </c>
      <c r="AC200" s="1">
        <f>(Table2[[#This Row],[Close Price]]/Table2[[#This Row],[Day Low]])-1</f>
        <v>5.3029298687525817E-3</v>
      </c>
      <c r="AD200" s="1">
        <f>(Table2[[#This Row],[Day High]]/Table2[[#This Row],[Close Price]])-1</f>
        <v>1.7275484636687377E-2</v>
      </c>
      <c r="AE200" s="1">
        <f>(Table2[[#This Row],[Close Price]]/Table2[[#This Row],[Current Week Low]])-1</f>
        <v>3.3810497614178425E-2</v>
      </c>
      <c r="AF200" s="1">
        <f>(Table2[[#This Row],[Current Week High]]/Table2[[#This Row],[Close Price]])-1</f>
        <v>2.3473559277330969E-2</v>
      </c>
      <c r="AG200" s="1">
        <f>(Table2[[#This Row],[Close Price]]/Table2[[#This Row],[Current Month Low]])-1</f>
        <v>0.11942722173014464</v>
      </c>
      <c r="AH200" s="1">
        <f>(Table2[[#This Row],[Current Month High]]/Table2[[#This Row],[Close Price]])-1</f>
        <v>2.3473559277330969E-2</v>
      </c>
      <c r="AI200">
        <v>25.121983383884999</v>
      </c>
      <c r="AJ200">
        <v>64.847826086956502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0.04</v>
      </c>
      <c r="AM200" t="s">
        <v>3188</v>
      </c>
      <c r="AN200">
        <v>3.24</v>
      </c>
      <c r="AO200" t="s">
        <v>3188</v>
      </c>
      <c r="AP200">
        <v>0.19840317657088999</v>
      </c>
      <c r="AQ200">
        <f>(Table2[[#This Row],[Sharpe Ratio]]-AVERAGE(Table2[Sharpe Ratio]))/_xlfn.STDEV.P(Table2[Sharpe Ratio])</f>
        <v>1.5540036102833354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297</v>
      </c>
      <c r="AT200">
        <f>_xlfn.RANK.AVG(Table2[[#This Row],[6M Return vs Nifty Z-Score]],Table2[6M Return vs Nifty Z-Score])</f>
        <v>383</v>
      </c>
      <c r="AU200">
        <f>_xlfn.RANK.AVG(Table2[[#This Row],[Sharpe Ratio Z-Score]],Table2[Sharpe Ratio Z-Score])</f>
        <v>42</v>
      </c>
      <c r="AV200">
        <f>(Table2[[#This Row],[Rank 1Y]]+Table2[[#This Row],[Rank 6M]]+Table2[[#This Row],[Rank Sharpe]])/3</f>
        <v>240.66666666666666</v>
      </c>
    </row>
    <row r="201" spans="1:48" x14ac:dyDescent="0.3">
      <c r="A201" t="s">
        <v>1399</v>
      </c>
      <c r="B201" t="s">
        <v>1400</v>
      </c>
      <c r="C201" t="s">
        <v>3154</v>
      </c>
      <c r="D201" t="s">
        <v>609</v>
      </c>
      <c r="E201">
        <v>8018.3926839899996</v>
      </c>
      <c r="F201">
        <v>601.9</v>
      </c>
      <c r="G201">
        <v>39.235323367302499</v>
      </c>
      <c r="H201">
        <f>(Table2[[#This Row],[1Y Return vs Nifty]]-AVERAGE(Table2[1Y Return vs Nifty]))/_xlfn.STDEV.P(Table2[1Y Return vs Nifty])</f>
        <v>0.2476157806512696</v>
      </c>
      <c r="I201">
        <v>8.0405086787427997</v>
      </c>
      <c r="J201">
        <f>(Table2[[#This Row],[1M Return vs Nifty]]-AVERAGE(Table2[1M Return vs Nifty]))/_xlfn.STDEV.P(Table2[1M Return vs Nifty])</f>
        <v>0.69570159460442171</v>
      </c>
      <c r="K201">
        <v>23.237356332422799</v>
      </c>
      <c r="L201">
        <f>(Table2[[#This Row],[6M Return vs Nifty]]-AVERAGE(Table2[6M Return vs Nifty]))/_xlfn.STDEV.P(Table2[6M Return vs Nifty])</f>
        <v>0.43269479738514099</v>
      </c>
      <c r="M201">
        <v>4.3909074297500901</v>
      </c>
      <c r="N201">
        <f>(Table2[[#This Row],[1W Return vs Nifty]]-AVERAGE(Table2[1W Return vs Nifty]))/_xlfn.STDEV.P(Table2[1W Return vs Nifty])</f>
        <v>0.50247265581174061</v>
      </c>
      <c r="O201">
        <v>596.64</v>
      </c>
      <c r="P201">
        <v>567.85702827794705</v>
      </c>
      <c r="Q201">
        <v>493.930563463326</v>
      </c>
      <c r="R201">
        <v>49.439950312625498</v>
      </c>
      <c r="S201" s="1">
        <f>(Table2[[#This Row],[Close Price]]-Table2[[#This Row],[20D EMA]])/Table2[[#This Row],[20D EMA]]</f>
        <v>8.8160364709037129E-3</v>
      </c>
      <c r="T201" s="1">
        <f>(Table2[[#This Row],[Close Price]]-Table2[[#This Row],[50D EMA]])/Table2[[#This Row],[50D EMA]]</f>
        <v>5.9949899405647628E-2</v>
      </c>
      <c r="U201" s="1">
        <f>(Table2[[#This Row],[Close Price]]-Table2[[#This Row],[200D EMA]])/Table2[[#This Row],[200D EMA]]</f>
        <v>0.21859233771568509</v>
      </c>
      <c r="V201">
        <v>0.850746827633729</v>
      </c>
      <c r="W201">
        <v>599.6</v>
      </c>
      <c r="X201">
        <v>623.35</v>
      </c>
      <c r="Y201">
        <v>599.6</v>
      </c>
      <c r="Z201">
        <v>639.70000000000005</v>
      </c>
      <c r="AA201">
        <v>544.45000000000005</v>
      </c>
      <c r="AB201">
        <v>639.70000000000005</v>
      </c>
      <c r="AC201" s="1">
        <f>(Table2[[#This Row],[Close Price]]/Table2[[#This Row],[Day Low]])-1</f>
        <v>3.8358905937290189E-3</v>
      </c>
      <c r="AD201" s="1">
        <f>(Table2[[#This Row],[Day High]]/Table2[[#This Row],[Close Price]])-1</f>
        <v>3.5637149028077797E-2</v>
      </c>
      <c r="AE201" s="1">
        <f>(Table2[[#This Row],[Close Price]]/Table2[[#This Row],[Current Week Low]])-1</f>
        <v>3.8358905937290189E-3</v>
      </c>
      <c r="AF201" s="1">
        <f>(Table2[[#This Row],[Current Week High]]/Table2[[#This Row],[Close Price]])-1</f>
        <v>6.2801129755773566E-2</v>
      </c>
      <c r="AG201" s="1">
        <f>(Table2[[#This Row],[Close Price]]/Table2[[#This Row],[Current Month Low]])-1</f>
        <v>0.10551933143539349</v>
      </c>
      <c r="AH201" s="1">
        <f>(Table2[[#This Row],[Current Month High]]/Table2[[#This Row],[Close Price]])-1</f>
        <v>6.2801129755773566E-2</v>
      </c>
      <c r="AI201">
        <v>6.2801129755773504</v>
      </c>
      <c r="AJ201">
        <v>101.40538731805199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0.16</v>
      </c>
      <c r="AM201" t="s">
        <v>3188</v>
      </c>
      <c r="AN201">
        <v>1.56</v>
      </c>
      <c r="AO201" t="s">
        <v>3188</v>
      </c>
      <c r="AP201">
        <v>7.4204306957419003E-2</v>
      </c>
      <c r="AQ201">
        <f>(Table2[[#This Row],[Sharpe Ratio]]-AVERAGE(Table2[Sharpe Ratio]))/_xlfn.STDEV.P(Table2[Sharpe Ratio])</f>
        <v>9.8678545054868713E-2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1.9771633735074414</v>
      </c>
      <c r="AS201">
        <f>_xlfn.RANK.AVG(Table2[[#This Row],[1Y Return vs Nifty Z-Score]],Table2[1Y Return vs Nifty Z-Score])</f>
        <v>218</v>
      </c>
      <c r="AT201">
        <f>_xlfn.RANK.AVG(Table2[[#This Row],[6M Return vs Nifty Z-Score]],Table2[6M Return vs Nifty Z-Score])</f>
        <v>189</v>
      </c>
      <c r="AU201">
        <f>_xlfn.RANK.AVG(Table2[[#This Row],[Sharpe Ratio Z-Score]],Table2[Sharpe Ratio Z-Score])</f>
        <v>315</v>
      </c>
      <c r="AV201">
        <f>(Table2[[#This Row],[Rank 1Y]]+Table2[[#This Row],[Rank 6M]]+Table2[[#This Row],[Rank Sharpe]])/3</f>
        <v>240.66666666666666</v>
      </c>
    </row>
    <row r="202" spans="1:48" x14ac:dyDescent="0.3">
      <c r="A202" t="s">
        <v>912</v>
      </c>
      <c r="B202" t="s">
        <v>913</v>
      </c>
      <c r="C202" t="s">
        <v>3144</v>
      </c>
      <c r="D202" t="s">
        <v>914</v>
      </c>
      <c r="E202">
        <v>16931.738844</v>
      </c>
      <c r="F202">
        <v>2790</v>
      </c>
      <c r="G202">
        <v>85.472622213504394</v>
      </c>
      <c r="H202">
        <f>(Table2[[#This Row],[1Y Return vs Nifty]]-AVERAGE(Table2[1Y Return vs Nifty]))/_xlfn.STDEV.P(Table2[1Y Return vs Nifty])</f>
        <v>1.036010963623667</v>
      </c>
      <c r="I202">
        <v>2.6396526821267901</v>
      </c>
      <c r="J202">
        <f>(Table2[[#This Row],[1M Return vs Nifty]]-AVERAGE(Table2[1M Return vs Nifty]))/_xlfn.STDEV.P(Table2[1M Return vs Nifty])</f>
        <v>9.9956112789957446E-2</v>
      </c>
      <c r="K202">
        <v>46.765654403215599</v>
      </c>
      <c r="L202">
        <f>(Table2[[#This Row],[6M Return vs Nifty]]-AVERAGE(Table2[6M Return vs Nifty]))/_xlfn.STDEV.P(Table2[6M Return vs Nifty])</f>
        <v>1.1838442995834191</v>
      </c>
      <c r="M202">
        <v>5.0392598795031303</v>
      </c>
      <c r="N202">
        <f>(Table2[[#This Row],[1W Return vs Nifty]]-AVERAGE(Table2[1W Return vs Nifty]))/_xlfn.STDEV.P(Table2[1W Return vs Nifty])</f>
        <v>0.63723580177904193</v>
      </c>
      <c r="O202">
        <v>2702.85</v>
      </c>
      <c r="P202">
        <v>2595.2570882566401</v>
      </c>
      <c r="Q202">
        <v>1973.8742502447301</v>
      </c>
      <c r="R202">
        <v>60.576609137694902</v>
      </c>
      <c r="S202" s="1">
        <f>(Table2[[#This Row],[Close Price]]-Table2[[#This Row],[20D EMA]])/Table2[[#This Row],[20D EMA]]</f>
        <v>3.2243742716022011E-2</v>
      </c>
      <c r="T202" s="1">
        <f>(Table2[[#This Row],[Close Price]]-Table2[[#This Row],[50D EMA]])/Table2[[#This Row],[50D EMA]]</f>
        <v>7.5038003989877589E-2</v>
      </c>
      <c r="U202" s="1">
        <f>(Table2[[#This Row],[Close Price]]-Table2[[#This Row],[200D EMA]])/Table2[[#This Row],[200D EMA]]</f>
        <v>0.41346390209714873</v>
      </c>
      <c r="V202">
        <v>0.69147851104145197</v>
      </c>
      <c r="W202">
        <v>2721</v>
      </c>
      <c r="X202">
        <v>2819.95</v>
      </c>
      <c r="Y202">
        <v>2684.05</v>
      </c>
      <c r="Z202">
        <v>2841</v>
      </c>
      <c r="AA202">
        <v>2431.3000000000002</v>
      </c>
      <c r="AB202">
        <v>2841</v>
      </c>
      <c r="AC202" s="1">
        <f>(Table2[[#This Row],[Close Price]]/Table2[[#This Row],[Day Low]])-1</f>
        <v>2.5358324145534628E-2</v>
      </c>
      <c r="AD202" s="1">
        <f>(Table2[[#This Row],[Day High]]/Table2[[#This Row],[Close Price]])-1</f>
        <v>1.0734767025089464E-2</v>
      </c>
      <c r="AE202" s="1">
        <f>(Table2[[#This Row],[Close Price]]/Table2[[#This Row],[Current Week Low]])-1</f>
        <v>3.9473929323224244E-2</v>
      </c>
      <c r="AF202" s="1">
        <f>(Table2[[#This Row],[Current Week High]]/Table2[[#This Row],[Close Price]])-1</f>
        <v>1.8279569892473146E-2</v>
      </c>
      <c r="AG202" s="1">
        <f>(Table2[[#This Row],[Close Price]]/Table2[[#This Row],[Current Month Low]])-1</f>
        <v>0.14753424094106027</v>
      </c>
      <c r="AH202" s="1">
        <f>(Table2[[#This Row],[Current Month High]]/Table2[[#This Row],[Close Price]])-1</f>
        <v>1.8279569892473146E-2</v>
      </c>
      <c r="AI202">
        <v>6.6308243727598501</v>
      </c>
      <c r="AJ202">
        <v>127.643603133159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0.17</v>
      </c>
      <c r="AM202" t="s">
        <v>3188</v>
      </c>
      <c r="AN202">
        <v>3.31</v>
      </c>
      <c r="AO202" t="s">
        <v>3188</v>
      </c>
      <c r="AQ202">
        <f>(Table2[[#This Row],[Sharpe Ratio]]-AVERAGE(Table2[Sharpe Ratio]))/_xlfn.STDEV.P(Table2[Sharpe Ratio])</f>
        <v>-0.77082524510946537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2.1862219326666201</v>
      </c>
      <c r="AS202">
        <f>_xlfn.RANK.AVG(Table2[[#This Row],[1Y Return vs Nifty Z-Score]],Table2[1Y Return vs Nifty Z-Score])</f>
        <v>100</v>
      </c>
      <c r="AT202">
        <f>_xlfn.RANK.AVG(Table2[[#This Row],[6M Return vs Nifty Z-Score]],Table2[6M Return vs Nifty Z-Score])</f>
        <v>74</v>
      </c>
      <c r="AU202">
        <f>_xlfn.RANK.AVG(Table2[[#This Row],[Sharpe Ratio Z-Score]],Table2[Sharpe Ratio Z-Score])</f>
        <v>548.5</v>
      </c>
      <c r="AV202">
        <f>(Table2[[#This Row],[Rank 1Y]]+Table2[[#This Row],[Rank 6M]]+Table2[[#This Row],[Rank Sharpe]])/3</f>
        <v>240.83333333333334</v>
      </c>
    </row>
    <row r="203" spans="1:48" x14ac:dyDescent="0.3">
      <c r="A203" t="s">
        <v>870</v>
      </c>
      <c r="B203" t="s">
        <v>871</v>
      </c>
      <c r="C203" t="s">
        <v>3146</v>
      </c>
      <c r="D203" t="s">
        <v>51</v>
      </c>
      <c r="E203">
        <v>18370.198746239999</v>
      </c>
      <c r="F203">
        <v>1349.7</v>
      </c>
      <c r="G203">
        <v>30.667298365427101</v>
      </c>
      <c r="H203">
        <f>(Table2[[#This Row],[1Y Return vs Nifty]]-AVERAGE(Table2[1Y Return vs Nifty]))/_xlfn.STDEV.P(Table2[1Y Return vs Nifty])</f>
        <v>0.10152183036376247</v>
      </c>
      <c r="I203">
        <v>1.3339259137922099</v>
      </c>
      <c r="J203">
        <f>(Table2[[#This Row],[1M Return vs Nifty]]-AVERAGE(Table2[1M Return vs Nifty]))/_xlfn.STDEV.P(Table2[1M Return vs Nifty])</f>
        <v>-4.407306021649212E-2</v>
      </c>
      <c r="K203">
        <v>43.336387228575099</v>
      </c>
      <c r="L203">
        <f>(Table2[[#This Row],[6M Return vs Nifty]]-AVERAGE(Table2[6M Return vs Nifty]))/_xlfn.STDEV.P(Table2[6M Return vs Nifty])</f>
        <v>1.0743636935750427</v>
      </c>
      <c r="M203">
        <v>-3.59167199243532</v>
      </c>
      <c r="N203">
        <f>(Table2[[#This Row],[1W Return vs Nifty]]-AVERAGE(Table2[1W Return vs Nifty]))/_xlfn.STDEV.P(Table2[1W Return vs Nifty])</f>
        <v>-1.156744512685592</v>
      </c>
      <c r="O203">
        <v>1358.84</v>
      </c>
      <c r="P203">
        <v>1307.4801630173699</v>
      </c>
      <c r="Q203">
        <v>1084.13173747121</v>
      </c>
      <c r="R203">
        <v>44.772440348976097</v>
      </c>
      <c r="S203" s="1">
        <f>(Table2[[#This Row],[Close Price]]-Table2[[#This Row],[20D EMA]])/Table2[[#This Row],[20D EMA]]</f>
        <v>-6.7263253951899216E-3</v>
      </c>
      <c r="T203" s="1">
        <f>(Table2[[#This Row],[Close Price]]-Table2[[#This Row],[50D EMA]])/Table2[[#This Row],[50D EMA]]</f>
        <v>3.2290996205400345E-2</v>
      </c>
      <c r="U203" s="1">
        <f>(Table2[[#This Row],[Close Price]]-Table2[[#This Row],[200D EMA]])/Table2[[#This Row],[200D EMA]]</f>
        <v>0.24495940239535915</v>
      </c>
      <c r="V203">
        <v>1.30134018411292</v>
      </c>
      <c r="W203">
        <v>1335</v>
      </c>
      <c r="X203">
        <v>1378.2</v>
      </c>
      <c r="Y203">
        <v>1335</v>
      </c>
      <c r="Z203">
        <v>1401</v>
      </c>
      <c r="AA203">
        <v>1305</v>
      </c>
      <c r="AB203">
        <v>1440.85</v>
      </c>
      <c r="AC203" s="1">
        <f>(Table2[[#This Row],[Close Price]]/Table2[[#This Row],[Day Low]])-1</f>
        <v>1.1011235955056264E-2</v>
      </c>
      <c r="AD203" s="1">
        <f>(Table2[[#This Row],[Day High]]/Table2[[#This Row],[Close Price]])-1</f>
        <v>2.1115803511891462E-2</v>
      </c>
      <c r="AE203" s="1">
        <f>(Table2[[#This Row],[Close Price]]/Table2[[#This Row],[Current Week Low]])-1</f>
        <v>1.1011235955056264E-2</v>
      </c>
      <c r="AF203" s="1">
        <f>(Table2[[#This Row],[Current Week High]]/Table2[[#This Row],[Close Price]])-1</f>
        <v>3.8008446321404765E-2</v>
      </c>
      <c r="AG203" s="1">
        <f>(Table2[[#This Row],[Close Price]]/Table2[[#This Row],[Current Month Low]])-1</f>
        <v>3.4252873563218378E-2</v>
      </c>
      <c r="AH203" s="1">
        <f>(Table2[[#This Row],[Current Month High]]/Table2[[#This Row],[Close Price]])-1</f>
        <v>6.7533525968733743E-2</v>
      </c>
      <c r="AI203">
        <v>12.769504334296499</v>
      </c>
      <c r="AJ203">
        <v>67.873134328358205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0.11</v>
      </c>
      <c r="AM203" t="s">
        <v>3188</v>
      </c>
      <c r="AN203">
        <v>1.28</v>
      </c>
      <c r="AO203" t="s">
        <v>3188</v>
      </c>
      <c r="AP203">
        <v>5.1671610226817002E-2</v>
      </c>
      <c r="AQ203">
        <f>(Table2[[#This Row],[Sharpe Ratio]]-AVERAGE(Table2[Sharpe Ratio]))/_xlfn.STDEV.P(Table2[Sharpe Ratio])</f>
        <v>-0.16535283012022264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-0.19028487908350156</v>
      </c>
      <c r="AS203">
        <f>_xlfn.RANK.AVG(Table2[[#This Row],[1Y Return vs Nifty Z-Score]],Table2[1Y Return vs Nifty Z-Score])</f>
        <v>263</v>
      </c>
      <c r="AT203">
        <f>_xlfn.RANK.AVG(Table2[[#This Row],[6M Return vs Nifty Z-Score]],Table2[6M Return vs Nifty Z-Score])</f>
        <v>80</v>
      </c>
      <c r="AU203">
        <f>_xlfn.RANK.AVG(Table2[[#This Row],[Sharpe Ratio Z-Score]],Table2[Sharpe Ratio Z-Score])</f>
        <v>382</v>
      </c>
      <c r="AV203">
        <f>(Table2[[#This Row],[Rank 1Y]]+Table2[[#This Row],[Rank 6M]]+Table2[[#This Row],[Rank Sharpe]])/3</f>
        <v>241.66666666666666</v>
      </c>
    </row>
    <row r="204" spans="1:48" x14ac:dyDescent="0.3">
      <c r="A204" t="s">
        <v>690</v>
      </c>
      <c r="B204" t="s">
        <v>691</v>
      </c>
      <c r="C204" t="s">
        <v>3145</v>
      </c>
      <c r="D204" t="s">
        <v>48</v>
      </c>
      <c r="E204">
        <v>26433.66</v>
      </c>
      <c r="F204">
        <v>993</v>
      </c>
      <c r="G204">
        <v>27.0476043412561</v>
      </c>
      <c r="H204">
        <f>(Table2[[#This Row],[1Y Return vs Nifty]]-AVERAGE(Table2[1Y Return vs Nifty]))/_xlfn.STDEV.P(Table2[1Y Return vs Nifty])</f>
        <v>3.9802192675091413E-2</v>
      </c>
      <c r="I204">
        <v>6.0730704220155101</v>
      </c>
      <c r="J204">
        <f>(Table2[[#This Row],[1M Return vs Nifty]]-AVERAGE(Table2[1M Return vs Nifty]))/_xlfn.STDEV.P(Table2[1M Return vs Nifty])</f>
        <v>0.47868183830493849</v>
      </c>
      <c r="K204">
        <v>29.8461158248939</v>
      </c>
      <c r="L204">
        <f>(Table2[[#This Row],[6M Return vs Nifty]]-AVERAGE(Table2[6M Return vs Nifty]))/_xlfn.STDEV.P(Table2[6M Return vs Nifty])</f>
        <v>0.64368185594676952</v>
      </c>
      <c r="M204">
        <v>1.3001514308067199</v>
      </c>
      <c r="N204">
        <f>(Table2[[#This Row],[1W Return vs Nifty]]-AVERAGE(Table2[1W Return vs Nifty]))/_xlfn.STDEV.P(Table2[1W Return vs Nifty])</f>
        <v>-0.13995570548090452</v>
      </c>
      <c r="O204">
        <v>1001.93</v>
      </c>
      <c r="P204">
        <v>961.15492818616804</v>
      </c>
      <c r="Q204">
        <v>823.25238601960905</v>
      </c>
      <c r="R204">
        <v>43.369816252884299</v>
      </c>
      <c r="S204" s="1">
        <f>(Table2[[#This Row],[Close Price]]-Table2[[#This Row],[20D EMA]])/Table2[[#This Row],[20D EMA]]</f>
        <v>-8.9127982992823363E-3</v>
      </c>
      <c r="T204" s="1">
        <f>(Table2[[#This Row],[Close Price]]-Table2[[#This Row],[50D EMA]])/Table2[[#This Row],[50D EMA]]</f>
        <v>3.3132090238488406E-2</v>
      </c>
      <c r="U204" s="1">
        <f>(Table2[[#This Row],[Close Price]]-Table2[[#This Row],[200D EMA]])/Table2[[#This Row],[200D EMA]]</f>
        <v>0.2061914631078248</v>
      </c>
      <c r="V204">
        <v>0.41299866473560698</v>
      </c>
      <c r="W204">
        <v>986.1</v>
      </c>
      <c r="X204">
        <v>1026.45</v>
      </c>
      <c r="Y204">
        <v>986.1</v>
      </c>
      <c r="Z204">
        <v>1034.8499999999999</v>
      </c>
      <c r="AA204">
        <v>968.15</v>
      </c>
      <c r="AB204">
        <v>1061</v>
      </c>
      <c r="AC204" s="1">
        <f>(Table2[[#This Row],[Close Price]]/Table2[[#This Row],[Day Low]])-1</f>
        <v>6.9972619409794934E-3</v>
      </c>
      <c r="AD204" s="1">
        <f>(Table2[[#This Row],[Day High]]/Table2[[#This Row],[Close Price]])-1</f>
        <v>3.3685800604229543E-2</v>
      </c>
      <c r="AE204" s="1">
        <f>(Table2[[#This Row],[Close Price]]/Table2[[#This Row],[Current Week Low]])-1</f>
        <v>6.9972619409794934E-3</v>
      </c>
      <c r="AF204" s="1">
        <f>(Table2[[#This Row],[Current Week High]]/Table2[[#This Row],[Close Price]])-1</f>
        <v>4.2145015105740091E-2</v>
      </c>
      <c r="AG204" s="1">
        <f>(Table2[[#This Row],[Close Price]]/Table2[[#This Row],[Current Month Low]])-1</f>
        <v>2.5667510199865795E-2</v>
      </c>
      <c r="AH204" s="1">
        <f>(Table2[[#This Row],[Current Month High]]/Table2[[#This Row],[Close Price]])-1</f>
        <v>6.847935548841888E-2</v>
      </c>
      <c r="AI204">
        <v>7.5528700906344302</v>
      </c>
      <c r="AJ204">
        <v>80.529042814289596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0.16</v>
      </c>
      <c r="AM204" t="s">
        <v>3188</v>
      </c>
      <c r="AN204">
        <v>-4.3899999999999997</v>
      </c>
      <c r="AO204" t="s">
        <v>3187</v>
      </c>
      <c r="AP204">
        <v>7.5464812984282995E-2</v>
      </c>
      <c r="AQ204">
        <f>(Table2[[#This Row],[Sharpe Ratio]]-AVERAGE(Table2[Sharpe Ratio]))/_xlfn.STDEV.P(Table2[Sharpe Ratio])</f>
        <v>0.11344877622908017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1.1356589576749752</v>
      </c>
      <c r="AS204">
        <f>_xlfn.RANK.AVG(Table2[[#This Row],[1Y Return vs Nifty Z-Score]],Table2[1Y Return vs Nifty Z-Score])</f>
        <v>277</v>
      </c>
      <c r="AT204">
        <f>_xlfn.RANK.AVG(Table2[[#This Row],[6M Return vs Nifty Z-Score]],Table2[6M Return vs Nifty Z-Score])</f>
        <v>138</v>
      </c>
      <c r="AU204">
        <f>_xlfn.RANK.AVG(Table2[[#This Row],[Sharpe Ratio Z-Score]],Table2[Sharpe Ratio Z-Score])</f>
        <v>311</v>
      </c>
      <c r="AV204">
        <f>(Table2[[#This Row],[Rank 1Y]]+Table2[[#This Row],[Rank 6M]]+Table2[[#This Row],[Rank Sharpe]])/3</f>
        <v>242</v>
      </c>
    </row>
    <row r="205" spans="1:48" x14ac:dyDescent="0.3">
      <c r="A205" t="s">
        <v>927</v>
      </c>
      <c r="B205" t="s">
        <v>928</v>
      </c>
      <c r="C205" t="s">
        <v>3151</v>
      </c>
      <c r="D205" t="s">
        <v>929</v>
      </c>
      <c r="E205">
        <v>16524.446859</v>
      </c>
      <c r="F205">
        <v>1388.5</v>
      </c>
      <c r="G205">
        <v>72.079558909120195</v>
      </c>
      <c r="H205">
        <f>(Table2[[#This Row],[1Y Return vs Nifty]]-AVERAGE(Table2[1Y Return vs Nifty]))/_xlfn.STDEV.P(Table2[1Y Return vs Nifty])</f>
        <v>0.80764497214256559</v>
      </c>
      <c r="I205">
        <v>8.9536073523100903</v>
      </c>
      <c r="J205">
        <f>(Table2[[#This Row],[1M Return vs Nifty]]-AVERAGE(Table2[1M Return vs Nifty]))/_xlfn.STDEV.P(Table2[1M Return vs Nifty])</f>
        <v>0.7964216303856626</v>
      </c>
      <c r="K205">
        <v>-12.4879598920351</v>
      </c>
      <c r="L205">
        <f>(Table2[[#This Row],[6M Return vs Nifty]]-AVERAGE(Table2[6M Return vs Nifty]))/_xlfn.STDEV.P(Table2[6M Return vs Nifty])</f>
        <v>-0.7078489604818895</v>
      </c>
      <c r="M205">
        <v>4.9179697344334796</v>
      </c>
      <c r="N205">
        <f>(Table2[[#This Row],[1W Return vs Nifty]]-AVERAGE(Table2[1W Return vs Nifty]))/_xlfn.STDEV.P(Table2[1W Return vs Nifty])</f>
        <v>0.61202506719996763</v>
      </c>
      <c r="O205">
        <v>1355.72</v>
      </c>
      <c r="P205">
        <v>1349.4474096014101</v>
      </c>
      <c r="Q205">
        <v>1254.7753932641101</v>
      </c>
      <c r="R205">
        <v>58.0819334827125</v>
      </c>
      <c r="S205" s="1">
        <f>(Table2[[#This Row],[Close Price]]-Table2[[#This Row],[20D EMA]])/Table2[[#This Row],[20D EMA]]</f>
        <v>2.4179034018823924E-2</v>
      </c>
      <c r="T205" s="1">
        <f>(Table2[[#This Row],[Close Price]]-Table2[[#This Row],[50D EMA]])/Table2[[#This Row],[50D EMA]]</f>
        <v>2.8939690513856333E-2</v>
      </c>
      <c r="U205" s="1">
        <f>(Table2[[#This Row],[Close Price]]-Table2[[#This Row],[200D EMA]])/Table2[[#This Row],[200D EMA]]</f>
        <v>0.10657254473888381</v>
      </c>
      <c r="V205">
        <v>1.1069931287454999</v>
      </c>
      <c r="W205">
        <v>1385</v>
      </c>
      <c r="X205">
        <v>1437.05</v>
      </c>
      <c r="Y205">
        <v>1330.05</v>
      </c>
      <c r="Z205">
        <v>1437.05</v>
      </c>
      <c r="AA205">
        <v>1262</v>
      </c>
      <c r="AB205">
        <v>1437.05</v>
      </c>
      <c r="AC205" s="1">
        <f>(Table2[[#This Row],[Close Price]]/Table2[[#This Row],[Day Low]])-1</f>
        <v>2.5270758122744041E-3</v>
      </c>
      <c r="AD205" s="1">
        <f>(Table2[[#This Row],[Day High]]/Table2[[#This Row],[Close Price]])-1</f>
        <v>3.4965790421317866E-2</v>
      </c>
      <c r="AE205" s="1">
        <f>(Table2[[#This Row],[Close Price]]/Table2[[#This Row],[Current Week Low]])-1</f>
        <v>4.3945716326453832E-2</v>
      </c>
      <c r="AF205" s="1">
        <f>(Table2[[#This Row],[Current Week High]]/Table2[[#This Row],[Close Price]])-1</f>
        <v>3.4965790421317866E-2</v>
      </c>
      <c r="AG205" s="1">
        <f>(Table2[[#This Row],[Close Price]]/Table2[[#This Row],[Current Month Low]])-1</f>
        <v>0.10023771790808245</v>
      </c>
      <c r="AH205" s="1">
        <f>(Table2[[#This Row],[Current Month High]]/Table2[[#This Row],[Close Price]])-1</f>
        <v>3.4965790421317866E-2</v>
      </c>
      <c r="AI205">
        <v>22.074180770615701</v>
      </c>
      <c r="AJ205">
        <v>111.242963639129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</v>
      </c>
      <c r="AM205" t="s">
        <v>3189</v>
      </c>
      <c r="AN205">
        <v>-0.02</v>
      </c>
      <c r="AO205" t="s">
        <v>3187</v>
      </c>
      <c r="AP205">
        <v>0.19536580074327001</v>
      </c>
      <c r="AQ205">
        <f>(Table2[[#This Row],[Sharpe Ratio]]-AVERAGE(Table2[Sharpe Ratio]))/_xlfn.STDEV.P(Table2[Sharpe Ratio])</f>
        <v>1.5184125522631506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3.0266552615094575</v>
      </c>
      <c r="AS205">
        <f>_xlfn.RANK.AVG(Table2[[#This Row],[1Y Return vs Nifty Z-Score]],Table2[1Y Return vs Nifty Z-Score])</f>
        <v>120</v>
      </c>
      <c r="AT205">
        <f>_xlfn.RANK.AVG(Table2[[#This Row],[6M Return vs Nifty Z-Score]],Table2[6M Return vs Nifty Z-Score])</f>
        <v>559</v>
      </c>
      <c r="AU205">
        <f>_xlfn.RANK.AVG(Table2[[#This Row],[Sharpe Ratio Z-Score]],Table2[Sharpe Ratio Z-Score])</f>
        <v>48</v>
      </c>
      <c r="AV205">
        <f>(Table2[[#This Row],[Rank 1Y]]+Table2[[#This Row],[Rank 6M]]+Table2[[#This Row],[Rank Sharpe]])/3</f>
        <v>242.33333333333334</v>
      </c>
    </row>
    <row r="206" spans="1:48" x14ac:dyDescent="0.3">
      <c r="A206" t="s">
        <v>220</v>
      </c>
      <c r="B206" t="s">
        <v>221</v>
      </c>
      <c r="C206" t="s">
        <v>3142</v>
      </c>
      <c r="D206" t="s">
        <v>222</v>
      </c>
      <c r="E206">
        <v>115775.85611525</v>
      </c>
      <c r="F206">
        <v>10402.75</v>
      </c>
      <c r="G206">
        <v>27.148076073793501</v>
      </c>
      <c r="H206">
        <f>(Table2[[#This Row],[1Y Return vs Nifty]]-AVERAGE(Table2[1Y Return vs Nifty]))/_xlfn.STDEV.P(Table2[1Y Return vs Nifty])</f>
        <v>4.1515342706213619E-2</v>
      </c>
      <c r="I206">
        <v>3.4798731677984498</v>
      </c>
      <c r="J206">
        <f>(Table2[[#This Row],[1M Return vs Nifty]]-AVERAGE(Table2[1M Return vs Nifty]))/_xlfn.STDEV.P(Table2[1M Return vs Nifty])</f>
        <v>0.19263726525550703</v>
      </c>
      <c r="K206">
        <v>19.5964703460204</v>
      </c>
      <c r="L206">
        <f>(Table2[[#This Row],[6M Return vs Nifty]]-AVERAGE(Table2[6M Return vs Nifty]))/_xlfn.STDEV.P(Table2[6M Return vs Nifty])</f>
        <v>0.31645818358425604</v>
      </c>
      <c r="M206">
        <v>1.2976105862921601</v>
      </c>
      <c r="N206">
        <f>(Table2[[#This Row],[1W Return vs Nifty]]-AVERAGE(Table2[1W Return vs Nifty]))/_xlfn.STDEV.P(Table2[1W Return vs Nifty])</f>
        <v>-0.14048383211993593</v>
      </c>
      <c r="O206">
        <v>10557.36</v>
      </c>
      <c r="P206">
        <v>10288.069670508899</v>
      </c>
      <c r="Q206">
        <v>9111.7393413032496</v>
      </c>
      <c r="R206">
        <v>40.027093037694399</v>
      </c>
      <c r="S206" s="1">
        <f>(Table2[[#This Row],[Close Price]]-Table2[[#This Row],[20D EMA]])/Table2[[#This Row],[20D EMA]]</f>
        <v>-1.464475967476723E-2</v>
      </c>
      <c r="T206" s="1">
        <f>(Table2[[#This Row],[Close Price]]-Table2[[#This Row],[50D EMA]])/Table2[[#This Row],[50D EMA]]</f>
        <v>1.1146923880175075E-2</v>
      </c>
      <c r="U206" s="1">
        <f>(Table2[[#This Row],[Close Price]]-Table2[[#This Row],[200D EMA]])/Table2[[#This Row],[200D EMA]]</f>
        <v>0.14168652222574415</v>
      </c>
      <c r="V206">
        <v>0.52730519289220101</v>
      </c>
      <c r="W206">
        <v>10219.15</v>
      </c>
      <c r="X206">
        <v>10550</v>
      </c>
      <c r="Y206">
        <v>10219.15</v>
      </c>
      <c r="Z206">
        <v>10880</v>
      </c>
      <c r="AA206">
        <v>10160</v>
      </c>
      <c r="AB206">
        <v>10897</v>
      </c>
      <c r="AC206" s="1">
        <f>(Table2[[#This Row],[Close Price]]/Table2[[#This Row],[Day Low]])-1</f>
        <v>1.7966269210257346E-2</v>
      </c>
      <c r="AD206" s="1">
        <f>(Table2[[#This Row],[Day High]]/Table2[[#This Row],[Close Price]])-1</f>
        <v>1.4154910961043932E-2</v>
      </c>
      <c r="AE206" s="1">
        <f>(Table2[[#This Row],[Close Price]]/Table2[[#This Row],[Current Week Low]])-1</f>
        <v>1.7966269210257346E-2</v>
      </c>
      <c r="AF206" s="1">
        <f>(Table2[[#This Row],[Current Week High]]/Table2[[#This Row],[Close Price]])-1</f>
        <v>4.5877292062195041E-2</v>
      </c>
      <c r="AG206" s="1">
        <f>(Table2[[#This Row],[Close Price]]/Table2[[#This Row],[Current Month Low]])-1</f>
        <v>2.3892716535433012E-2</v>
      </c>
      <c r="AH206" s="1">
        <f>(Table2[[#This Row],[Current Month High]]/Table2[[#This Row],[Close Price]])-1</f>
        <v>4.7511475331042163E-2</v>
      </c>
      <c r="AI206">
        <v>9.1057653024440697</v>
      </c>
      <c r="AJ206">
        <v>56.9539371444952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0.06</v>
      </c>
      <c r="AM206" t="s">
        <v>3188</v>
      </c>
      <c r="AN206">
        <v>-0.88</v>
      </c>
      <c r="AO206" t="s">
        <v>3187</v>
      </c>
      <c r="AP206">
        <v>9.7998625174213996E-2</v>
      </c>
      <c r="AQ206">
        <f>(Table2[[#This Row],[Sharpe Ratio]]-AVERAGE(Table2[Sharpe Ratio]))/_xlfn.STDEV.P(Table2[Sharpe Ratio])</f>
        <v>0.37749322202168833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0.78762018144772905</v>
      </c>
      <c r="AS206">
        <f>_xlfn.RANK.AVG(Table2[[#This Row],[1Y Return vs Nifty Z-Score]],Table2[1Y Return vs Nifty Z-Score])</f>
        <v>276</v>
      </c>
      <c r="AT206">
        <f>_xlfn.RANK.AVG(Table2[[#This Row],[6M Return vs Nifty Z-Score]],Table2[6M Return vs Nifty Z-Score])</f>
        <v>216</v>
      </c>
      <c r="AU206">
        <f>_xlfn.RANK.AVG(Table2[[#This Row],[Sharpe Ratio Z-Score]],Table2[Sharpe Ratio Z-Score])</f>
        <v>240</v>
      </c>
      <c r="AV206">
        <f>(Table2[[#This Row],[Rank 1Y]]+Table2[[#This Row],[Rank 6M]]+Table2[[#This Row],[Rank Sharpe]])/3</f>
        <v>244</v>
      </c>
    </row>
    <row r="207" spans="1:48" x14ac:dyDescent="0.3">
      <c r="A207" t="s">
        <v>650</v>
      </c>
      <c r="B207" t="s">
        <v>651</v>
      </c>
      <c r="C207" t="s">
        <v>3144</v>
      </c>
      <c r="D207" t="s">
        <v>234</v>
      </c>
      <c r="E207">
        <v>29332.86765674</v>
      </c>
      <c r="F207">
        <v>2192.9</v>
      </c>
      <c r="G207">
        <v>51.1250179943397</v>
      </c>
      <c r="H207">
        <f>(Table2[[#This Row],[1Y Return vs Nifty]]-AVERAGE(Table2[1Y Return vs Nifty]))/_xlfn.STDEV.P(Table2[1Y Return vs Nifty])</f>
        <v>0.45034773526109045</v>
      </c>
      <c r="I207">
        <v>5.8315927050574397</v>
      </c>
      <c r="J207">
        <f>(Table2[[#This Row],[1M Return vs Nifty]]-AVERAGE(Table2[1M Return vs Nifty]))/_xlfn.STDEV.P(Table2[1M Return vs Nifty])</f>
        <v>0.45204545715965727</v>
      </c>
      <c r="K207">
        <v>14.1395882318131</v>
      </c>
      <c r="L207">
        <f>(Table2[[#This Row],[6M Return vs Nifty]]-AVERAGE(Table2[6M Return vs Nifty]))/_xlfn.STDEV.P(Table2[6M Return vs Nifty])</f>
        <v>0.14224523068352016</v>
      </c>
      <c r="M207">
        <v>5.1516464073558499</v>
      </c>
      <c r="N207">
        <f>(Table2[[#This Row],[1W Return vs Nifty]]-AVERAGE(Table2[1W Return vs Nifty]))/_xlfn.STDEV.P(Table2[1W Return vs Nifty])</f>
        <v>0.66059587709539691</v>
      </c>
      <c r="O207">
        <v>2110.9299999999998</v>
      </c>
      <c r="P207">
        <v>2004.39466658378</v>
      </c>
      <c r="Q207">
        <v>1758.0241695070499</v>
      </c>
      <c r="R207">
        <v>64.759595047312402</v>
      </c>
      <c r="S207" s="1">
        <f>(Table2[[#This Row],[Close Price]]-Table2[[#This Row],[20D EMA]])/Table2[[#This Row],[20D EMA]]</f>
        <v>3.8831226047287337E-2</v>
      </c>
      <c r="T207" s="1">
        <f>(Table2[[#This Row],[Close Price]]-Table2[[#This Row],[50D EMA]])/Table2[[#This Row],[50D EMA]]</f>
        <v>9.404601626560001E-2</v>
      </c>
      <c r="U207" s="1">
        <f>(Table2[[#This Row],[Close Price]]-Table2[[#This Row],[200D EMA]])/Table2[[#This Row],[200D EMA]]</f>
        <v>0.24736624105394944</v>
      </c>
      <c r="V207">
        <v>0.63995258529691901</v>
      </c>
      <c r="W207">
        <v>2177</v>
      </c>
      <c r="X207">
        <v>2241.4</v>
      </c>
      <c r="Y207">
        <v>2123.4</v>
      </c>
      <c r="Z207">
        <v>2280</v>
      </c>
      <c r="AA207">
        <v>1927.75</v>
      </c>
      <c r="AB207">
        <v>2280</v>
      </c>
      <c r="AC207" s="1">
        <f>(Table2[[#This Row],[Close Price]]/Table2[[#This Row],[Day Low]])-1</f>
        <v>7.3036288470371691E-3</v>
      </c>
      <c r="AD207" s="1">
        <f>(Table2[[#This Row],[Day High]]/Table2[[#This Row],[Close Price]])-1</f>
        <v>2.2116831592867925E-2</v>
      </c>
      <c r="AE207" s="1">
        <f>(Table2[[#This Row],[Close Price]]/Table2[[#This Row],[Current Week Low]])-1</f>
        <v>3.2730526514081149E-2</v>
      </c>
      <c r="AF207" s="1">
        <f>(Table2[[#This Row],[Current Week High]]/Table2[[#This Row],[Close Price]])-1</f>
        <v>3.9719093437913244E-2</v>
      </c>
      <c r="AG207" s="1">
        <f>(Table2[[#This Row],[Close Price]]/Table2[[#This Row],[Current Month Low]])-1</f>
        <v>0.13754376864219942</v>
      </c>
      <c r="AH207" s="1">
        <f>(Table2[[#This Row],[Current Month High]]/Table2[[#This Row],[Close Price]])-1</f>
        <v>3.9719093437913244E-2</v>
      </c>
      <c r="AI207">
        <v>6.3751197045008796</v>
      </c>
      <c r="AJ207">
        <v>92.148959474260593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0.23</v>
      </c>
      <c r="AM207" t="s">
        <v>3188</v>
      </c>
      <c r="AN207">
        <v>7.21</v>
      </c>
      <c r="AO207" t="s">
        <v>3188</v>
      </c>
      <c r="AP207">
        <v>8.0084851868301998E-2</v>
      </c>
      <c r="AQ207">
        <f>(Table2[[#This Row],[Sharpe Ratio]]-AVERAGE(Table2[Sharpe Ratio]))/_xlfn.STDEV.P(Table2[Sharpe Ratio])</f>
        <v>0.16758500477261065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1.8728193049722757</v>
      </c>
      <c r="AS207">
        <f>_xlfn.RANK.AVG(Table2[[#This Row],[1Y Return vs Nifty Z-Score]],Table2[1Y Return vs Nifty Z-Score])</f>
        <v>177</v>
      </c>
      <c r="AT207">
        <f>_xlfn.RANK.AVG(Table2[[#This Row],[6M Return vs Nifty Z-Score]],Table2[6M Return vs Nifty Z-Score])</f>
        <v>260</v>
      </c>
      <c r="AU207">
        <f>_xlfn.RANK.AVG(Table2[[#This Row],[Sharpe Ratio Z-Score]],Table2[Sharpe Ratio Z-Score])</f>
        <v>295</v>
      </c>
      <c r="AV207">
        <f>(Table2[[#This Row],[Rank 1Y]]+Table2[[#This Row],[Rank 6M]]+Table2[[#This Row],[Rank Sharpe]])/3</f>
        <v>244</v>
      </c>
    </row>
    <row r="208" spans="1:48" x14ac:dyDescent="0.3">
      <c r="A208" t="s">
        <v>139</v>
      </c>
      <c r="B208" t="s">
        <v>140</v>
      </c>
      <c r="C208" t="s">
        <v>3142</v>
      </c>
      <c r="D208" t="s">
        <v>141</v>
      </c>
      <c r="E208">
        <v>194877.561472</v>
      </c>
      <c r="F208">
        <v>149.12</v>
      </c>
      <c r="G208">
        <v>63.4750847967615</v>
      </c>
      <c r="H208">
        <f>(Table2[[#This Row],[1Y Return vs Nifty]]-AVERAGE(Table2[1Y Return vs Nifty]))/_xlfn.STDEV.P(Table2[1Y Return vs Nifty])</f>
        <v>0.66092952570701913</v>
      </c>
      <c r="I208">
        <v>-5.0144291187018002</v>
      </c>
      <c r="J208">
        <f>(Table2[[#This Row],[1M Return vs Nifty]]-AVERAGE(Table2[1M Return vs Nifty]))/_xlfn.STDEV.P(Table2[1M Return vs Nifty])</f>
        <v>-0.74433313564381276</v>
      </c>
      <c r="K208">
        <v>-6.6969920861575201</v>
      </c>
      <c r="L208">
        <f>(Table2[[#This Row],[6M Return vs Nifty]]-AVERAGE(Table2[6M Return vs Nifty]))/_xlfn.STDEV.P(Table2[6M Return vs Nifty])</f>
        <v>-0.52297019995517746</v>
      </c>
      <c r="M208">
        <v>-1.11579092437851</v>
      </c>
      <c r="N208">
        <f>(Table2[[#This Row],[1W Return vs Nifty]]-AVERAGE(Table2[1W Return vs Nifty]))/_xlfn.STDEV.P(Table2[1W Return vs Nifty])</f>
        <v>-0.64212083554932264</v>
      </c>
      <c r="O208">
        <v>154.91</v>
      </c>
      <c r="P208">
        <v>163.75004008117</v>
      </c>
      <c r="Q208">
        <v>152.048947762935</v>
      </c>
      <c r="R208">
        <v>35.176787214657402</v>
      </c>
      <c r="S208" s="1">
        <f>(Table2[[#This Row],[Close Price]]-Table2[[#This Row],[20D EMA]])/Table2[[#This Row],[20D EMA]]</f>
        <v>-3.7376541217481067E-2</v>
      </c>
      <c r="T208" s="1">
        <f>(Table2[[#This Row],[Close Price]]-Table2[[#This Row],[50D EMA]])/Table2[[#This Row],[50D EMA]]</f>
        <v>-8.9343734352174589E-2</v>
      </c>
      <c r="U208" s="1">
        <f>(Table2[[#This Row],[Close Price]]-Table2[[#This Row],[200D EMA]])/Table2[[#This Row],[200D EMA]]</f>
        <v>-1.9263189953156561E-2</v>
      </c>
      <c r="V208">
        <v>0.60998000524958895</v>
      </c>
      <c r="W208">
        <v>148.51</v>
      </c>
      <c r="X208">
        <v>154.5</v>
      </c>
      <c r="Y208">
        <v>148.51</v>
      </c>
      <c r="Z208">
        <v>154.5</v>
      </c>
      <c r="AA208">
        <v>141.51</v>
      </c>
      <c r="AB208">
        <v>158.69999999999999</v>
      </c>
      <c r="AC208" s="1">
        <f>(Table2[[#This Row],[Close Price]]/Table2[[#This Row],[Day Low]])-1</f>
        <v>4.1074675106054226E-3</v>
      </c>
      <c r="AD208" s="1">
        <f>(Table2[[#This Row],[Day High]]/Table2[[#This Row],[Close Price]])-1</f>
        <v>3.6078326180257525E-2</v>
      </c>
      <c r="AE208" s="1">
        <f>(Table2[[#This Row],[Close Price]]/Table2[[#This Row],[Current Week Low]])-1</f>
        <v>4.1074675106054226E-3</v>
      </c>
      <c r="AF208" s="1">
        <f>(Table2[[#This Row],[Current Week High]]/Table2[[#This Row],[Close Price]])-1</f>
        <v>3.6078326180257525E-2</v>
      </c>
      <c r="AG208" s="1">
        <f>(Table2[[#This Row],[Close Price]]/Table2[[#This Row],[Current Month Low]])-1</f>
        <v>5.3777118224860532E-2</v>
      </c>
      <c r="AH208" s="1">
        <f>(Table2[[#This Row],[Current Month High]]/Table2[[#This Row],[Close Price]])-1</f>
        <v>6.4243562231759643E-2</v>
      </c>
      <c r="AI208">
        <v>53.567596566523498</v>
      </c>
      <c r="AJ208">
        <v>126.79847908745199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-0.25</v>
      </c>
      <c r="AM208" t="s">
        <v>3187</v>
      </c>
      <c r="AN208">
        <v>-6.05</v>
      </c>
      <c r="AO208" t="s">
        <v>3187</v>
      </c>
      <c r="AP208">
        <v>0.156129691409397</v>
      </c>
      <c r="AQ208">
        <f>(Table2[[#This Row],[Sharpe Ratio]]-AVERAGE(Table2[Sharpe Ratio]))/_xlfn.STDEV.P(Table2[Sharpe Ratio])</f>
        <v>1.0586556031593513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139</v>
      </c>
      <c r="AT208">
        <f>_xlfn.RANK.AVG(Table2[[#This Row],[6M Return vs Nifty Z-Score]],Table2[6M Return vs Nifty Z-Score])</f>
        <v>491</v>
      </c>
      <c r="AU208">
        <f>_xlfn.RANK.AVG(Table2[[#This Row],[Sharpe Ratio Z-Score]],Table2[Sharpe Ratio Z-Score])</f>
        <v>103</v>
      </c>
      <c r="AV208">
        <f>(Table2[[#This Row],[Rank 1Y]]+Table2[[#This Row],[Rank 6M]]+Table2[[#This Row],[Rank Sharpe]])/3</f>
        <v>244.33333333333334</v>
      </c>
    </row>
    <row r="209" spans="1:48" x14ac:dyDescent="0.3">
      <c r="A209" t="s">
        <v>843</v>
      </c>
      <c r="B209" t="s">
        <v>844</v>
      </c>
      <c r="C209" t="s">
        <v>3144</v>
      </c>
      <c r="D209" t="s">
        <v>37</v>
      </c>
      <c r="E209">
        <v>19081.997185460001</v>
      </c>
      <c r="F209">
        <v>519.65</v>
      </c>
      <c r="G209">
        <v>13.2597273847966</v>
      </c>
      <c r="H209">
        <f>(Table2[[#This Row],[1Y Return vs Nifty]]-AVERAGE(Table2[1Y Return vs Nifty]))/_xlfn.STDEV.P(Table2[1Y Return vs Nifty])</f>
        <v>-0.19529579200706776</v>
      </c>
      <c r="I209">
        <v>-4.1513639808345602</v>
      </c>
      <c r="J209">
        <f>(Table2[[#This Row],[1M Return vs Nifty]]-AVERAGE(Table2[1M Return vs Nifty]))/_xlfn.STDEV.P(Table2[1M Return vs Nifty])</f>
        <v>-0.64913208664007227</v>
      </c>
      <c r="K209">
        <v>13.619846740269599</v>
      </c>
      <c r="L209">
        <f>(Table2[[#This Row],[6M Return vs Nifty]]-AVERAGE(Table2[6M Return vs Nifty]))/_xlfn.STDEV.P(Table2[6M Return vs Nifty])</f>
        <v>0.12565229389438093</v>
      </c>
      <c r="M209">
        <v>-2.7414933995570601</v>
      </c>
      <c r="N209">
        <f>(Table2[[#This Row],[1W Return vs Nifty]]-AVERAGE(Table2[1W Return vs Nifty]))/_xlfn.STDEV.P(Table2[1W Return vs Nifty])</f>
        <v>-0.98003084120340811</v>
      </c>
      <c r="O209">
        <v>533.69000000000005</v>
      </c>
      <c r="P209">
        <v>532.78898853190606</v>
      </c>
      <c r="Q209">
        <v>477.26078384023202</v>
      </c>
      <c r="R209">
        <v>39.127122974278997</v>
      </c>
      <c r="S209" s="1">
        <f>(Table2[[#This Row],[Close Price]]-Table2[[#This Row],[20D EMA]])/Table2[[#This Row],[20D EMA]]</f>
        <v>-2.6307406921621309E-2</v>
      </c>
      <c r="T209" s="1">
        <f>(Table2[[#This Row],[Close Price]]-Table2[[#This Row],[50D EMA]])/Table2[[#This Row],[50D EMA]]</f>
        <v>-2.4660773429477985E-2</v>
      </c>
      <c r="U209" s="1">
        <f>(Table2[[#This Row],[Close Price]]-Table2[[#This Row],[200D EMA]])/Table2[[#This Row],[200D EMA]]</f>
        <v>8.8817723129663601E-2</v>
      </c>
      <c r="V209">
        <v>0.40435721618355303</v>
      </c>
      <c r="W209">
        <v>517.04999999999995</v>
      </c>
      <c r="X209">
        <v>530.9</v>
      </c>
      <c r="Y209">
        <v>508.05</v>
      </c>
      <c r="Z209">
        <v>531.20000000000005</v>
      </c>
      <c r="AA209">
        <v>508.05</v>
      </c>
      <c r="AB209">
        <v>573.20000000000005</v>
      </c>
      <c r="AC209" s="1">
        <f>(Table2[[#This Row],[Close Price]]/Table2[[#This Row],[Day Low]])-1</f>
        <v>5.0285272217387433E-3</v>
      </c>
      <c r="AD209" s="1">
        <f>(Table2[[#This Row],[Day High]]/Table2[[#This Row],[Close Price]])-1</f>
        <v>2.1649186952756638E-2</v>
      </c>
      <c r="AE209" s="1">
        <f>(Table2[[#This Row],[Close Price]]/Table2[[#This Row],[Current Week Low]])-1</f>
        <v>2.2832398385985497E-2</v>
      </c>
      <c r="AF209" s="1">
        <f>(Table2[[#This Row],[Current Week High]]/Table2[[#This Row],[Close Price]])-1</f>
        <v>2.2226498604830391E-2</v>
      </c>
      <c r="AG209" s="1">
        <f>(Table2[[#This Row],[Close Price]]/Table2[[#This Row],[Current Month Low]])-1</f>
        <v>2.2832398385985497E-2</v>
      </c>
      <c r="AH209" s="1">
        <f>(Table2[[#This Row],[Current Month High]]/Table2[[#This Row],[Close Price]])-1</f>
        <v>0.10305012989512186</v>
      </c>
      <c r="AI209">
        <v>14.6637159626671</v>
      </c>
      <c r="AJ209">
        <v>56.051051051050997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-0.02</v>
      </c>
      <c r="AM209" t="s">
        <v>3187</v>
      </c>
      <c r="AN209">
        <v>-6.87</v>
      </c>
      <c r="AO209" t="s">
        <v>3187</v>
      </c>
      <c r="AP209">
        <v>0.148960281153036</v>
      </c>
      <c r="AQ209">
        <f>(Table2[[#This Row],[Sharpe Ratio]]-AVERAGE(Table2[Sharpe Ratio]))/_xlfn.STDEV.P(Table2[Sharpe Ratio])</f>
        <v>0.97464660628635125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-0.72415981966981591</v>
      </c>
      <c r="AS209">
        <f>_xlfn.RANK.AVG(Table2[[#This Row],[1Y Return vs Nifty Z-Score]],Table2[1Y Return vs Nifty Z-Score])</f>
        <v>352</v>
      </c>
      <c r="AT209">
        <f>_xlfn.RANK.AVG(Table2[[#This Row],[6M Return vs Nifty Z-Score]],Table2[6M Return vs Nifty Z-Score])</f>
        <v>267</v>
      </c>
      <c r="AU209">
        <f>_xlfn.RANK.AVG(Table2[[#This Row],[Sharpe Ratio Z-Score]],Table2[Sharpe Ratio Z-Score])</f>
        <v>117</v>
      </c>
      <c r="AV209">
        <f>(Table2[[#This Row],[Rank 1Y]]+Table2[[#This Row],[Rank 6M]]+Table2[[#This Row],[Rank Sharpe]])/3</f>
        <v>245.33333333333334</v>
      </c>
    </row>
    <row r="210" spans="1:48" x14ac:dyDescent="0.3">
      <c r="A210" t="s">
        <v>393</v>
      </c>
      <c r="B210" t="s">
        <v>394</v>
      </c>
      <c r="C210" t="s">
        <v>3156</v>
      </c>
      <c r="D210" t="s">
        <v>395</v>
      </c>
      <c r="E210">
        <v>59090.612665679997</v>
      </c>
      <c r="F210">
        <v>913.2</v>
      </c>
      <c r="G210">
        <v>-2.9634118764682502</v>
      </c>
      <c r="H210">
        <f>(Table2[[#This Row],[1Y Return vs Nifty]]-AVERAGE(Table2[1Y Return vs Nifty]))/_xlfn.STDEV.P(Table2[1Y Return vs Nifty])</f>
        <v>-0.47191759227302821</v>
      </c>
      <c r="I210">
        <v>-3.99172716673116</v>
      </c>
      <c r="J210">
        <f>(Table2[[#This Row],[1M Return vs Nifty]]-AVERAGE(Table2[1M Return vs Nifty]))/_xlfn.STDEV.P(Table2[1M Return vs Nifty])</f>
        <v>-0.63152322782344306</v>
      </c>
      <c r="K210">
        <v>28.163071940297002</v>
      </c>
      <c r="L210">
        <f>(Table2[[#This Row],[6M Return vs Nifty]]-AVERAGE(Table2[6M Return vs Nifty]))/_xlfn.STDEV.P(Table2[6M Return vs Nifty])</f>
        <v>0.58995006573019737</v>
      </c>
      <c r="M210">
        <v>5.2124176137091096</v>
      </c>
      <c r="N210">
        <f>(Table2[[#This Row],[1W Return vs Nifty]]-AVERAGE(Table2[1W Return vs Nifty]))/_xlfn.STDEV.P(Table2[1W Return vs Nifty])</f>
        <v>0.67322746190010119</v>
      </c>
      <c r="O210">
        <v>933.28</v>
      </c>
      <c r="P210">
        <v>949.110763084425</v>
      </c>
      <c r="Q210">
        <v>843.22529076675096</v>
      </c>
      <c r="R210">
        <v>43.738872485277099</v>
      </c>
      <c r="S210" s="1">
        <f>(Table2[[#This Row],[Close Price]]-Table2[[#This Row],[20D EMA]])/Table2[[#This Row],[20D EMA]]</f>
        <v>-2.1515515172295482E-2</v>
      </c>
      <c r="T210" s="1">
        <f>(Table2[[#This Row],[Close Price]]-Table2[[#This Row],[50D EMA]])/Table2[[#This Row],[50D EMA]]</f>
        <v>-3.7836219418397467E-2</v>
      </c>
      <c r="U210" s="1">
        <f>(Table2[[#This Row],[Close Price]]-Table2[[#This Row],[200D EMA]])/Table2[[#This Row],[200D EMA]]</f>
        <v>8.2984594982463786E-2</v>
      </c>
      <c r="V210">
        <v>0.62704822286428696</v>
      </c>
      <c r="W210">
        <v>908</v>
      </c>
      <c r="X210">
        <v>939.4</v>
      </c>
      <c r="Y210">
        <v>908</v>
      </c>
      <c r="Z210">
        <v>945</v>
      </c>
      <c r="AA210">
        <v>838.4</v>
      </c>
      <c r="AB210">
        <v>997.05</v>
      </c>
      <c r="AC210" s="1">
        <f>(Table2[[#This Row],[Close Price]]/Table2[[#This Row],[Day Low]])-1</f>
        <v>5.726872246696102E-3</v>
      </c>
      <c r="AD210" s="1">
        <f>(Table2[[#This Row],[Day High]]/Table2[[#This Row],[Close Price]])-1</f>
        <v>2.8690319754708593E-2</v>
      </c>
      <c r="AE210" s="1">
        <f>(Table2[[#This Row],[Close Price]]/Table2[[#This Row],[Current Week Low]])-1</f>
        <v>5.726872246696102E-3</v>
      </c>
      <c r="AF210" s="1">
        <f>(Table2[[#This Row],[Current Week High]]/Table2[[#This Row],[Close Price]])-1</f>
        <v>3.4822601839684664E-2</v>
      </c>
      <c r="AG210" s="1">
        <f>(Table2[[#This Row],[Close Price]]/Table2[[#This Row],[Current Month Low]])-1</f>
        <v>8.9217557251908497E-2</v>
      </c>
      <c r="AH210" s="1">
        <f>(Table2[[#This Row],[Current Month High]]/Table2[[#This Row],[Close Price]])-1</f>
        <v>9.1819973718791026E-2</v>
      </c>
      <c r="AI210">
        <v>29.982479194042899</v>
      </c>
      <c r="AJ210">
        <v>59.483059727558498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-0.08</v>
      </c>
      <c r="AM210" t="s">
        <v>3187</v>
      </c>
      <c r="AN210">
        <v>-5.26</v>
      </c>
      <c r="AO210" t="s">
        <v>3187</v>
      </c>
      <c r="AP210">
        <v>0.15095875339654999</v>
      </c>
      <c r="AQ210">
        <f>(Table2[[#This Row],[Sharpe Ratio]]-AVERAGE(Table2[Sharpe Ratio]))/_xlfn.STDEV.P(Table2[Sharpe Ratio])</f>
        <v>0.99806410402365608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474</v>
      </c>
      <c r="AT210">
        <f>_xlfn.RANK.AVG(Table2[[#This Row],[6M Return vs Nifty Z-Score]],Table2[6M Return vs Nifty Z-Score])</f>
        <v>150</v>
      </c>
      <c r="AU210">
        <f>_xlfn.RANK.AVG(Table2[[#This Row],[Sharpe Ratio Z-Score]],Table2[Sharpe Ratio Z-Score])</f>
        <v>115</v>
      </c>
      <c r="AV210">
        <f>(Table2[[#This Row],[Rank 1Y]]+Table2[[#This Row],[Rank 6M]]+Table2[[#This Row],[Rank Sharpe]])/3</f>
        <v>246.33333333333334</v>
      </c>
    </row>
    <row r="211" spans="1:48" x14ac:dyDescent="0.3">
      <c r="A211" t="s">
        <v>1723</v>
      </c>
      <c r="B211" t="s">
        <v>1724</v>
      </c>
      <c r="C211" t="s">
        <v>3146</v>
      </c>
      <c r="D211" t="s">
        <v>51</v>
      </c>
      <c r="E211">
        <v>4867.2817988300003</v>
      </c>
      <c r="F211">
        <v>195.34</v>
      </c>
      <c r="G211">
        <v>52.493842797155096</v>
      </c>
      <c r="H211">
        <f>(Table2[[#This Row],[1Y Return vs Nifty]]-AVERAGE(Table2[1Y Return vs Nifty]))/_xlfn.STDEV.P(Table2[1Y Return vs Nifty])</f>
        <v>0.47368765579715888</v>
      </c>
      <c r="I211">
        <v>10.356197818292101</v>
      </c>
      <c r="J211">
        <f>(Table2[[#This Row],[1M Return vs Nifty]]-AVERAGE(Table2[1M Return vs Nifty]))/_xlfn.STDEV.P(Table2[1M Return vs Nifty])</f>
        <v>0.95113542639658688</v>
      </c>
      <c r="K211">
        <v>51.990408026097597</v>
      </c>
      <c r="L211">
        <f>(Table2[[#This Row],[6M Return vs Nifty]]-AVERAGE(Table2[6M Return vs Nifty]))/_xlfn.STDEV.P(Table2[6M Return vs Nifty])</f>
        <v>1.3506464656868946</v>
      </c>
      <c r="M211">
        <v>-3.5320628847753901</v>
      </c>
      <c r="N211">
        <f>(Table2[[#This Row],[1W Return vs Nifty]]-AVERAGE(Table2[1W Return vs Nifty]))/_xlfn.STDEV.P(Table2[1W Return vs Nifty])</f>
        <v>-1.1443544756314934</v>
      </c>
      <c r="O211">
        <v>194.72</v>
      </c>
      <c r="P211">
        <v>179.607656236921</v>
      </c>
      <c r="Q211">
        <v>143.90423337494099</v>
      </c>
      <c r="R211">
        <v>47.850719728147901</v>
      </c>
      <c r="S211" s="1">
        <f>(Table2[[#This Row],[Close Price]]-Table2[[#This Row],[20D EMA]])/Table2[[#This Row],[20D EMA]]</f>
        <v>3.1840591618734829E-3</v>
      </c>
      <c r="T211" s="1">
        <f>(Table2[[#This Row],[Close Price]]-Table2[[#This Row],[50D EMA]])/Table2[[#This Row],[50D EMA]]</f>
        <v>8.7592834808369296E-2</v>
      </c>
      <c r="U211" s="1">
        <f>(Table2[[#This Row],[Close Price]]-Table2[[#This Row],[200D EMA]])/Table2[[#This Row],[200D EMA]]</f>
        <v>0.35743053153303461</v>
      </c>
      <c r="V211">
        <v>0.39798094129370498</v>
      </c>
      <c r="W211">
        <v>188.7</v>
      </c>
      <c r="X211">
        <v>196.99</v>
      </c>
      <c r="Y211">
        <v>188</v>
      </c>
      <c r="Z211">
        <v>197.9</v>
      </c>
      <c r="AA211">
        <v>186</v>
      </c>
      <c r="AB211">
        <v>240.7</v>
      </c>
      <c r="AC211" s="1">
        <f>(Table2[[#This Row],[Close Price]]/Table2[[#This Row],[Day Low]])-1</f>
        <v>3.5188129305776528E-2</v>
      </c>
      <c r="AD211" s="1">
        <f>(Table2[[#This Row],[Day High]]/Table2[[#This Row],[Close Price]])-1</f>
        <v>8.446810689054951E-3</v>
      </c>
      <c r="AE211" s="1">
        <f>(Table2[[#This Row],[Close Price]]/Table2[[#This Row],[Current Week Low]])-1</f>
        <v>3.9042553191489304E-2</v>
      </c>
      <c r="AF211" s="1">
        <f>(Table2[[#This Row],[Current Week High]]/Table2[[#This Row],[Close Price]])-1</f>
        <v>1.3105354766048904E-2</v>
      </c>
      <c r="AG211" s="1">
        <f>(Table2[[#This Row],[Close Price]]/Table2[[#This Row],[Current Month Low]])-1</f>
        <v>5.0215053763440931E-2</v>
      </c>
      <c r="AH211" s="1">
        <f>(Table2[[#This Row],[Current Month High]]/Table2[[#This Row],[Close Price]])-1</f>
        <v>0.23221050476092953</v>
      </c>
      <c r="AI211">
        <v>23.221050476092898</v>
      </c>
      <c r="AJ211">
        <v>115.369349503858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0.26</v>
      </c>
      <c r="AM211" t="s">
        <v>3188</v>
      </c>
      <c r="AN211">
        <v>-15.88</v>
      </c>
      <c r="AO211" t="s">
        <v>3187</v>
      </c>
      <c r="AP211">
        <v>9.5840017560000004E-3</v>
      </c>
      <c r="AQ211">
        <f>(Table2[[#This Row],[Sharpe Ratio]]-AVERAGE(Table2[Sharpe Ratio]))/_xlfn.STDEV.P(Table2[Sharpe Ratio])</f>
        <v>-0.65852278998963543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0.97259228225951166</v>
      </c>
      <c r="AS211">
        <f>_xlfn.RANK.AVG(Table2[[#This Row],[1Y Return vs Nifty Z-Score]],Table2[1Y Return vs Nifty Z-Score])</f>
        <v>172</v>
      </c>
      <c r="AT211">
        <f>_xlfn.RANK.AVG(Table2[[#This Row],[6M Return vs Nifty Z-Score]],Table2[6M Return vs Nifty Z-Score])</f>
        <v>65</v>
      </c>
      <c r="AU211">
        <f>_xlfn.RANK.AVG(Table2[[#This Row],[Sharpe Ratio Z-Score]],Table2[Sharpe Ratio Z-Score])</f>
        <v>503</v>
      </c>
      <c r="AV211">
        <f>(Table2[[#This Row],[Rank 1Y]]+Table2[[#This Row],[Rank 6M]]+Table2[[#This Row],[Rank Sharpe]])/3</f>
        <v>246.66666666666666</v>
      </c>
    </row>
    <row r="212" spans="1:48" x14ac:dyDescent="0.3">
      <c r="A212" t="s">
        <v>751</v>
      </c>
      <c r="B212" t="s">
        <v>752</v>
      </c>
      <c r="C212" t="s">
        <v>3144</v>
      </c>
      <c r="D212" t="s">
        <v>127</v>
      </c>
      <c r="E212">
        <v>22705.907993299999</v>
      </c>
      <c r="F212">
        <v>906.85</v>
      </c>
      <c r="G212">
        <v>60.846131736200398</v>
      </c>
      <c r="H212">
        <f>(Table2[[#This Row],[1Y Return vs Nifty]]-AVERAGE(Table2[1Y Return vs Nifty]))/_xlfn.STDEV.P(Table2[1Y Return vs Nifty])</f>
        <v>0.61610307647820195</v>
      </c>
      <c r="I212">
        <v>9.9075573945857602</v>
      </c>
      <c r="J212">
        <f>(Table2[[#This Row],[1M Return vs Nifty]]-AVERAGE(Table2[1M Return vs Nifty]))/_xlfn.STDEV.P(Table2[1M Return vs Nifty])</f>
        <v>0.90164780710996928</v>
      </c>
      <c r="K212">
        <v>62.562361270898599</v>
      </c>
      <c r="L212">
        <f>(Table2[[#This Row],[6M Return vs Nifty]]-AVERAGE(Table2[6M Return vs Nifty]))/_xlfn.STDEV.P(Table2[6M Return vs Nifty])</f>
        <v>1.6881599310978741</v>
      </c>
      <c r="M212">
        <v>6.0291036889552796</v>
      </c>
      <c r="N212">
        <f>(Table2[[#This Row],[1W Return vs Nifty]]-AVERAGE(Table2[1W Return vs Nifty]))/_xlfn.STDEV.P(Table2[1W Return vs Nifty])</f>
        <v>0.84297955400646096</v>
      </c>
      <c r="O212">
        <v>890.21</v>
      </c>
      <c r="P212">
        <v>859.25831593540602</v>
      </c>
      <c r="Q212">
        <v>698.33364780193597</v>
      </c>
      <c r="R212">
        <v>57.557758490851</v>
      </c>
      <c r="S212" s="1">
        <f>(Table2[[#This Row],[Close Price]]-Table2[[#This Row],[20D EMA]])/Table2[[#This Row],[20D EMA]]</f>
        <v>1.8692218689972014E-2</v>
      </c>
      <c r="T212" s="1">
        <f>(Table2[[#This Row],[Close Price]]-Table2[[#This Row],[50D EMA]])/Table2[[#This Row],[50D EMA]]</f>
        <v>5.5386934501512199E-2</v>
      </c>
      <c r="U212" s="1">
        <f>(Table2[[#This Row],[Close Price]]-Table2[[#This Row],[200D EMA]])/Table2[[#This Row],[200D EMA]]</f>
        <v>0.29859130066893791</v>
      </c>
      <c r="V212">
        <v>0.66984435908541695</v>
      </c>
      <c r="W212">
        <v>895.05</v>
      </c>
      <c r="X212">
        <v>929</v>
      </c>
      <c r="Y212">
        <v>850.95</v>
      </c>
      <c r="Z212">
        <v>929</v>
      </c>
      <c r="AA212">
        <v>833.85</v>
      </c>
      <c r="AB212">
        <v>965</v>
      </c>
      <c r="AC212" s="1">
        <f>(Table2[[#This Row],[Close Price]]/Table2[[#This Row],[Day Low]])-1</f>
        <v>1.3183621026758408E-2</v>
      </c>
      <c r="AD212" s="1">
        <f>(Table2[[#This Row],[Day High]]/Table2[[#This Row],[Close Price]])-1</f>
        <v>2.4425208138060261E-2</v>
      </c>
      <c r="AE212" s="1">
        <f>(Table2[[#This Row],[Close Price]]/Table2[[#This Row],[Current Week Low]])-1</f>
        <v>6.5691286209530464E-2</v>
      </c>
      <c r="AF212" s="1">
        <f>(Table2[[#This Row],[Current Week High]]/Table2[[#This Row],[Close Price]])-1</f>
        <v>2.4425208138060261E-2</v>
      </c>
      <c r="AG212" s="1">
        <f>(Table2[[#This Row],[Close Price]]/Table2[[#This Row],[Current Month Low]])-1</f>
        <v>8.7545721652575459E-2</v>
      </c>
      <c r="AH212" s="1">
        <f>(Table2[[#This Row],[Current Month High]]/Table2[[#This Row],[Close Price]])-1</f>
        <v>6.4123063351160692E-2</v>
      </c>
      <c r="AI212">
        <v>11.148481005679001</v>
      </c>
      <c r="AJ212">
        <v>101.432696579298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0.27</v>
      </c>
      <c r="AM212" t="s">
        <v>3188</v>
      </c>
      <c r="AN212">
        <v>-1.61</v>
      </c>
      <c r="AO212" t="s">
        <v>3187</v>
      </c>
      <c r="AQ212">
        <f>(Table2[[#This Row],[Sharpe Ratio]]-AVERAGE(Table2[Sharpe Ratio]))/_xlfn.STDEV.P(Table2[Sharpe Ratio])</f>
        <v>-0.77082524510946537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3.2780651235830409</v>
      </c>
      <c r="AS212">
        <f>_xlfn.RANK.AVG(Table2[[#This Row],[1Y Return vs Nifty Z-Score]],Table2[1Y Return vs Nifty Z-Score])</f>
        <v>145</v>
      </c>
      <c r="AT212">
        <f>_xlfn.RANK.AVG(Table2[[#This Row],[6M Return vs Nifty Z-Score]],Table2[6M Return vs Nifty Z-Score])</f>
        <v>47</v>
      </c>
      <c r="AU212">
        <f>_xlfn.RANK.AVG(Table2[[#This Row],[Sharpe Ratio Z-Score]],Table2[Sharpe Ratio Z-Score])</f>
        <v>548.5</v>
      </c>
      <c r="AV212">
        <f>(Table2[[#This Row],[Rank 1Y]]+Table2[[#This Row],[Rank 6M]]+Table2[[#This Row],[Rank Sharpe]])/3</f>
        <v>246.83333333333334</v>
      </c>
    </row>
    <row r="213" spans="1:48" x14ac:dyDescent="0.3">
      <c r="A213" t="s">
        <v>1513</v>
      </c>
      <c r="B213" t="s">
        <v>1514</v>
      </c>
      <c r="C213" t="s">
        <v>3160</v>
      </c>
      <c r="D213" t="s">
        <v>154</v>
      </c>
      <c r="E213">
        <v>6770.3587066829996</v>
      </c>
      <c r="F213">
        <v>184.47</v>
      </c>
      <c r="G213">
        <v>142.615012885129</v>
      </c>
      <c r="H213">
        <f>(Table2[[#This Row],[1Y Return vs Nifty]]-AVERAGE(Table2[1Y Return vs Nifty]))/_xlfn.STDEV.P(Table2[1Y Return vs Nifty])</f>
        <v>2.0103495749445215</v>
      </c>
      <c r="I213">
        <v>-9.6901743475843691</v>
      </c>
      <c r="J213">
        <f>(Table2[[#This Row],[1M Return vs Nifty]]-AVERAGE(Table2[1M Return vs Nifty]))/_xlfn.STDEV.P(Table2[1M Return vs Nifty])</f>
        <v>-1.26009472898525</v>
      </c>
      <c r="K213">
        <v>27.160066122018499</v>
      </c>
      <c r="L213">
        <f>(Table2[[#This Row],[6M Return vs Nifty]]-AVERAGE(Table2[6M Return vs Nifty]))/_xlfn.STDEV.P(Table2[6M Return vs Nifty])</f>
        <v>0.557928738950207</v>
      </c>
      <c r="M213">
        <v>-2.8269669148058498</v>
      </c>
      <c r="N213">
        <f>(Table2[[#This Row],[1W Return vs Nifty]]-AVERAGE(Table2[1W Return vs Nifty]))/_xlfn.STDEV.P(Table2[1W Return vs Nifty])</f>
        <v>-0.99779691861423392</v>
      </c>
      <c r="O213">
        <v>195.82</v>
      </c>
      <c r="P213">
        <v>193.795889539021</v>
      </c>
      <c r="Q213">
        <v>156.03898049969899</v>
      </c>
      <c r="R213">
        <v>30.887530262737101</v>
      </c>
      <c r="S213" s="1">
        <f>(Table2[[#This Row],[Close Price]]-Table2[[#This Row],[20D EMA]])/Table2[[#This Row],[20D EMA]]</f>
        <v>-5.7961393116127032E-2</v>
      </c>
      <c r="T213" s="1">
        <f>(Table2[[#This Row],[Close Price]]-Table2[[#This Row],[50D EMA]])/Table2[[#This Row],[50D EMA]]</f>
        <v>-4.8122225714922751E-2</v>
      </c>
      <c r="U213" s="1">
        <f>(Table2[[#This Row],[Close Price]]-Table2[[#This Row],[200D EMA]])/Table2[[#This Row],[200D EMA]]</f>
        <v>0.18220459662869851</v>
      </c>
      <c r="V213">
        <v>0.399530375810355</v>
      </c>
      <c r="W213">
        <v>184</v>
      </c>
      <c r="X213">
        <v>190.75</v>
      </c>
      <c r="Y213">
        <v>184</v>
      </c>
      <c r="Z213">
        <v>197.63</v>
      </c>
      <c r="AA213">
        <v>182</v>
      </c>
      <c r="AB213">
        <v>212.64</v>
      </c>
      <c r="AC213" s="1">
        <f>(Table2[[#This Row],[Close Price]]/Table2[[#This Row],[Day Low]])-1</f>
        <v>2.554347826086989E-3</v>
      </c>
      <c r="AD213" s="1">
        <f>(Table2[[#This Row],[Day High]]/Table2[[#This Row],[Close Price]])-1</f>
        <v>3.4043475903940967E-2</v>
      </c>
      <c r="AE213" s="1">
        <f>(Table2[[#This Row],[Close Price]]/Table2[[#This Row],[Current Week Low]])-1</f>
        <v>2.554347826086989E-3</v>
      </c>
      <c r="AF213" s="1">
        <f>(Table2[[#This Row],[Current Week High]]/Table2[[#This Row],[Close Price]])-1</f>
        <v>7.1339513199978333E-2</v>
      </c>
      <c r="AG213" s="1">
        <f>(Table2[[#This Row],[Close Price]]/Table2[[#This Row],[Current Month Low]])-1</f>
        <v>1.3571428571428568E-2</v>
      </c>
      <c r="AH213" s="1">
        <f>(Table2[[#This Row],[Current Month High]]/Table2[[#This Row],[Close Price]])-1</f>
        <v>0.15270775735892017</v>
      </c>
      <c r="AI213">
        <v>21.781319455738</v>
      </c>
      <c r="AJ213">
        <v>205.41390728476799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0.05</v>
      </c>
      <c r="AM213" t="s">
        <v>3188</v>
      </c>
      <c r="AN213">
        <v>-11.33</v>
      </c>
      <c r="AO213" t="s">
        <v>3187</v>
      </c>
      <c r="AQ213">
        <f>(Table2[[#This Row],[Sharpe Ratio]]-AVERAGE(Table2[Sharpe Ratio]))/_xlfn.STDEV.P(Table2[Sharpe Ratio])</f>
        <v>-0.77082524510946537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-0.4604385788142209</v>
      </c>
      <c r="AS213">
        <f>_xlfn.RANK.AVG(Table2[[#This Row],[1Y Return vs Nifty Z-Score]],Table2[1Y Return vs Nifty Z-Score])</f>
        <v>32</v>
      </c>
      <c r="AT213">
        <f>_xlfn.RANK.AVG(Table2[[#This Row],[6M Return vs Nifty Z-Score]],Table2[6M Return vs Nifty Z-Score])</f>
        <v>160</v>
      </c>
      <c r="AU213">
        <f>_xlfn.RANK.AVG(Table2[[#This Row],[Sharpe Ratio Z-Score]],Table2[Sharpe Ratio Z-Score])</f>
        <v>548.5</v>
      </c>
      <c r="AV213">
        <f>(Table2[[#This Row],[Rank 1Y]]+Table2[[#This Row],[Rank 6M]]+Table2[[#This Row],[Rank Sharpe]])/3</f>
        <v>246.83333333333334</v>
      </c>
    </row>
    <row r="214" spans="1:48" x14ac:dyDescent="0.3">
      <c r="A214" t="s">
        <v>1019</v>
      </c>
      <c r="B214" t="s">
        <v>1020</v>
      </c>
      <c r="C214" t="s">
        <v>3151</v>
      </c>
      <c r="D214" t="s">
        <v>258</v>
      </c>
      <c r="E214">
        <v>14125.41728</v>
      </c>
      <c r="F214">
        <v>4474.6000000000004</v>
      </c>
      <c r="G214">
        <v>30.000260120774801</v>
      </c>
      <c r="H214">
        <f>(Table2[[#This Row],[1Y Return vs Nifty]]-AVERAGE(Table2[1Y Return vs Nifty]))/_xlfn.STDEV.P(Table2[1Y Return vs Nifty])</f>
        <v>9.0148117969976405E-2</v>
      </c>
      <c r="I214">
        <v>11.854218245458201</v>
      </c>
      <c r="J214">
        <f>(Table2[[#This Row],[1M Return vs Nifty]]-AVERAGE(Table2[1M Return vs Nifty]))/_xlfn.STDEV.P(Table2[1M Return vs Nifty])</f>
        <v>1.1163756960333167</v>
      </c>
      <c r="K214">
        <v>0.74831955813361795</v>
      </c>
      <c r="L214">
        <f>(Table2[[#This Row],[6M Return vs Nifty]]-AVERAGE(Table2[6M Return vs Nifty]))/_xlfn.STDEV.P(Table2[6M Return vs Nifty])</f>
        <v>-0.2852759086599343</v>
      </c>
      <c r="M214">
        <v>10.0987410000139</v>
      </c>
      <c r="N214">
        <f>(Table2[[#This Row],[1W Return vs Nifty]]-AVERAGE(Table2[1W Return vs Nifty]))/_xlfn.STDEV.P(Table2[1W Return vs Nifty])</f>
        <v>1.6888730602206667</v>
      </c>
      <c r="O214">
        <v>4310</v>
      </c>
      <c r="P214">
        <v>4259.0940727290499</v>
      </c>
      <c r="Q214">
        <v>3970.1432393539599</v>
      </c>
      <c r="R214">
        <v>64.394939848363805</v>
      </c>
      <c r="S214" s="1">
        <f>(Table2[[#This Row],[Close Price]]-Table2[[#This Row],[20D EMA]])/Table2[[#This Row],[20D EMA]]</f>
        <v>3.8190255220417718E-2</v>
      </c>
      <c r="T214" s="1">
        <f>(Table2[[#This Row],[Close Price]]-Table2[[#This Row],[50D EMA]])/Table2[[#This Row],[50D EMA]]</f>
        <v>5.0599006171484544E-2</v>
      </c>
      <c r="U214" s="1">
        <f>(Table2[[#This Row],[Close Price]]-Table2[[#This Row],[200D EMA]])/Table2[[#This Row],[200D EMA]]</f>
        <v>0.12706260964229796</v>
      </c>
      <c r="V214">
        <v>1.3175796606905199</v>
      </c>
      <c r="W214">
        <v>4451</v>
      </c>
      <c r="X214">
        <v>4629</v>
      </c>
      <c r="Y214">
        <v>4409</v>
      </c>
      <c r="Z214">
        <v>4694</v>
      </c>
      <c r="AA214">
        <v>3997.85</v>
      </c>
      <c r="AB214">
        <v>4694</v>
      </c>
      <c r="AC214" s="1">
        <f>(Table2[[#This Row],[Close Price]]/Table2[[#This Row],[Day Low]])-1</f>
        <v>5.3021792855538763E-3</v>
      </c>
      <c r="AD214" s="1">
        <f>(Table2[[#This Row],[Day High]]/Table2[[#This Row],[Close Price]])-1</f>
        <v>3.4505877620345959E-2</v>
      </c>
      <c r="AE214" s="1">
        <f>(Table2[[#This Row],[Close Price]]/Table2[[#This Row],[Current Week Low]])-1</f>
        <v>1.4878657291903075E-2</v>
      </c>
      <c r="AF214" s="1">
        <f>(Table2[[#This Row],[Current Week High]]/Table2[[#This Row],[Close Price]])-1</f>
        <v>4.903231573771949E-2</v>
      </c>
      <c r="AG214" s="1">
        <f>(Table2[[#This Row],[Close Price]]/Table2[[#This Row],[Current Month Low]])-1</f>
        <v>0.11925159773378202</v>
      </c>
      <c r="AH214" s="1">
        <f>(Table2[[#This Row],[Current Month High]]/Table2[[#This Row],[Close Price]])-1</f>
        <v>4.903231573771949E-2</v>
      </c>
      <c r="AI214">
        <v>11.7418316721047</v>
      </c>
      <c r="AJ214">
        <v>62.123188405797102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0.04</v>
      </c>
      <c r="AM214" t="s">
        <v>3188</v>
      </c>
      <c r="AN214">
        <v>7.86</v>
      </c>
      <c r="AO214" t="s">
        <v>3188</v>
      </c>
      <c r="AP214">
        <v>0.187135955617731</v>
      </c>
      <c r="AQ214">
        <f>(Table2[[#This Row],[Sharpe Ratio]]-AVERAGE(Table2[Sharpe Ratio]))/_xlfn.STDEV.P(Table2[Sharpe Ratio])</f>
        <v>1.4219776979732515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4.0320986635372771</v>
      </c>
      <c r="AS214">
        <f>_xlfn.RANK.AVG(Table2[[#This Row],[1Y Return vs Nifty Z-Score]],Table2[1Y Return vs Nifty Z-Score])</f>
        <v>265</v>
      </c>
      <c r="AT214">
        <f>_xlfn.RANK.AVG(Table2[[#This Row],[6M Return vs Nifty Z-Score]],Table2[6M Return vs Nifty Z-Score])</f>
        <v>419</v>
      </c>
      <c r="AU214">
        <f>_xlfn.RANK.AVG(Table2[[#This Row],[Sharpe Ratio Z-Score]],Table2[Sharpe Ratio Z-Score])</f>
        <v>62</v>
      </c>
      <c r="AV214">
        <f>(Table2[[#This Row],[Rank 1Y]]+Table2[[#This Row],[Rank 6M]]+Table2[[#This Row],[Rank Sharpe]])/3</f>
        <v>248.66666666666666</v>
      </c>
    </row>
    <row r="215" spans="1:48" x14ac:dyDescent="0.3">
      <c r="A215" t="s">
        <v>890</v>
      </c>
      <c r="B215" t="s">
        <v>891</v>
      </c>
      <c r="C215" t="s">
        <v>3142</v>
      </c>
      <c r="D215" t="s">
        <v>24</v>
      </c>
      <c r="E215">
        <v>17457.143861387998</v>
      </c>
      <c r="F215">
        <v>216.91</v>
      </c>
      <c r="G215">
        <v>25.652975843664599</v>
      </c>
      <c r="H215">
        <f>(Table2[[#This Row],[1Y Return vs Nifty]]-AVERAGE(Table2[1Y Return vs Nifty]))/_xlfn.STDEV.P(Table2[1Y Return vs Nifty])</f>
        <v>1.60222916649897E-2</v>
      </c>
      <c r="I215">
        <v>-3.7487124926614102</v>
      </c>
      <c r="J215">
        <f>(Table2[[#This Row],[1M Return vs Nifty]]-AVERAGE(Table2[1M Return vs Nifty]))/_xlfn.STDEV.P(Table2[1M Return vs Nifty])</f>
        <v>-0.6047173114682618</v>
      </c>
      <c r="K215">
        <v>3.29303674755973</v>
      </c>
      <c r="L215">
        <f>(Table2[[#This Row],[6M Return vs Nifty]]-AVERAGE(Table2[6M Return vs Nifty]))/_xlfn.STDEV.P(Table2[6M Return vs Nifty])</f>
        <v>-0.20403488373235365</v>
      </c>
      <c r="M215">
        <v>3.3955845199241299</v>
      </c>
      <c r="N215">
        <f>(Table2[[#This Row],[1W Return vs Nifty]]-AVERAGE(Table2[1W Return vs Nifty]))/_xlfn.STDEV.P(Table2[1W Return vs Nifty])</f>
        <v>0.29559004646466919</v>
      </c>
      <c r="O215">
        <v>208.53</v>
      </c>
      <c r="P215">
        <v>211.618304713116</v>
      </c>
      <c r="Q215">
        <v>194.90096687975199</v>
      </c>
      <c r="R215">
        <v>70.740687526715803</v>
      </c>
      <c r="S215" s="1">
        <f>(Table2[[#This Row],[Close Price]]-Table2[[#This Row],[20D EMA]])/Table2[[#This Row],[20D EMA]]</f>
        <v>4.0186064355248623E-2</v>
      </c>
      <c r="T215" s="1">
        <f>(Table2[[#This Row],[Close Price]]-Table2[[#This Row],[50D EMA]])/Table2[[#This Row],[50D EMA]]</f>
        <v>2.5005848591679113E-2</v>
      </c>
      <c r="U215" s="1">
        <f>(Table2[[#This Row],[Close Price]]-Table2[[#This Row],[200D EMA]])/Table2[[#This Row],[200D EMA]]</f>
        <v>0.11292418643478006</v>
      </c>
      <c r="V215">
        <v>1.3823596405315799</v>
      </c>
      <c r="W215">
        <v>200.1</v>
      </c>
      <c r="X215">
        <v>219.89</v>
      </c>
      <c r="Y215">
        <v>197.2</v>
      </c>
      <c r="Z215">
        <v>219.89</v>
      </c>
      <c r="AA215">
        <v>193.2</v>
      </c>
      <c r="AB215">
        <v>219.89</v>
      </c>
      <c r="AC215" s="1">
        <f>(Table2[[#This Row],[Close Price]]/Table2[[#This Row],[Day Low]])-1</f>
        <v>8.4007996001999041E-2</v>
      </c>
      <c r="AD215" s="1">
        <f>(Table2[[#This Row],[Day High]]/Table2[[#This Row],[Close Price]])-1</f>
        <v>1.3738416854916835E-2</v>
      </c>
      <c r="AE215" s="1">
        <f>(Table2[[#This Row],[Close Price]]/Table2[[#This Row],[Current Week Low]])-1</f>
        <v>9.994929006085207E-2</v>
      </c>
      <c r="AF215" s="1">
        <f>(Table2[[#This Row],[Current Week High]]/Table2[[#This Row],[Close Price]])-1</f>
        <v>1.3738416854916835E-2</v>
      </c>
      <c r="AG215" s="1">
        <f>(Table2[[#This Row],[Close Price]]/Table2[[#This Row],[Current Month Low]])-1</f>
        <v>0.12272256728778475</v>
      </c>
      <c r="AH215" s="1">
        <f>(Table2[[#This Row],[Current Month High]]/Table2[[#This Row],[Close Price]])-1</f>
        <v>1.3738416854916835E-2</v>
      </c>
      <c r="AI215">
        <v>7.3025678852980596</v>
      </c>
      <c r="AJ215">
        <v>56.953690303907401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-0.06</v>
      </c>
      <c r="AM215" t="s">
        <v>3187</v>
      </c>
      <c r="AN215">
        <v>1.1000000000000001</v>
      </c>
      <c r="AO215" t="s">
        <v>3188</v>
      </c>
      <c r="AP215">
        <v>0.184192786221758</v>
      </c>
      <c r="AQ215">
        <f>(Table2[[#This Row],[Sharpe Ratio]]-AVERAGE(Table2[Sharpe Ratio]))/_xlfn.STDEV.P(Table2[Sharpe Ratio])</f>
        <v>1.3874905226349965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287</v>
      </c>
      <c r="AT215">
        <f>_xlfn.RANK.AVG(Table2[[#This Row],[6M Return vs Nifty Z-Score]],Table2[6M Return vs Nifty Z-Score])</f>
        <v>394</v>
      </c>
      <c r="AU215">
        <f>_xlfn.RANK.AVG(Table2[[#This Row],[Sharpe Ratio Z-Score]],Table2[Sharpe Ratio Z-Score])</f>
        <v>66</v>
      </c>
      <c r="AV215">
        <f>(Table2[[#This Row],[Rank 1Y]]+Table2[[#This Row],[Rank 6M]]+Table2[[#This Row],[Rank Sharpe]])/3</f>
        <v>249</v>
      </c>
    </row>
    <row r="216" spans="1:48" x14ac:dyDescent="0.3">
      <c r="A216" t="s">
        <v>473</v>
      </c>
      <c r="B216" t="s">
        <v>474</v>
      </c>
      <c r="C216" t="s">
        <v>3156</v>
      </c>
      <c r="D216" t="s">
        <v>395</v>
      </c>
      <c r="E216">
        <v>46883.527194419999</v>
      </c>
      <c r="F216">
        <v>1591.8</v>
      </c>
      <c r="G216">
        <v>12.0966438848842</v>
      </c>
      <c r="H216">
        <f>(Table2[[#This Row],[1Y Return vs Nifty]]-AVERAGE(Table2[1Y Return vs Nifty]))/_xlfn.STDEV.P(Table2[1Y Return vs Nifty])</f>
        <v>-0.21512760423675073</v>
      </c>
      <c r="I216">
        <v>-2.0109403108852999</v>
      </c>
      <c r="J216">
        <f>(Table2[[#This Row],[1M Return vs Nifty]]-AVERAGE(Table2[1M Return vs Nifty]))/_xlfn.STDEV.P(Table2[1M Return vs Nifty])</f>
        <v>-0.41303104426086984</v>
      </c>
      <c r="K216">
        <v>30.3896244571539</v>
      </c>
      <c r="L216">
        <f>(Table2[[#This Row],[6M Return vs Nifty]]-AVERAGE(Table2[6M Return vs Nifty]))/_xlfn.STDEV.P(Table2[6M Return vs Nifty])</f>
        <v>0.66103356737673313</v>
      </c>
      <c r="M216">
        <v>1.7432240328603299</v>
      </c>
      <c r="N216">
        <f>(Table2[[#This Row],[1W Return vs Nifty]]-AVERAGE(Table2[1W Return vs Nifty]))/_xlfn.STDEV.P(Table2[1W Return vs Nifty])</f>
        <v>-4.7860953980534061E-2</v>
      </c>
      <c r="O216">
        <v>1640.08</v>
      </c>
      <c r="P216">
        <v>1646.939957496</v>
      </c>
      <c r="Q216">
        <v>1442.23162249304</v>
      </c>
      <c r="R216">
        <v>36.293551693792999</v>
      </c>
      <c r="S216" s="1">
        <f>(Table2[[#This Row],[Close Price]]-Table2[[#This Row],[20D EMA]])/Table2[[#This Row],[20D EMA]]</f>
        <v>-2.9437588410321434E-2</v>
      </c>
      <c r="T216" s="1">
        <f>(Table2[[#This Row],[Close Price]]-Table2[[#This Row],[50D EMA]])/Table2[[#This Row],[50D EMA]]</f>
        <v>-3.3480247561565403E-2</v>
      </c>
      <c r="U216" s="1">
        <f>(Table2[[#This Row],[Close Price]]-Table2[[#This Row],[200D EMA]])/Table2[[#This Row],[200D EMA]]</f>
        <v>0.10370621138400514</v>
      </c>
      <c r="V216">
        <v>0.63097035138734003</v>
      </c>
      <c r="W216">
        <v>1587.75</v>
      </c>
      <c r="X216">
        <v>1628.95</v>
      </c>
      <c r="Y216">
        <v>1587.75</v>
      </c>
      <c r="Z216">
        <v>1649.25</v>
      </c>
      <c r="AA216">
        <v>1545.65</v>
      </c>
      <c r="AB216">
        <v>1739.4</v>
      </c>
      <c r="AC216" s="1">
        <f>(Table2[[#This Row],[Close Price]]/Table2[[#This Row],[Day Low]])-1</f>
        <v>2.550779404818071E-3</v>
      </c>
      <c r="AD216" s="1">
        <f>(Table2[[#This Row],[Day High]]/Table2[[#This Row],[Close Price]])-1</f>
        <v>2.333835909033799E-2</v>
      </c>
      <c r="AE216" s="1">
        <f>(Table2[[#This Row],[Close Price]]/Table2[[#This Row],[Current Week Low]])-1</f>
        <v>2.550779404818071E-3</v>
      </c>
      <c r="AF216" s="1">
        <f>(Table2[[#This Row],[Current Week High]]/Table2[[#This Row],[Close Price]])-1</f>
        <v>3.6091217489634397E-2</v>
      </c>
      <c r="AG216" s="1">
        <f>(Table2[[#This Row],[Close Price]]/Table2[[#This Row],[Current Month Low]])-1</f>
        <v>2.9857988548507075E-2</v>
      </c>
      <c r="AH216" s="1">
        <f>(Table2[[#This Row],[Current Month High]]/Table2[[#This Row],[Close Price]])-1</f>
        <v>9.2725216735770832E-2</v>
      </c>
      <c r="AI216">
        <v>12.3884910164593</v>
      </c>
      <c r="AJ216">
        <v>56.204307933859901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</v>
      </c>
      <c r="AM216" t="s">
        <v>3189</v>
      </c>
      <c r="AN216">
        <v>-4.95</v>
      </c>
      <c r="AO216" t="s">
        <v>3187</v>
      </c>
      <c r="AP216">
        <v>9.5224798110702003E-2</v>
      </c>
      <c r="AQ216">
        <f>(Table2[[#This Row],[Sharpe Ratio]]-AVERAGE(Table2[Sharpe Ratio]))/_xlfn.STDEV.P(Table2[Sharpe Ratio])</f>
        <v>0.34499034929264194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363</v>
      </c>
      <c r="AT216">
        <f>_xlfn.RANK.AVG(Table2[[#This Row],[6M Return vs Nifty Z-Score]],Table2[6M Return vs Nifty Z-Score])</f>
        <v>134</v>
      </c>
      <c r="AU216">
        <f>_xlfn.RANK.AVG(Table2[[#This Row],[Sharpe Ratio Z-Score]],Table2[Sharpe Ratio Z-Score])</f>
        <v>251</v>
      </c>
      <c r="AV216">
        <f>(Table2[[#This Row],[Rank 1Y]]+Table2[[#This Row],[Rank 6M]]+Table2[[#This Row],[Rank Sharpe]])/3</f>
        <v>249.33333333333334</v>
      </c>
    </row>
    <row r="217" spans="1:48" x14ac:dyDescent="0.3">
      <c r="A217" t="s">
        <v>1672</v>
      </c>
      <c r="B217" t="s">
        <v>1673</v>
      </c>
      <c r="C217" t="s">
        <v>3149</v>
      </c>
      <c r="D217" t="s">
        <v>130</v>
      </c>
      <c r="E217">
        <v>5317.32</v>
      </c>
      <c r="F217">
        <v>8862.2000000000007</v>
      </c>
      <c r="G217">
        <v>6.4683372792962404</v>
      </c>
      <c r="H217">
        <f>(Table2[[#This Row],[1Y Return vs Nifty]]-AVERAGE(Table2[1Y Return vs Nifty]))/_xlfn.STDEV.P(Table2[1Y Return vs Nifty])</f>
        <v>-0.31109622539035803</v>
      </c>
      <c r="I217">
        <v>6.3899512872726101</v>
      </c>
      <c r="J217">
        <f>(Table2[[#This Row],[1M Return vs Nifty]]-AVERAGE(Table2[1M Return vs Nifty]))/_xlfn.STDEV.P(Table2[1M Return vs Nifty])</f>
        <v>0.51363562042182132</v>
      </c>
      <c r="K217">
        <v>21.970530347839201</v>
      </c>
      <c r="L217">
        <f>(Table2[[#This Row],[6M Return vs Nifty]]-AVERAGE(Table2[6M Return vs Nifty]))/_xlfn.STDEV.P(Table2[6M Return vs Nifty])</f>
        <v>0.39225091551877406</v>
      </c>
      <c r="M217">
        <v>-2.1799457229761199</v>
      </c>
      <c r="N217">
        <f>(Table2[[#This Row],[1W Return vs Nifty]]-AVERAGE(Table2[1W Return vs Nifty]))/_xlfn.STDEV.P(Table2[1W Return vs Nifty])</f>
        <v>-0.86331048094950402</v>
      </c>
      <c r="O217">
        <v>8892.5400000000009</v>
      </c>
      <c r="P217">
        <v>8439.3707485500108</v>
      </c>
      <c r="Q217">
        <v>7203.2497443769798</v>
      </c>
      <c r="R217">
        <v>45.687763031039097</v>
      </c>
      <c r="S217" s="1">
        <f>(Table2[[#This Row],[Close Price]]-Table2[[#This Row],[20D EMA]])/Table2[[#This Row],[20D EMA]]</f>
        <v>-3.4118485831944687E-3</v>
      </c>
      <c r="T217" s="1">
        <f>(Table2[[#This Row],[Close Price]]-Table2[[#This Row],[50D EMA]])/Table2[[#This Row],[50D EMA]]</f>
        <v>5.0101987938216512E-2</v>
      </c>
      <c r="U217" s="1">
        <f>(Table2[[#This Row],[Close Price]]-Table2[[#This Row],[200D EMA]])/Table2[[#This Row],[200D EMA]]</f>
        <v>0.23030580841904519</v>
      </c>
      <c r="V217">
        <v>0.62856254448938698</v>
      </c>
      <c r="W217">
        <v>8811</v>
      </c>
      <c r="X217">
        <v>9059</v>
      </c>
      <c r="Y217">
        <v>8811</v>
      </c>
      <c r="Z217">
        <v>9209.7999999999993</v>
      </c>
      <c r="AA217">
        <v>8580.0499999999993</v>
      </c>
      <c r="AB217">
        <v>9721.0499999999993</v>
      </c>
      <c r="AC217" s="1">
        <f>(Table2[[#This Row],[Close Price]]/Table2[[#This Row],[Day Low]])-1</f>
        <v>5.8109181704688595E-3</v>
      </c>
      <c r="AD217" s="1">
        <f>(Table2[[#This Row],[Day High]]/Table2[[#This Row],[Close Price]])-1</f>
        <v>2.2206675543318788E-2</v>
      </c>
      <c r="AE217" s="1">
        <f>(Table2[[#This Row],[Close Price]]/Table2[[#This Row],[Current Week Low]])-1</f>
        <v>5.8109181704688595E-3</v>
      </c>
      <c r="AF217" s="1">
        <f>(Table2[[#This Row],[Current Week High]]/Table2[[#This Row],[Close Price]])-1</f>
        <v>3.9222766355983651E-2</v>
      </c>
      <c r="AG217" s="1">
        <f>(Table2[[#This Row],[Close Price]]/Table2[[#This Row],[Current Month Low]])-1</f>
        <v>3.2884423750444425E-2</v>
      </c>
      <c r="AH217" s="1">
        <f>(Table2[[#This Row],[Current Month High]]/Table2[[#This Row],[Close Price]])-1</f>
        <v>9.6911602085260729E-2</v>
      </c>
      <c r="AI217">
        <v>9.6911602085260693</v>
      </c>
      <c r="AJ217">
        <v>87.201233616037001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0.15</v>
      </c>
      <c r="AM217" t="s">
        <v>3188</v>
      </c>
      <c r="AN217">
        <v>-4.03</v>
      </c>
      <c r="AO217" t="s">
        <v>3187</v>
      </c>
      <c r="AP217">
        <v>0.12855348225667901</v>
      </c>
      <c r="AQ217">
        <f>(Table2[[#This Row],[Sharpe Ratio]]-AVERAGE(Table2[Sharpe Ratio]))/_xlfn.STDEV.P(Table2[Sharpe Ratio])</f>
        <v>0.7355258636630726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0.46700569326380603</v>
      </c>
      <c r="AS217">
        <f>_xlfn.RANK.AVG(Table2[[#This Row],[1Y Return vs Nifty Z-Score]],Table2[1Y Return vs Nifty Z-Score])</f>
        <v>400</v>
      </c>
      <c r="AT217">
        <f>_xlfn.RANK.AVG(Table2[[#This Row],[6M Return vs Nifty Z-Score]],Table2[6M Return vs Nifty Z-Score])</f>
        <v>192</v>
      </c>
      <c r="AU217">
        <f>_xlfn.RANK.AVG(Table2[[#This Row],[Sharpe Ratio Z-Score]],Table2[Sharpe Ratio Z-Score])</f>
        <v>157</v>
      </c>
      <c r="AV217">
        <f>(Table2[[#This Row],[Rank 1Y]]+Table2[[#This Row],[Rank 6M]]+Table2[[#This Row],[Rank Sharpe]])/3</f>
        <v>249.66666666666666</v>
      </c>
    </row>
    <row r="218" spans="1:48" x14ac:dyDescent="0.3">
      <c r="A218" t="s">
        <v>396</v>
      </c>
      <c r="B218" t="s">
        <v>397</v>
      </c>
      <c r="C218" t="s">
        <v>3142</v>
      </c>
      <c r="D218" t="s">
        <v>141</v>
      </c>
      <c r="E218">
        <v>58515.325414325998</v>
      </c>
      <c r="F218">
        <v>217.71</v>
      </c>
      <c r="G218">
        <v>237.923316003331</v>
      </c>
      <c r="H218">
        <f>(Table2[[#This Row],[1Y Return vs Nifty]]-AVERAGE(Table2[1Y Return vs Nifty]))/_xlfn.STDEV.P(Table2[1Y Return vs Nifty])</f>
        <v>3.635457635984205</v>
      </c>
      <c r="I218">
        <v>-1.10471366093592</v>
      </c>
      <c r="J218">
        <f>(Table2[[#This Row],[1M Return vs Nifty]]-AVERAGE(Table2[1M Return vs Nifty]))/_xlfn.STDEV.P(Table2[1M Return vs Nifty])</f>
        <v>-0.31306903221213689</v>
      </c>
      <c r="K218">
        <v>21.693551734711399</v>
      </c>
      <c r="L218">
        <f>(Table2[[#This Row],[6M Return vs Nifty]]-AVERAGE(Table2[6M Return vs Nifty]))/_xlfn.STDEV.P(Table2[6M Return vs Nifty])</f>
        <v>0.38340827221561108</v>
      </c>
      <c r="M218">
        <v>-4.2711767324089802</v>
      </c>
      <c r="N218">
        <f>(Table2[[#This Row],[1W Return vs Nifty]]-AVERAGE(Table2[1W Return vs Nifty]))/_xlfn.STDEV.P(Table2[1W Return vs Nifty])</f>
        <v>-1.2979828106104687</v>
      </c>
      <c r="O218">
        <v>226.14</v>
      </c>
      <c r="P218">
        <v>229.71070116236601</v>
      </c>
      <c r="Q218">
        <v>185.91425815679801</v>
      </c>
      <c r="R218">
        <v>37.945302614241903</v>
      </c>
      <c r="S218" s="1">
        <f>(Table2[[#This Row],[Close Price]]-Table2[[#This Row],[20D EMA]])/Table2[[#This Row],[20D EMA]]</f>
        <v>-3.7277792517909164E-2</v>
      </c>
      <c r="T218" s="1">
        <f>(Table2[[#This Row],[Close Price]]-Table2[[#This Row],[50D EMA]])/Table2[[#This Row],[50D EMA]]</f>
        <v>-5.2242673509074203E-2</v>
      </c>
      <c r="U218" s="1">
        <f>(Table2[[#This Row],[Close Price]]-Table2[[#This Row],[200D EMA]])/Table2[[#This Row],[200D EMA]]</f>
        <v>0.17102368671684029</v>
      </c>
      <c r="V218">
        <v>0.44602090226477498</v>
      </c>
      <c r="W218">
        <v>217.02</v>
      </c>
      <c r="X218">
        <v>224.4</v>
      </c>
      <c r="Y218">
        <v>217.02</v>
      </c>
      <c r="Z218">
        <v>229.7</v>
      </c>
      <c r="AA218">
        <v>206</v>
      </c>
      <c r="AB218">
        <v>239.9</v>
      </c>
      <c r="AC218" s="1">
        <f>(Table2[[#This Row],[Close Price]]/Table2[[#This Row],[Day Low]])-1</f>
        <v>3.1794304672381202E-3</v>
      </c>
      <c r="AD218" s="1">
        <f>(Table2[[#This Row],[Day High]]/Table2[[#This Row],[Close Price]])-1</f>
        <v>3.072895135731013E-2</v>
      </c>
      <c r="AE218" s="1">
        <f>(Table2[[#This Row],[Close Price]]/Table2[[#This Row],[Current Week Low]])-1</f>
        <v>3.1794304672381202E-3</v>
      </c>
      <c r="AF218" s="1">
        <f>(Table2[[#This Row],[Current Week High]]/Table2[[#This Row],[Close Price]])-1</f>
        <v>5.5073262597032713E-2</v>
      </c>
      <c r="AG218" s="1">
        <f>(Table2[[#This Row],[Close Price]]/Table2[[#This Row],[Current Month Low]])-1</f>
        <v>5.6844660194174779E-2</v>
      </c>
      <c r="AH218" s="1">
        <f>(Table2[[#This Row],[Current Month High]]/Table2[[#This Row],[Close Price]])-1</f>
        <v>0.10192457856781956</v>
      </c>
      <c r="AI218">
        <v>42.391254421018701</v>
      </c>
      <c r="AJ218">
        <v>365.192307692307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-0.18</v>
      </c>
      <c r="AM218" t="s">
        <v>3187</v>
      </c>
      <c r="AN218">
        <v>-7.31</v>
      </c>
      <c r="AO218" t="s">
        <v>3187</v>
      </c>
      <c r="AQ218">
        <f>(Table2[[#This Row],[Sharpe Ratio]]-AVERAGE(Table2[Sharpe Ratio]))/_xlfn.STDEV.P(Table2[Sharpe Ratio])</f>
        <v>-0.77082524510946537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8</v>
      </c>
      <c r="AT218">
        <f>_xlfn.RANK.AVG(Table2[[#This Row],[6M Return vs Nifty Z-Score]],Table2[6M Return vs Nifty Z-Score])</f>
        <v>194</v>
      </c>
      <c r="AU218">
        <f>_xlfn.RANK.AVG(Table2[[#This Row],[Sharpe Ratio Z-Score]],Table2[Sharpe Ratio Z-Score])</f>
        <v>548.5</v>
      </c>
      <c r="AV218">
        <f>(Table2[[#This Row],[Rank 1Y]]+Table2[[#This Row],[Rank 6M]]+Table2[[#This Row],[Rank Sharpe]])/3</f>
        <v>250.16666666666666</v>
      </c>
    </row>
    <row r="219" spans="1:48" x14ac:dyDescent="0.3">
      <c r="A219" t="s">
        <v>707</v>
      </c>
      <c r="B219" t="s">
        <v>708</v>
      </c>
      <c r="C219" t="s">
        <v>3142</v>
      </c>
      <c r="D219" t="s">
        <v>412</v>
      </c>
      <c r="E219">
        <v>25662.034303799999</v>
      </c>
      <c r="F219">
        <v>7184.9</v>
      </c>
      <c r="G219">
        <v>180.59922334498501</v>
      </c>
      <c r="H219">
        <f>(Table2[[#This Row],[1Y Return vs Nifty]]-AVERAGE(Table2[1Y Return vs Nifty]))/_xlfn.STDEV.P(Table2[1Y Return vs Nifty])</f>
        <v>2.6580208122970932</v>
      </c>
      <c r="I219">
        <v>12.349083647672099</v>
      </c>
      <c r="J219">
        <f>(Table2[[#This Row],[1M Return vs Nifty]]-AVERAGE(Table2[1M Return vs Nifty]))/_xlfn.STDEV.P(Table2[1M Return vs Nifty])</f>
        <v>1.1709621963325187</v>
      </c>
      <c r="K219">
        <v>24.195701093600899</v>
      </c>
      <c r="L219">
        <f>(Table2[[#This Row],[6M Return vs Nifty]]-AVERAGE(Table2[6M Return vs Nifty]))/_xlfn.STDEV.P(Table2[6M Return vs Nifty])</f>
        <v>0.46329030361883949</v>
      </c>
      <c r="M219">
        <v>15.643834630018</v>
      </c>
      <c r="N219">
        <f>(Table2[[#This Row],[1W Return vs Nifty]]-AVERAGE(Table2[1W Return vs Nifty]))/_xlfn.STDEV.P(Table2[1W Return vs Nifty])</f>
        <v>2.8414471926192331</v>
      </c>
      <c r="O219">
        <v>6688.3</v>
      </c>
      <c r="P219">
        <v>6439.0548086301296</v>
      </c>
      <c r="Q219">
        <v>5131.6885965155698</v>
      </c>
      <c r="R219">
        <v>68.835235619332096</v>
      </c>
      <c r="S219" s="1">
        <f>(Table2[[#This Row],[Close Price]]-Table2[[#This Row],[20D EMA]])/Table2[[#This Row],[20D EMA]]</f>
        <v>7.4249061794476837E-2</v>
      </c>
      <c r="T219" s="1">
        <f>(Table2[[#This Row],[Close Price]]-Table2[[#This Row],[50D EMA]])/Table2[[#This Row],[50D EMA]]</f>
        <v>0.11583147116098925</v>
      </c>
      <c r="U219" s="1">
        <f>(Table2[[#This Row],[Close Price]]-Table2[[#This Row],[200D EMA]])/Table2[[#This Row],[200D EMA]]</f>
        <v>0.40010444220613189</v>
      </c>
      <c r="V219">
        <v>1.39232712508441</v>
      </c>
      <c r="W219">
        <v>7010</v>
      </c>
      <c r="X219">
        <v>7331</v>
      </c>
      <c r="Y219">
        <v>6628.55</v>
      </c>
      <c r="Z219">
        <v>7395.5</v>
      </c>
      <c r="AA219">
        <v>5849.95</v>
      </c>
      <c r="AB219">
        <v>7395.5</v>
      </c>
      <c r="AC219" s="1">
        <f>(Table2[[#This Row],[Close Price]]/Table2[[#This Row],[Day Low]])-1</f>
        <v>2.4950071326676149E-2</v>
      </c>
      <c r="AD219" s="1">
        <f>(Table2[[#This Row],[Day High]]/Table2[[#This Row],[Close Price]])-1</f>
        <v>2.0334312238166286E-2</v>
      </c>
      <c r="AE219" s="1">
        <f>(Table2[[#This Row],[Close Price]]/Table2[[#This Row],[Current Week Low]])-1</f>
        <v>8.3932383402101518E-2</v>
      </c>
      <c r="AF219" s="1">
        <f>(Table2[[#This Row],[Current Week High]]/Table2[[#This Row],[Close Price]])-1</f>
        <v>2.9311472671853522E-2</v>
      </c>
      <c r="AG219" s="1">
        <f>(Table2[[#This Row],[Close Price]]/Table2[[#This Row],[Current Month Low]])-1</f>
        <v>0.22819853161138126</v>
      </c>
      <c r="AH219" s="1">
        <f>(Table2[[#This Row],[Current Month High]]/Table2[[#This Row],[Close Price]])-1</f>
        <v>2.9311472671853522E-2</v>
      </c>
      <c r="AI219">
        <v>2.93114726718535</v>
      </c>
      <c r="AJ219">
        <v>209.66727006292501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0.12</v>
      </c>
      <c r="AM219" t="s">
        <v>3188</v>
      </c>
      <c r="AN219">
        <v>6.3</v>
      </c>
      <c r="AO219" t="s">
        <v>3188</v>
      </c>
      <c r="AQ219">
        <f>(Table2[[#This Row],[Sharpe Ratio]]-AVERAGE(Table2[Sharpe Ratio]))/_xlfn.STDEV.P(Table2[Sharpe Ratio])</f>
        <v>-0.77082524510946537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6.3628952597582185</v>
      </c>
      <c r="AS219">
        <f>_xlfn.RANK.AVG(Table2[[#This Row],[1Y Return vs Nifty Z-Score]],Table2[1Y Return vs Nifty Z-Score])</f>
        <v>17</v>
      </c>
      <c r="AT219">
        <f>_xlfn.RANK.AVG(Table2[[#This Row],[6M Return vs Nifty Z-Score]],Table2[6M Return vs Nifty Z-Score])</f>
        <v>186</v>
      </c>
      <c r="AU219">
        <f>_xlfn.RANK.AVG(Table2[[#This Row],[Sharpe Ratio Z-Score]],Table2[Sharpe Ratio Z-Score])</f>
        <v>548.5</v>
      </c>
      <c r="AV219">
        <f>(Table2[[#This Row],[Rank 1Y]]+Table2[[#This Row],[Rank 6M]]+Table2[[#This Row],[Rank Sharpe]])/3</f>
        <v>250.5</v>
      </c>
    </row>
    <row r="220" spans="1:48" x14ac:dyDescent="0.3">
      <c r="A220" t="s">
        <v>550</v>
      </c>
      <c r="B220" t="s">
        <v>551</v>
      </c>
      <c r="C220" t="s">
        <v>3151</v>
      </c>
      <c r="D220" t="s">
        <v>552</v>
      </c>
      <c r="E220">
        <v>37420.909026289999</v>
      </c>
      <c r="F220">
        <v>4144.55</v>
      </c>
      <c r="G220">
        <v>29.395360945896499</v>
      </c>
      <c r="H220">
        <f>(Table2[[#This Row],[1Y Return vs Nifty]]-AVERAGE(Table2[1Y Return vs Nifty]))/_xlfn.STDEV.P(Table2[1Y Return vs Nifty])</f>
        <v>7.9833942887121076E-2</v>
      </c>
      <c r="I220">
        <v>1.1545172601001601</v>
      </c>
      <c r="J220">
        <f>(Table2[[#This Row],[1M Return vs Nifty]]-AVERAGE(Table2[1M Return vs Nifty]))/_xlfn.STDEV.P(Table2[1M Return vs Nifty])</f>
        <v>-6.3862866666140675E-2</v>
      </c>
      <c r="K220">
        <v>-2.47103421467766</v>
      </c>
      <c r="L220">
        <f>(Table2[[#This Row],[6M Return vs Nifty]]-AVERAGE(Table2[6M Return vs Nifty]))/_xlfn.STDEV.P(Table2[6M Return vs Nifty])</f>
        <v>-0.38805495271026569</v>
      </c>
      <c r="M220">
        <v>0.90445880843132498</v>
      </c>
      <c r="N220">
        <f>(Table2[[#This Row],[1W Return vs Nifty]]-AVERAGE(Table2[1W Return vs Nifty]))/_xlfn.STDEV.P(Table2[1W Return vs Nifty])</f>
        <v>-0.22220230244783384</v>
      </c>
      <c r="O220">
        <v>4377.1000000000004</v>
      </c>
      <c r="P220">
        <v>4370.0005397065397</v>
      </c>
      <c r="Q220">
        <v>3930.8856045295202</v>
      </c>
      <c r="R220">
        <v>35.649415458571603</v>
      </c>
      <c r="S220" s="1">
        <f>(Table2[[#This Row],[Close Price]]-Table2[[#This Row],[20D EMA]])/Table2[[#This Row],[20D EMA]]</f>
        <v>-5.3128783898014703E-2</v>
      </c>
      <c r="T220" s="1">
        <f>(Table2[[#This Row],[Close Price]]-Table2[[#This Row],[50D EMA]])/Table2[[#This Row],[50D EMA]]</f>
        <v>-5.1590506147095191E-2</v>
      </c>
      <c r="U220" s="1">
        <f>(Table2[[#This Row],[Close Price]]-Table2[[#This Row],[200D EMA]])/Table2[[#This Row],[200D EMA]]</f>
        <v>5.4355281981311461E-2</v>
      </c>
      <c r="V220">
        <v>1.93477525541583</v>
      </c>
      <c r="W220">
        <v>4115</v>
      </c>
      <c r="X220">
        <v>4420</v>
      </c>
      <c r="Y220">
        <v>4115</v>
      </c>
      <c r="Z220">
        <v>4725</v>
      </c>
      <c r="AA220">
        <v>4022.55</v>
      </c>
      <c r="AB220">
        <v>4725</v>
      </c>
      <c r="AC220" s="1">
        <f>(Table2[[#This Row],[Close Price]]/Table2[[#This Row],[Day Low]])-1</f>
        <v>7.1810449574727375E-3</v>
      </c>
      <c r="AD220" s="1">
        <f>(Table2[[#This Row],[Day High]]/Table2[[#This Row],[Close Price]])-1</f>
        <v>6.6460773787262672E-2</v>
      </c>
      <c r="AE220" s="1">
        <f>(Table2[[#This Row],[Close Price]]/Table2[[#This Row],[Current Week Low]])-1</f>
        <v>7.1810449574727375E-3</v>
      </c>
      <c r="AF220" s="1">
        <f>(Table2[[#This Row],[Current Week High]]/Table2[[#This Row],[Close Price]])-1</f>
        <v>0.14005139279294498</v>
      </c>
      <c r="AG220" s="1">
        <f>(Table2[[#This Row],[Close Price]]/Table2[[#This Row],[Current Month Low]])-1</f>
        <v>3.032902014891059E-2</v>
      </c>
      <c r="AH220" s="1">
        <f>(Table2[[#This Row],[Current Month High]]/Table2[[#This Row],[Close Price]])-1</f>
        <v>0.14005139279294498</v>
      </c>
      <c r="AI220">
        <v>21.598243476372499</v>
      </c>
      <c r="AJ220">
        <v>78.559734608590702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-7.0000000000000007E-2</v>
      </c>
      <c r="AM220" t="s">
        <v>3187</v>
      </c>
      <c r="AN220">
        <v>-3.55</v>
      </c>
      <c r="AO220" t="s">
        <v>3187</v>
      </c>
      <c r="AP220">
        <v>0.20710137489621899</v>
      </c>
      <c r="AQ220">
        <f>(Table2[[#This Row],[Sharpe Ratio]]-AVERAGE(Table2[Sharpe Ratio]))/_xlfn.STDEV.P(Table2[Sharpe Ratio])</f>
        <v>1.6559264867521446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1.0616403078150254</v>
      </c>
      <c r="AS220">
        <f>_xlfn.RANK.AVG(Table2[[#This Row],[1Y Return vs Nifty Z-Score]],Table2[1Y Return vs Nifty Z-Score])</f>
        <v>268</v>
      </c>
      <c r="AT220">
        <f>_xlfn.RANK.AVG(Table2[[#This Row],[6M Return vs Nifty Z-Score]],Table2[6M Return vs Nifty Z-Score])</f>
        <v>454</v>
      </c>
      <c r="AU220">
        <f>_xlfn.RANK.AVG(Table2[[#This Row],[Sharpe Ratio Z-Score]],Table2[Sharpe Ratio Z-Score])</f>
        <v>32</v>
      </c>
      <c r="AV220">
        <f>(Table2[[#This Row],[Rank 1Y]]+Table2[[#This Row],[Rank 6M]]+Table2[[#This Row],[Rank Sharpe]])/3</f>
        <v>251.33333333333334</v>
      </c>
    </row>
    <row r="221" spans="1:48" x14ac:dyDescent="0.3">
      <c r="A221" t="s">
        <v>810</v>
      </c>
      <c r="B221" t="s">
        <v>811</v>
      </c>
      <c r="C221" t="s">
        <v>3155</v>
      </c>
      <c r="D221" t="s">
        <v>133</v>
      </c>
      <c r="E221">
        <v>19908.30592182</v>
      </c>
      <c r="F221">
        <v>1757.4</v>
      </c>
      <c r="G221">
        <v>108.001793451426</v>
      </c>
      <c r="H221">
        <f>(Table2[[#This Row],[1Y Return vs Nifty]]-AVERAGE(Table2[1Y Return vs Nifty]))/_xlfn.STDEV.P(Table2[1Y Return vs Nifty])</f>
        <v>1.4201573243230379</v>
      </c>
      <c r="I221">
        <v>5.4047671844087901</v>
      </c>
      <c r="J221">
        <f>(Table2[[#This Row],[1M Return vs Nifty]]-AVERAGE(Table2[1M Return vs Nifty]))/_xlfn.STDEV.P(Table2[1M Return vs Nifty])</f>
        <v>0.40496414715826817</v>
      </c>
      <c r="K221">
        <v>5.0391359012994699E-2</v>
      </c>
      <c r="L221">
        <f>(Table2[[#This Row],[6M Return vs Nifty]]-AVERAGE(Table2[6M Return vs Nifty]))/_xlfn.STDEV.P(Table2[6M Return vs Nifty])</f>
        <v>-0.30755752111495421</v>
      </c>
      <c r="M221">
        <v>6.4495341203908296</v>
      </c>
      <c r="N221">
        <f>(Table2[[#This Row],[1W Return vs Nifty]]-AVERAGE(Table2[1W Return vs Nifty]))/_xlfn.STDEV.P(Table2[1W Return vs Nifty])</f>
        <v>0.93036802245788108</v>
      </c>
      <c r="O221">
        <v>1798.43</v>
      </c>
      <c r="P221">
        <v>1804.51521294281</v>
      </c>
      <c r="Q221">
        <v>1606.10928919974</v>
      </c>
      <c r="R221">
        <v>43.088492960221203</v>
      </c>
      <c r="S221" s="1">
        <f>(Table2[[#This Row],[Close Price]]-Table2[[#This Row],[20D EMA]])/Table2[[#This Row],[20D EMA]]</f>
        <v>-2.2814343621936895E-2</v>
      </c>
      <c r="T221" s="1">
        <f>(Table2[[#This Row],[Close Price]]-Table2[[#This Row],[50D EMA]])/Table2[[#This Row],[50D EMA]]</f>
        <v>-2.6109623573621312E-2</v>
      </c>
      <c r="U221" s="1">
        <f>(Table2[[#This Row],[Close Price]]-Table2[[#This Row],[200D EMA]])/Table2[[#This Row],[200D EMA]]</f>
        <v>9.4197021222411442E-2</v>
      </c>
      <c r="V221">
        <v>0.86930454774896704</v>
      </c>
      <c r="W221">
        <v>1751.6</v>
      </c>
      <c r="X221">
        <v>1825</v>
      </c>
      <c r="Y221">
        <v>1701</v>
      </c>
      <c r="Z221">
        <v>1830.65</v>
      </c>
      <c r="AA221">
        <v>1675.55</v>
      </c>
      <c r="AB221">
        <v>1941.9</v>
      </c>
      <c r="AC221" s="1">
        <f>(Table2[[#This Row],[Close Price]]/Table2[[#This Row],[Day Low]])-1</f>
        <v>3.3112582781458233E-3</v>
      </c>
      <c r="AD221" s="1">
        <f>(Table2[[#This Row],[Day High]]/Table2[[#This Row],[Close Price]])-1</f>
        <v>3.8465915557072794E-2</v>
      </c>
      <c r="AE221" s="1">
        <f>(Table2[[#This Row],[Close Price]]/Table2[[#This Row],[Current Week Low]])-1</f>
        <v>3.3156966490299977E-2</v>
      </c>
      <c r="AF221" s="1">
        <f>(Table2[[#This Row],[Current Week High]]/Table2[[#This Row],[Close Price]])-1</f>
        <v>4.1680892227153654E-2</v>
      </c>
      <c r="AG221" s="1">
        <f>(Table2[[#This Row],[Close Price]]/Table2[[#This Row],[Current Month Low]])-1</f>
        <v>4.884963146429544E-2</v>
      </c>
      <c r="AH221" s="1">
        <f>(Table2[[#This Row],[Current Month High]]/Table2[[#This Row],[Close Price]])-1</f>
        <v>0.10498463639467404</v>
      </c>
      <c r="AI221">
        <v>22.954558636166801</v>
      </c>
      <c r="AJ221">
        <v>166.973989788393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0.01</v>
      </c>
      <c r="AM221" t="s">
        <v>3188</v>
      </c>
      <c r="AN221">
        <v>-9.43</v>
      </c>
      <c r="AO221" t="s">
        <v>3187</v>
      </c>
      <c r="AP221">
        <v>9.0401631981152003E-2</v>
      </c>
      <c r="AQ221">
        <f>(Table2[[#This Row],[Sharpe Ratio]]-AVERAGE(Table2[Sharpe Ratio]))/_xlfn.STDEV.P(Table2[Sharpe Ratio])</f>
        <v>0.28847393667197707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62</v>
      </c>
      <c r="AT221">
        <f>_xlfn.RANK.AVG(Table2[[#This Row],[6M Return vs Nifty Z-Score]],Table2[6M Return vs Nifty Z-Score])</f>
        <v>426</v>
      </c>
      <c r="AU221">
        <f>_xlfn.RANK.AVG(Table2[[#This Row],[Sharpe Ratio Z-Score]],Table2[Sharpe Ratio Z-Score])</f>
        <v>269</v>
      </c>
      <c r="AV221">
        <f>(Table2[[#This Row],[Rank 1Y]]+Table2[[#This Row],[Rank 6M]]+Table2[[#This Row],[Rank Sharpe]])/3</f>
        <v>252.33333333333334</v>
      </c>
    </row>
    <row r="222" spans="1:48" x14ac:dyDescent="0.3">
      <c r="A222" t="s">
        <v>721</v>
      </c>
      <c r="B222" t="s">
        <v>722</v>
      </c>
      <c r="C222" t="s">
        <v>3146</v>
      </c>
      <c r="D222" t="s">
        <v>51</v>
      </c>
      <c r="E222">
        <v>24881.943140399999</v>
      </c>
      <c r="F222">
        <v>1389.2</v>
      </c>
      <c r="G222">
        <v>40.503503559151497</v>
      </c>
      <c r="H222">
        <f>(Table2[[#This Row],[1Y Return vs Nifty]]-AVERAGE(Table2[1Y Return vs Nifty]))/_xlfn.STDEV.P(Table2[1Y Return vs Nifty])</f>
        <v>0.26923960339490483</v>
      </c>
      <c r="I222">
        <v>-8.0397421993174092</v>
      </c>
      <c r="J222">
        <f>(Table2[[#This Row],[1M Return vs Nifty]]-AVERAGE(Table2[1M Return vs Nifty]))/_xlfn.STDEV.P(Table2[1M Return vs Nifty])</f>
        <v>-1.0780425698483567</v>
      </c>
      <c r="K222">
        <v>27.722843686772801</v>
      </c>
      <c r="L222">
        <f>(Table2[[#This Row],[6M Return vs Nifty]]-AVERAGE(Table2[6M Return vs Nifty]))/_xlfn.STDEV.P(Table2[6M Return vs Nifty])</f>
        <v>0.57589561808195</v>
      </c>
      <c r="M222">
        <v>-4.5873417991008099</v>
      </c>
      <c r="N222">
        <f>(Table2[[#This Row],[1W Return vs Nifty]]-AVERAGE(Table2[1W Return vs Nifty]))/_xlfn.STDEV.P(Table2[1W Return vs Nifty])</f>
        <v>-1.3636992261936625</v>
      </c>
      <c r="O222">
        <v>1429.47</v>
      </c>
      <c r="P222">
        <v>1425.4373832504</v>
      </c>
      <c r="Q222">
        <v>1193.1988300949099</v>
      </c>
      <c r="R222">
        <v>39.119419749443502</v>
      </c>
      <c r="S222" s="1">
        <f>(Table2[[#This Row],[Close Price]]-Table2[[#This Row],[20D EMA]])/Table2[[#This Row],[20D EMA]]</f>
        <v>-2.817128026471348E-2</v>
      </c>
      <c r="T222" s="1">
        <f>(Table2[[#This Row],[Close Price]]-Table2[[#This Row],[50D EMA]])/Table2[[#This Row],[50D EMA]]</f>
        <v>-2.5421939733170511E-2</v>
      </c>
      <c r="U222" s="1">
        <f>(Table2[[#This Row],[Close Price]]-Table2[[#This Row],[200D EMA]])/Table2[[#This Row],[200D EMA]]</f>
        <v>0.16426530512898654</v>
      </c>
      <c r="V222">
        <v>0.87419485257597596</v>
      </c>
      <c r="W222">
        <v>1376.25</v>
      </c>
      <c r="X222">
        <v>1407.45</v>
      </c>
      <c r="Y222">
        <v>1364</v>
      </c>
      <c r="Z222">
        <v>1448.35</v>
      </c>
      <c r="AA222">
        <v>1345.05</v>
      </c>
      <c r="AB222">
        <v>1484.95</v>
      </c>
      <c r="AC222" s="1">
        <f>(Table2[[#This Row],[Close Price]]/Table2[[#This Row],[Day Low]])-1</f>
        <v>9.4096276112625166E-3</v>
      </c>
      <c r="AD222" s="1">
        <f>(Table2[[#This Row],[Day High]]/Table2[[#This Row],[Close Price]])-1</f>
        <v>1.3137057299164923E-2</v>
      </c>
      <c r="AE222" s="1">
        <f>(Table2[[#This Row],[Close Price]]/Table2[[#This Row],[Current Week Low]])-1</f>
        <v>1.8475073313783064E-2</v>
      </c>
      <c r="AF222" s="1">
        <f>(Table2[[#This Row],[Current Week High]]/Table2[[#This Row],[Close Price]])-1</f>
        <v>4.2578462424416763E-2</v>
      </c>
      <c r="AG222" s="1">
        <f>(Table2[[#This Row],[Close Price]]/Table2[[#This Row],[Current Month Low]])-1</f>
        <v>3.2824058585182669E-2</v>
      </c>
      <c r="AH222" s="1">
        <f>(Table2[[#This Row],[Current Month High]]/Table2[[#This Row],[Close Price]])-1</f>
        <v>6.8924560898358855E-2</v>
      </c>
      <c r="AI222">
        <v>17.9815721278433</v>
      </c>
      <c r="AJ222">
        <v>91.825462579397893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-0.05</v>
      </c>
      <c r="AM222" t="s">
        <v>3187</v>
      </c>
      <c r="AN222">
        <v>-2.17</v>
      </c>
      <c r="AO222" t="s">
        <v>3187</v>
      </c>
      <c r="AP222">
        <v>4.9217818990325998E-2</v>
      </c>
      <c r="AQ222">
        <f>(Table2[[#This Row],[Sharpe Ratio]]-AVERAGE(Table2[Sharpe Ratio]))/_xlfn.STDEV.P(Table2[Sharpe Ratio])</f>
        <v>-0.19410561911433427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-1.7907121936794987</v>
      </c>
      <c r="AS222">
        <f>_xlfn.RANK.AVG(Table2[[#This Row],[1Y Return vs Nifty Z-Score]],Table2[1Y Return vs Nifty Z-Score])</f>
        <v>217</v>
      </c>
      <c r="AT222">
        <f>_xlfn.RANK.AVG(Table2[[#This Row],[6M Return vs Nifty Z-Score]],Table2[6M Return vs Nifty Z-Score])</f>
        <v>152</v>
      </c>
      <c r="AU222">
        <f>_xlfn.RANK.AVG(Table2[[#This Row],[Sharpe Ratio Z-Score]],Table2[Sharpe Ratio Z-Score])</f>
        <v>389</v>
      </c>
      <c r="AV222">
        <f>(Table2[[#This Row],[Rank 1Y]]+Table2[[#This Row],[Rank 6M]]+Table2[[#This Row],[Rank Sharpe]])/3</f>
        <v>252.66666666666666</v>
      </c>
    </row>
    <row r="223" spans="1:48" x14ac:dyDescent="0.3">
      <c r="A223" t="s">
        <v>142</v>
      </c>
      <c r="B223" t="s">
        <v>143</v>
      </c>
      <c r="C223" t="s">
        <v>3144</v>
      </c>
      <c r="D223" t="s">
        <v>144</v>
      </c>
      <c r="E223">
        <v>191152.1785102</v>
      </c>
      <c r="F223">
        <v>588.4</v>
      </c>
      <c r="G223">
        <v>33.228353096117097</v>
      </c>
      <c r="H223">
        <f>(Table2[[#This Row],[1Y Return vs Nifty]]-AVERAGE(Table2[1Y Return vs Nifty]))/_xlfn.STDEV.P(Table2[1Y Return vs Nifty])</f>
        <v>0.14519054076401375</v>
      </c>
      <c r="I223">
        <v>0.57778108423309105</v>
      </c>
      <c r="J223">
        <f>(Table2[[#This Row],[1M Return vs Nifty]]-AVERAGE(Table2[1M Return vs Nifty]))/_xlfn.STDEV.P(Table2[1M Return vs Nifty])</f>
        <v>-0.12748018421488463</v>
      </c>
      <c r="K223">
        <v>-6.5225576273872798</v>
      </c>
      <c r="L223">
        <f>(Table2[[#This Row],[6M Return vs Nifty]]-AVERAGE(Table2[6M Return vs Nifty]))/_xlfn.STDEV.P(Table2[6M Return vs Nifty])</f>
        <v>-0.51740131620178176</v>
      </c>
      <c r="M223">
        <v>2.3693470828372001</v>
      </c>
      <c r="N223">
        <f>(Table2[[#This Row],[1W Return vs Nifty]]-AVERAGE(Table2[1W Return vs Nifty]))/_xlfn.STDEV.P(Table2[1W Return vs Nifty])</f>
        <v>8.2281705324084714E-2</v>
      </c>
      <c r="O223">
        <v>602.85</v>
      </c>
      <c r="P223">
        <v>610.80260380715799</v>
      </c>
      <c r="Q223">
        <v>568.717063581861</v>
      </c>
      <c r="R223">
        <v>43.211103466824397</v>
      </c>
      <c r="S223" s="1">
        <f>(Table2[[#This Row],[Close Price]]-Table2[[#This Row],[20D EMA]])/Table2[[#This Row],[20D EMA]]</f>
        <v>-2.3969478311354476E-2</v>
      </c>
      <c r="T223" s="1">
        <f>(Table2[[#This Row],[Close Price]]-Table2[[#This Row],[50D EMA]])/Table2[[#This Row],[50D EMA]]</f>
        <v>-3.6677322047289344E-2</v>
      </c>
      <c r="U223" s="1">
        <f>(Table2[[#This Row],[Close Price]]-Table2[[#This Row],[200D EMA]])/Table2[[#This Row],[200D EMA]]</f>
        <v>3.4609364969943129E-2</v>
      </c>
      <c r="V223">
        <v>1.24396051787601</v>
      </c>
      <c r="W223">
        <v>585</v>
      </c>
      <c r="X223">
        <v>600.85</v>
      </c>
      <c r="Y223">
        <v>583.54999999999995</v>
      </c>
      <c r="Z223">
        <v>613.9</v>
      </c>
      <c r="AA223">
        <v>536.85</v>
      </c>
      <c r="AB223">
        <v>618</v>
      </c>
      <c r="AC223" s="1">
        <f>(Table2[[#This Row],[Close Price]]/Table2[[#This Row],[Day Low]])-1</f>
        <v>5.8119658119657469E-3</v>
      </c>
      <c r="AD223" s="1">
        <f>(Table2[[#This Row],[Day High]]/Table2[[#This Row],[Close Price]])-1</f>
        <v>2.1159075458871524E-2</v>
      </c>
      <c r="AE223" s="1">
        <f>(Table2[[#This Row],[Close Price]]/Table2[[#This Row],[Current Week Low]])-1</f>
        <v>8.3111986976265317E-3</v>
      </c>
      <c r="AF223" s="1">
        <f>(Table2[[#This Row],[Current Week High]]/Table2[[#This Row],[Close Price]])-1</f>
        <v>4.333786539768858E-2</v>
      </c>
      <c r="AG223" s="1">
        <f>(Table2[[#This Row],[Close Price]]/Table2[[#This Row],[Current Month Low]])-1</f>
        <v>9.6023097699543536E-2</v>
      </c>
      <c r="AH223" s="1">
        <f>(Table2[[#This Row],[Current Month High]]/Table2[[#This Row],[Close Price]])-1</f>
        <v>5.0305914343983682E-2</v>
      </c>
      <c r="AI223">
        <v>15.7579877634262</v>
      </c>
      <c r="AJ223">
        <v>77.624826420334401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-0.06</v>
      </c>
      <c r="AM223" t="s">
        <v>3187</v>
      </c>
      <c r="AN223">
        <v>-2.95</v>
      </c>
      <c r="AO223" t="s">
        <v>3187</v>
      </c>
      <c r="AP223">
        <v>0.217626005968763</v>
      </c>
      <c r="AQ223">
        <f>(Table2[[#This Row],[Sharpe Ratio]]-AVERAGE(Table2[Sharpe Ratio]))/_xlfn.STDEV.P(Table2[Sharpe Ratio])</f>
        <v>1.7792509537929815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249</v>
      </c>
      <c r="AT223">
        <f>_xlfn.RANK.AVG(Table2[[#This Row],[6M Return vs Nifty Z-Score]],Table2[6M Return vs Nifty Z-Score])</f>
        <v>488</v>
      </c>
      <c r="AU223">
        <f>_xlfn.RANK.AVG(Table2[[#This Row],[Sharpe Ratio Z-Score]],Table2[Sharpe Ratio Z-Score])</f>
        <v>22</v>
      </c>
      <c r="AV223">
        <f>(Table2[[#This Row],[Rank 1Y]]+Table2[[#This Row],[Rank 6M]]+Table2[[#This Row],[Rank Sharpe]])/3</f>
        <v>253</v>
      </c>
    </row>
    <row r="224" spans="1:48" x14ac:dyDescent="0.3">
      <c r="A224" t="s">
        <v>1907</v>
      </c>
      <c r="B224" t="s">
        <v>1908</v>
      </c>
      <c r="C224" t="s">
        <v>3156</v>
      </c>
      <c r="D224" t="s">
        <v>268</v>
      </c>
      <c r="E224">
        <v>3816.2444841000001</v>
      </c>
      <c r="F224">
        <v>153.35</v>
      </c>
      <c r="G224">
        <v>38.996351813058801</v>
      </c>
      <c r="H224">
        <f>(Table2[[#This Row],[1Y Return vs Nifty]]-AVERAGE(Table2[1Y Return vs Nifty]))/_xlfn.STDEV.P(Table2[1Y Return vs Nifty])</f>
        <v>0.24354106117295746</v>
      </c>
      <c r="I224">
        <v>1.5291496322812801</v>
      </c>
      <c r="J224">
        <f>(Table2[[#This Row],[1M Return vs Nifty]]-AVERAGE(Table2[1M Return vs Nifty]))/_xlfn.STDEV.P(Table2[1M Return vs Nifty])</f>
        <v>-2.2538761152463321E-2</v>
      </c>
      <c r="K224">
        <v>39.261288589436198</v>
      </c>
      <c r="L224">
        <f>(Table2[[#This Row],[6M Return vs Nifty]]-AVERAGE(Table2[6M Return vs Nifty]))/_xlfn.STDEV.P(Table2[6M Return vs Nifty])</f>
        <v>0.94426468237635797</v>
      </c>
      <c r="M224">
        <v>10.5377472735279</v>
      </c>
      <c r="N224">
        <f>(Table2[[#This Row],[1W Return vs Nifty]]-AVERAGE(Table2[1W Return vs Nifty]))/_xlfn.STDEV.P(Table2[1W Return vs Nifty])</f>
        <v>1.7801226059587343</v>
      </c>
      <c r="O224">
        <v>154.4</v>
      </c>
      <c r="P224">
        <v>152.31607268586299</v>
      </c>
      <c r="Q224">
        <v>127.492558185615</v>
      </c>
      <c r="R224">
        <v>48.421718154575501</v>
      </c>
      <c r="S224" s="1">
        <f>(Table2[[#This Row],[Close Price]]-Table2[[#This Row],[20D EMA]])/Table2[[#This Row],[20D EMA]]</f>
        <v>-6.8005181347150995E-3</v>
      </c>
      <c r="T224" s="1">
        <f>(Table2[[#This Row],[Close Price]]-Table2[[#This Row],[50D EMA]])/Table2[[#This Row],[50D EMA]]</f>
        <v>6.7880381623899727E-3</v>
      </c>
      <c r="U224" s="1">
        <f>(Table2[[#This Row],[Close Price]]-Table2[[#This Row],[200D EMA]])/Table2[[#This Row],[200D EMA]]</f>
        <v>0.20281530296646363</v>
      </c>
      <c r="V224">
        <v>0.82238046397017905</v>
      </c>
      <c r="W224">
        <v>153</v>
      </c>
      <c r="X224">
        <v>163.9</v>
      </c>
      <c r="Y224">
        <v>153</v>
      </c>
      <c r="Z224">
        <v>163.9</v>
      </c>
      <c r="AA224">
        <v>138.12</v>
      </c>
      <c r="AB224">
        <v>163.9</v>
      </c>
      <c r="AC224" s="1">
        <f>(Table2[[#This Row],[Close Price]]/Table2[[#This Row],[Day Low]])-1</f>
        <v>2.2875816993463971E-3</v>
      </c>
      <c r="AD224" s="1">
        <f>(Table2[[#This Row],[Day High]]/Table2[[#This Row],[Close Price]])-1</f>
        <v>6.8796869905445091E-2</v>
      </c>
      <c r="AE224" s="1">
        <f>(Table2[[#This Row],[Close Price]]/Table2[[#This Row],[Current Week Low]])-1</f>
        <v>2.2875816993463971E-3</v>
      </c>
      <c r="AF224" s="1">
        <f>(Table2[[#This Row],[Current Week High]]/Table2[[#This Row],[Close Price]])-1</f>
        <v>6.8796869905445091E-2</v>
      </c>
      <c r="AG224" s="1">
        <f>(Table2[[#This Row],[Close Price]]/Table2[[#This Row],[Current Month Low]])-1</f>
        <v>0.11026643498407185</v>
      </c>
      <c r="AH224" s="1">
        <f>(Table2[[#This Row],[Current Month High]]/Table2[[#This Row],[Close Price]])-1</f>
        <v>6.8796869905445091E-2</v>
      </c>
      <c r="AI224">
        <v>15.4222367134007</v>
      </c>
      <c r="AJ224">
        <v>87.928921568627402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0.04</v>
      </c>
      <c r="AM224" t="s">
        <v>3188</v>
      </c>
      <c r="AN224">
        <v>1.24</v>
      </c>
      <c r="AO224" t="s">
        <v>3188</v>
      </c>
      <c r="AP224">
        <v>3.0498997355844999E-2</v>
      </c>
      <c r="AQ224">
        <f>(Table2[[#This Row],[Sharpe Ratio]]-AVERAGE(Table2[Sharpe Ratio]))/_xlfn.STDEV.P(Table2[Sharpe Ratio])</f>
        <v>-0.4134471509735449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2.5319424373820416</v>
      </c>
      <c r="AS224">
        <f>_xlfn.RANK.AVG(Table2[[#This Row],[1Y Return vs Nifty Z-Score]],Table2[1Y Return vs Nifty Z-Score])</f>
        <v>219</v>
      </c>
      <c r="AT224">
        <f>_xlfn.RANK.AVG(Table2[[#This Row],[6M Return vs Nifty Z-Score]],Table2[6M Return vs Nifty Z-Score])</f>
        <v>98</v>
      </c>
      <c r="AU224">
        <f>_xlfn.RANK.AVG(Table2[[#This Row],[Sharpe Ratio Z-Score]],Table2[Sharpe Ratio Z-Score])</f>
        <v>446</v>
      </c>
      <c r="AV224">
        <f>(Table2[[#This Row],[Rank 1Y]]+Table2[[#This Row],[Rank 6M]]+Table2[[#This Row],[Rank Sharpe]])/3</f>
        <v>254.33333333333334</v>
      </c>
    </row>
    <row r="225" spans="1:48" x14ac:dyDescent="0.3">
      <c r="A225" t="s">
        <v>252</v>
      </c>
      <c r="B225" t="s">
        <v>253</v>
      </c>
      <c r="C225" t="s">
        <v>3154</v>
      </c>
      <c r="D225" t="s">
        <v>120</v>
      </c>
      <c r="E225">
        <v>103176.51606356</v>
      </c>
      <c r="F225">
        <v>7979.6</v>
      </c>
      <c r="G225">
        <v>68.398654279063905</v>
      </c>
      <c r="H225">
        <f>(Table2[[#This Row],[1Y Return vs Nifty]]-AVERAGE(Table2[1Y Return vs Nifty]))/_xlfn.STDEV.P(Table2[1Y Return vs Nifty])</f>
        <v>0.74488162844097827</v>
      </c>
      <c r="I225">
        <v>6.6240707048488403</v>
      </c>
      <c r="J225">
        <f>(Table2[[#This Row],[1M Return vs Nifty]]-AVERAGE(Table2[1M Return vs Nifty]))/_xlfn.STDEV.P(Table2[1M Return vs Nifty])</f>
        <v>0.53946033882080535</v>
      </c>
      <c r="K225">
        <v>27.810326316308899</v>
      </c>
      <c r="L225">
        <f>(Table2[[#This Row],[6M Return vs Nifty]]-AVERAGE(Table2[6M Return vs Nifty]))/_xlfn.STDEV.P(Table2[6M Return vs Nifty])</f>
        <v>0.57868853295532152</v>
      </c>
      <c r="M225">
        <v>-1.9444121408411299</v>
      </c>
      <c r="N225">
        <f>(Table2[[#This Row],[1W Return vs Nifty]]-AVERAGE(Table2[1W Return vs Nifty]))/_xlfn.STDEV.P(Table2[1W Return vs Nifty])</f>
        <v>-0.81435370362638382</v>
      </c>
      <c r="O225">
        <v>8099.19</v>
      </c>
      <c r="P225">
        <v>7759.3596613152104</v>
      </c>
      <c r="Q225">
        <v>6540.0543579766199</v>
      </c>
      <c r="R225">
        <v>38.045082615548502</v>
      </c>
      <c r="S225" s="1">
        <f>(Table2[[#This Row],[Close Price]]-Table2[[#This Row],[20D EMA]])/Table2[[#This Row],[20D EMA]]</f>
        <v>-1.4765674098273932E-2</v>
      </c>
      <c r="T225" s="1">
        <f>(Table2[[#This Row],[Close Price]]-Table2[[#This Row],[50D EMA]])/Table2[[#This Row],[50D EMA]]</f>
        <v>2.8383829117087131E-2</v>
      </c>
      <c r="U225" s="1">
        <f>(Table2[[#This Row],[Close Price]]-Table2[[#This Row],[200D EMA]])/Table2[[#This Row],[200D EMA]]</f>
        <v>0.22011218305359026</v>
      </c>
      <c r="V225">
        <v>0.82865821206873802</v>
      </c>
      <c r="W225">
        <v>7959.9</v>
      </c>
      <c r="X225">
        <v>8229.9500000000007</v>
      </c>
      <c r="Y225">
        <v>7959.9</v>
      </c>
      <c r="Z225">
        <v>8399.25</v>
      </c>
      <c r="AA225">
        <v>7910.05</v>
      </c>
      <c r="AB225">
        <v>8472</v>
      </c>
      <c r="AC225" s="1">
        <f>(Table2[[#This Row],[Close Price]]/Table2[[#This Row],[Day Low]])-1</f>
        <v>2.4749054636366008E-3</v>
      </c>
      <c r="AD225" s="1">
        <f>(Table2[[#This Row],[Day High]]/Table2[[#This Row],[Close Price]])-1</f>
        <v>3.1373753070329302E-2</v>
      </c>
      <c r="AE225" s="1">
        <f>(Table2[[#This Row],[Close Price]]/Table2[[#This Row],[Current Week Low]])-1</f>
        <v>2.4749054636366008E-3</v>
      </c>
      <c r="AF225" s="1">
        <f>(Table2[[#This Row],[Current Week High]]/Table2[[#This Row],[Close Price]])-1</f>
        <v>5.2590355406285871E-2</v>
      </c>
      <c r="AG225" s="1">
        <f>(Table2[[#This Row],[Close Price]]/Table2[[#This Row],[Current Month Low]])-1</f>
        <v>8.792611930392269E-3</v>
      </c>
      <c r="AH225" s="1">
        <f>(Table2[[#This Row],[Current Month High]]/Table2[[#This Row],[Close Price]])-1</f>
        <v>6.1707353752067817E-2</v>
      </c>
      <c r="AI225">
        <v>6.1707353752067799</v>
      </c>
      <c r="AJ225">
        <v>100.89374504349099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0.09</v>
      </c>
      <c r="AM225" t="s">
        <v>3188</v>
      </c>
      <c r="AN225">
        <v>-1.49</v>
      </c>
      <c r="AO225" t="s">
        <v>3187</v>
      </c>
      <c r="AP225">
        <v>1.4408635972678E-2</v>
      </c>
      <c r="AQ225">
        <f>(Table2[[#This Row],[Sharpe Ratio]]-AVERAGE(Table2[Sharpe Ratio]))/_xlfn.STDEV.P(Table2[Sharpe Ratio])</f>
        <v>-0.60198917476477642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0.4466876218259449</v>
      </c>
      <c r="AS225">
        <f>_xlfn.RANK.AVG(Table2[[#This Row],[1Y Return vs Nifty Z-Score]],Table2[1Y Return vs Nifty Z-Score])</f>
        <v>126</v>
      </c>
      <c r="AT225">
        <f>_xlfn.RANK.AVG(Table2[[#This Row],[6M Return vs Nifty Z-Score]],Table2[6M Return vs Nifty Z-Score])</f>
        <v>151</v>
      </c>
      <c r="AU225">
        <f>_xlfn.RANK.AVG(Table2[[#This Row],[Sharpe Ratio Z-Score]],Table2[Sharpe Ratio Z-Score])</f>
        <v>490</v>
      </c>
      <c r="AV225">
        <f>(Table2[[#This Row],[Rank 1Y]]+Table2[[#This Row],[Rank 6M]]+Table2[[#This Row],[Rank Sharpe]])/3</f>
        <v>255.66666666666666</v>
      </c>
    </row>
    <row r="226" spans="1:48" x14ac:dyDescent="0.3">
      <c r="A226" t="s">
        <v>1473</v>
      </c>
      <c r="B226" t="s">
        <v>1474</v>
      </c>
      <c r="C226" t="s">
        <v>3145</v>
      </c>
      <c r="D226" t="s">
        <v>48</v>
      </c>
      <c r="E226">
        <v>7095.816431616</v>
      </c>
      <c r="F226">
        <v>42.24</v>
      </c>
      <c r="G226">
        <v>26.281257124044402</v>
      </c>
      <c r="H226">
        <f>(Table2[[#This Row],[1Y Return vs Nifty]]-AVERAGE(Table2[1Y Return vs Nifty]))/_xlfn.STDEV.P(Table2[1Y Return vs Nifty])</f>
        <v>2.6735156546019722E-2</v>
      </c>
      <c r="I226">
        <v>1.4872581271262399</v>
      </c>
      <c r="J226">
        <f>(Table2[[#This Row],[1M Return vs Nifty]]-AVERAGE(Table2[1M Return vs Nifty]))/_xlfn.STDEV.P(Table2[1M Return vs Nifty])</f>
        <v>-2.7159635128395934E-2</v>
      </c>
      <c r="K226">
        <v>7.9119902491219296</v>
      </c>
      <c r="L226">
        <f>(Table2[[#This Row],[6M Return vs Nifty]]-AVERAGE(Table2[6M Return vs Nifty]))/_xlfn.STDEV.P(Table2[6M Return vs Nifty])</f>
        <v>-5.657310757939063E-2</v>
      </c>
      <c r="M226">
        <v>10.562056090022301</v>
      </c>
      <c r="N226">
        <f>(Table2[[#This Row],[1W Return vs Nifty]]-AVERAGE(Table2[1W Return vs Nifty]))/_xlfn.STDEV.P(Table2[1W Return vs Nifty])</f>
        <v>1.7851753092943583</v>
      </c>
      <c r="O226">
        <v>42.66</v>
      </c>
      <c r="P226">
        <v>44.233943648310799</v>
      </c>
      <c r="Q226">
        <v>40.655265218264397</v>
      </c>
      <c r="R226">
        <v>49.128874303834401</v>
      </c>
      <c r="S226" s="1">
        <f>(Table2[[#This Row],[Close Price]]-Table2[[#This Row],[20D EMA]])/Table2[[#This Row],[20D EMA]]</f>
        <v>-9.8452883263008585E-3</v>
      </c>
      <c r="T226" s="1">
        <f>(Table2[[#This Row],[Close Price]]-Table2[[#This Row],[50D EMA]])/Table2[[#This Row],[50D EMA]]</f>
        <v>-4.5077229924692493E-2</v>
      </c>
      <c r="U226" s="1">
        <f>(Table2[[#This Row],[Close Price]]-Table2[[#This Row],[200D EMA]])/Table2[[#This Row],[200D EMA]]</f>
        <v>3.8979816592702055E-2</v>
      </c>
      <c r="V226">
        <v>0.74043902212353596</v>
      </c>
      <c r="W226">
        <v>42.03</v>
      </c>
      <c r="X226">
        <v>44.4</v>
      </c>
      <c r="Y226">
        <v>42.03</v>
      </c>
      <c r="Z226">
        <v>45.06</v>
      </c>
      <c r="AA226">
        <v>37.049999999999997</v>
      </c>
      <c r="AB226">
        <v>45.06</v>
      </c>
      <c r="AC226" s="1">
        <f>(Table2[[#This Row],[Close Price]]/Table2[[#This Row],[Day Low]])-1</f>
        <v>4.9964311206280865E-3</v>
      </c>
      <c r="AD226" s="1">
        <f>(Table2[[#This Row],[Day High]]/Table2[[#This Row],[Close Price]])-1</f>
        <v>5.1136363636363535E-2</v>
      </c>
      <c r="AE226" s="1">
        <f>(Table2[[#This Row],[Close Price]]/Table2[[#This Row],[Current Week Low]])-1</f>
        <v>4.9964311206280865E-3</v>
      </c>
      <c r="AF226" s="1">
        <f>(Table2[[#This Row],[Current Week High]]/Table2[[#This Row],[Close Price]])-1</f>
        <v>6.6761363636363535E-2</v>
      </c>
      <c r="AG226" s="1">
        <f>(Table2[[#This Row],[Close Price]]/Table2[[#This Row],[Current Month Low]])-1</f>
        <v>0.14008097165991917</v>
      </c>
      <c r="AH226" s="1">
        <f>(Table2[[#This Row],[Current Month High]]/Table2[[#This Row],[Close Price]])-1</f>
        <v>6.6761363636363535E-2</v>
      </c>
      <c r="AI226">
        <v>36.126893939393902</v>
      </c>
      <c r="AJ226">
        <v>86.447079941218206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-0.2</v>
      </c>
      <c r="AM226" t="s">
        <v>3187</v>
      </c>
      <c r="AN226">
        <v>0.5</v>
      </c>
      <c r="AO226" t="s">
        <v>3188</v>
      </c>
      <c r="AP226">
        <v>0.12877136291609501</v>
      </c>
      <c r="AQ226">
        <f>(Table2[[#This Row],[Sharpe Ratio]]-AVERAGE(Table2[Sharpe Ratio]))/_xlfn.STDEV.P(Table2[Sharpe Ratio])</f>
        <v>0.73807892381461382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283</v>
      </c>
      <c r="AT226">
        <f>_xlfn.RANK.AVG(Table2[[#This Row],[6M Return vs Nifty Z-Score]],Table2[6M Return vs Nifty Z-Score])</f>
        <v>336</v>
      </c>
      <c r="AU226">
        <f>_xlfn.RANK.AVG(Table2[[#This Row],[Sharpe Ratio Z-Score]],Table2[Sharpe Ratio Z-Score])</f>
        <v>155</v>
      </c>
      <c r="AV226">
        <f>(Table2[[#This Row],[Rank 1Y]]+Table2[[#This Row],[Rank 6M]]+Table2[[#This Row],[Rank Sharpe]])/3</f>
        <v>258</v>
      </c>
    </row>
    <row r="227" spans="1:48" x14ac:dyDescent="0.3">
      <c r="A227" t="s">
        <v>121</v>
      </c>
      <c r="B227" t="s">
        <v>122</v>
      </c>
      <c r="C227" t="s">
        <v>3147</v>
      </c>
      <c r="D227" t="s">
        <v>57</v>
      </c>
      <c r="E227">
        <v>234926.15089630999</v>
      </c>
      <c r="F227">
        <v>609.1</v>
      </c>
      <c r="G227">
        <v>61.600886793197198</v>
      </c>
      <c r="H227">
        <f>(Table2[[#This Row],[1Y Return vs Nifty]]-AVERAGE(Table2[1Y Return vs Nifty]))/_xlfn.STDEV.P(Table2[1Y Return vs Nifty])</f>
        <v>0.62897245393123224</v>
      </c>
      <c r="I227">
        <v>-3.5461556592541199</v>
      </c>
      <c r="J227">
        <f>(Table2[[#This Row],[1M Return vs Nifty]]-AVERAGE(Table2[1M Return vs Nifty]))/_xlfn.STDEV.P(Table2[1M Return vs Nifty])</f>
        <v>-0.58237412764913254</v>
      </c>
      <c r="K227">
        <v>-9.9089090765519696</v>
      </c>
      <c r="L227">
        <f>(Table2[[#This Row],[6M Return vs Nifty]]-AVERAGE(Table2[6M Return vs Nifty]))/_xlfn.STDEV.P(Table2[6M Return vs Nifty])</f>
        <v>-0.625511822012913</v>
      </c>
      <c r="M227">
        <v>-1.2013654903648601</v>
      </c>
      <c r="N227">
        <f>(Table2[[#This Row],[1W Return vs Nifty]]-AVERAGE(Table2[1W Return vs Nifty]))/_xlfn.STDEV.P(Table2[1W Return vs Nifty])</f>
        <v>-0.65990791683743932</v>
      </c>
      <c r="O227">
        <v>641.13</v>
      </c>
      <c r="P227">
        <v>656.24850868812905</v>
      </c>
      <c r="Q227">
        <v>612.65877763057301</v>
      </c>
      <c r="R227">
        <v>25.151644759538701</v>
      </c>
      <c r="S227" s="1">
        <f>(Table2[[#This Row],[Close Price]]-Table2[[#This Row],[20D EMA]])/Table2[[#This Row],[20D EMA]]</f>
        <v>-4.9958666729056467E-2</v>
      </c>
      <c r="T227" s="1">
        <f>(Table2[[#This Row],[Close Price]]-Table2[[#This Row],[50D EMA]])/Table2[[#This Row],[50D EMA]]</f>
        <v>-7.1845509839528726E-2</v>
      </c>
      <c r="U227" s="1">
        <f>(Table2[[#This Row],[Close Price]]-Table2[[#This Row],[200D EMA]])/Table2[[#This Row],[200D EMA]]</f>
        <v>-5.8087433992807282E-3</v>
      </c>
      <c r="V227">
        <v>0.30649237280754899</v>
      </c>
      <c r="W227">
        <v>607.79999999999995</v>
      </c>
      <c r="X227">
        <v>628.70000000000005</v>
      </c>
      <c r="Y227">
        <v>607.79999999999995</v>
      </c>
      <c r="Z227">
        <v>645.70000000000005</v>
      </c>
      <c r="AA227">
        <v>607.79999999999995</v>
      </c>
      <c r="AB227">
        <v>660.8</v>
      </c>
      <c r="AC227" s="1">
        <f>(Table2[[#This Row],[Close Price]]/Table2[[#This Row],[Day Low]])-1</f>
        <v>2.1388614675881268E-3</v>
      </c>
      <c r="AD227" s="1">
        <f>(Table2[[#This Row],[Day High]]/Table2[[#This Row],[Close Price]])-1</f>
        <v>3.2178624199638906E-2</v>
      </c>
      <c r="AE227" s="1">
        <f>(Table2[[#This Row],[Close Price]]/Table2[[#This Row],[Current Week Low]])-1</f>
        <v>2.1388614675881268E-3</v>
      </c>
      <c r="AF227" s="1">
        <f>(Table2[[#This Row],[Current Week High]]/Table2[[#This Row],[Close Price]])-1</f>
        <v>6.0088655393203183E-2</v>
      </c>
      <c r="AG227" s="1">
        <f>(Table2[[#This Row],[Close Price]]/Table2[[#This Row],[Current Month Low]])-1</f>
        <v>2.1388614675881268E-3</v>
      </c>
      <c r="AH227" s="1">
        <f>(Table2[[#This Row],[Current Month High]]/Table2[[#This Row],[Close Price]])-1</f>
        <v>8.4879330159251198E-2</v>
      </c>
      <c r="AI227">
        <v>47.0776555573797</v>
      </c>
      <c r="AJ227">
        <v>110.506307240366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-0.11</v>
      </c>
      <c r="AM227" t="s">
        <v>3187</v>
      </c>
      <c r="AN227">
        <v>-7.17</v>
      </c>
      <c r="AO227" t="s">
        <v>3187</v>
      </c>
      <c r="AP227">
        <v>0.15509380101024201</v>
      </c>
      <c r="AQ227">
        <f>(Table2[[#This Row],[Sharpe Ratio]]-AVERAGE(Table2[Sharpe Ratio]))/_xlfn.STDEV.P(Table2[Sharpe Ratio])</f>
        <v>1.046517350473062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144</v>
      </c>
      <c r="AT227">
        <f>_xlfn.RANK.AVG(Table2[[#This Row],[6M Return vs Nifty Z-Score]],Table2[6M Return vs Nifty Z-Score])</f>
        <v>529</v>
      </c>
      <c r="AU227">
        <f>_xlfn.RANK.AVG(Table2[[#This Row],[Sharpe Ratio Z-Score]],Table2[Sharpe Ratio Z-Score])</f>
        <v>106</v>
      </c>
      <c r="AV227">
        <f>(Table2[[#This Row],[Rank 1Y]]+Table2[[#This Row],[Rank 6M]]+Table2[[#This Row],[Rank Sharpe]])/3</f>
        <v>259.66666666666669</v>
      </c>
    </row>
    <row r="228" spans="1:48" x14ac:dyDescent="0.3">
      <c r="A228" t="s">
        <v>304</v>
      </c>
      <c r="B228" t="s">
        <v>305</v>
      </c>
      <c r="C228" t="s">
        <v>3151</v>
      </c>
      <c r="D228" t="s">
        <v>154</v>
      </c>
      <c r="E228">
        <v>88514.050484099993</v>
      </c>
      <c r="F228">
        <v>254.2</v>
      </c>
      <c r="G228">
        <v>78.621824874603604</v>
      </c>
      <c r="H228">
        <f>(Table2[[#This Row],[1Y Return vs Nifty]]-AVERAGE(Table2[1Y Return vs Nifty]))/_xlfn.STDEV.P(Table2[1Y Return vs Nifty])</f>
        <v>0.91919757364872101</v>
      </c>
      <c r="I228">
        <v>2.8351788546819998</v>
      </c>
      <c r="J228">
        <f>(Table2[[#This Row],[1M Return vs Nifty]]-AVERAGE(Table2[1M Return vs Nifty]))/_xlfn.STDEV.P(Table2[1M Return vs Nifty])</f>
        <v>0.12152377427717842</v>
      </c>
      <c r="K228">
        <v>-11.3531217003609</v>
      </c>
      <c r="L228">
        <f>(Table2[[#This Row],[6M Return vs Nifty]]-AVERAGE(Table2[6M Return vs Nifty]))/_xlfn.STDEV.P(Table2[6M Return vs Nifty])</f>
        <v>-0.67161883707105718</v>
      </c>
      <c r="M228">
        <v>2.3859622207445801</v>
      </c>
      <c r="N228">
        <f>(Table2[[#This Row],[1W Return vs Nifty]]-AVERAGE(Table2[1W Return vs Nifty]))/_xlfn.STDEV.P(Table2[1W Return vs Nifty])</f>
        <v>8.5735240906362503E-2</v>
      </c>
      <c r="O228">
        <v>269.77999999999997</v>
      </c>
      <c r="P228">
        <v>277.51912748137698</v>
      </c>
      <c r="Q228">
        <v>256.374797597449</v>
      </c>
      <c r="R228">
        <v>30.760095508471501</v>
      </c>
      <c r="S228" s="1">
        <f>(Table2[[#This Row],[Close Price]]-Table2[[#This Row],[20D EMA]])/Table2[[#This Row],[20D EMA]]</f>
        <v>-5.7750759878419398E-2</v>
      </c>
      <c r="T228" s="1">
        <f>(Table2[[#This Row],[Close Price]]-Table2[[#This Row],[50D EMA]])/Table2[[#This Row],[50D EMA]]</f>
        <v>-8.4027100016527093E-2</v>
      </c>
      <c r="U228" s="1">
        <f>(Table2[[#This Row],[Close Price]]-Table2[[#This Row],[200D EMA]])/Table2[[#This Row],[200D EMA]]</f>
        <v>-8.482883722696519E-3</v>
      </c>
      <c r="V228">
        <v>0.72870657015792195</v>
      </c>
      <c r="W228">
        <v>252.95</v>
      </c>
      <c r="X228">
        <v>270.5</v>
      </c>
      <c r="Y228">
        <v>252.95</v>
      </c>
      <c r="Z228">
        <v>275.55</v>
      </c>
      <c r="AA228">
        <v>252.95</v>
      </c>
      <c r="AB228">
        <v>285.5</v>
      </c>
      <c r="AC228" s="1">
        <f>(Table2[[#This Row],[Close Price]]/Table2[[#This Row],[Day Low]])-1</f>
        <v>4.941688080648321E-3</v>
      </c>
      <c r="AD228" s="1">
        <f>(Table2[[#This Row],[Day High]]/Table2[[#This Row],[Close Price]])-1</f>
        <v>6.4122738001573643E-2</v>
      </c>
      <c r="AE228" s="1">
        <f>(Table2[[#This Row],[Close Price]]/Table2[[#This Row],[Current Week Low]])-1</f>
        <v>4.941688080648321E-3</v>
      </c>
      <c r="AF228" s="1">
        <f>(Table2[[#This Row],[Current Week High]]/Table2[[#This Row],[Close Price]])-1</f>
        <v>8.398898505114083E-2</v>
      </c>
      <c r="AG228" s="1">
        <f>(Table2[[#This Row],[Close Price]]/Table2[[#This Row],[Current Month Low]])-1</f>
        <v>4.941688080648321E-3</v>
      </c>
      <c r="AH228" s="1">
        <f>(Table2[[#This Row],[Current Month High]]/Table2[[#This Row],[Close Price]])-1</f>
        <v>0.12313139260424877</v>
      </c>
      <c r="AI228">
        <v>31.923682140047202</v>
      </c>
      <c r="AJ228">
        <v>123.964757709251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-0.17</v>
      </c>
      <c r="AM228" t="s">
        <v>3187</v>
      </c>
      <c r="AN228">
        <v>-9.1199999999999992</v>
      </c>
      <c r="AO228" t="s">
        <v>3187</v>
      </c>
      <c r="AP228">
        <v>0.14643269072515699</v>
      </c>
      <c r="AQ228">
        <f>(Table2[[#This Row],[Sharpe Ratio]]-AVERAGE(Table2[Sharpe Ratio]))/_xlfn.STDEV.P(Table2[Sharpe Ratio])</f>
        <v>0.94502906052468771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114</v>
      </c>
      <c r="AT228">
        <f>_xlfn.RANK.AVG(Table2[[#This Row],[6M Return vs Nifty Z-Score]],Table2[6M Return vs Nifty Z-Score])</f>
        <v>545</v>
      </c>
      <c r="AU228">
        <f>_xlfn.RANK.AVG(Table2[[#This Row],[Sharpe Ratio Z-Score]],Table2[Sharpe Ratio Z-Score])</f>
        <v>122</v>
      </c>
      <c r="AV228">
        <f>(Table2[[#This Row],[Rank 1Y]]+Table2[[#This Row],[Rank 6M]]+Table2[[#This Row],[Rank Sharpe]])/3</f>
        <v>260.33333333333331</v>
      </c>
    </row>
    <row r="229" spans="1:48" x14ac:dyDescent="0.3">
      <c r="A229" t="s">
        <v>250</v>
      </c>
      <c r="B229" t="s">
        <v>251</v>
      </c>
      <c r="C229" t="s">
        <v>3148</v>
      </c>
      <c r="D229" t="s">
        <v>100</v>
      </c>
      <c r="E229">
        <v>104338.62666590999</v>
      </c>
      <c r="F229">
        <v>5217.45</v>
      </c>
      <c r="G229">
        <v>45.205212188269698</v>
      </c>
      <c r="H229">
        <f>(Table2[[#This Row],[1Y Return vs Nifty]]-AVERAGE(Table2[1Y Return vs Nifty]))/_xlfn.STDEV.P(Table2[1Y Return vs Nifty])</f>
        <v>0.34940874232463354</v>
      </c>
      <c r="I229">
        <v>-4.1706909007620903</v>
      </c>
      <c r="J229">
        <f>(Table2[[#This Row],[1M Return vs Nifty]]-AVERAGE(Table2[1M Return vs Nifty]))/_xlfn.STDEV.P(Table2[1M Return vs Nifty])</f>
        <v>-0.65126395707531992</v>
      </c>
      <c r="K229">
        <v>10.9779232891671</v>
      </c>
      <c r="L229">
        <f>(Table2[[#This Row],[6M Return vs Nifty]]-AVERAGE(Table2[6M Return vs Nifty]))/_xlfn.STDEV.P(Table2[6M Return vs Nifty])</f>
        <v>4.1307923588860936E-2</v>
      </c>
      <c r="M229">
        <v>-2.4720667184812202</v>
      </c>
      <c r="N229">
        <f>(Table2[[#This Row],[1W Return vs Nifty]]-AVERAGE(Table2[1W Return vs Nifty]))/_xlfn.STDEV.P(Table2[1W Return vs Nifty])</f>
        <v>-0.92402922177073843</v>
      </c>
      <c r="O229">
        <v>5587.77</v>
      </c>
      <c r="P229">
        <v>5586.4454735721501</v>
      </c>
      <c r="Q229">
        <v>5001.4205444625804</v>
      </c>
      <c r="R229">
        <v>20.555109623168399</v>
      </c>
      <c r="S229" s="1">
        <f>(Table2[[#This Row],[Close Price]]-Table2[[#This Row],[20D EMA]])/Table2[[#This Row],[20D EMA]]</f>
        <v>-6.6273307598559095E-2</v>
      </c>
      <c r="T229" s="1">
        <f>(Table2[[#This Row],[Close Price]]-Table2[[#This Row],[50D EMA]])/Table2[[#This Row],[50D EMA]]</f>
        <v>-6.6051924308177828E-2</v>
      </c>
      <c r="U229" s="1">
        <f>(Table2[[#This Row],[Close Price]]-Table2[[#This Row],[200D EMA]])/Table2[[#This Row],[200D EMA]]</f>
        <v>4.3193619416107804E-2</v>
      </c>
      <c r="V229">
        <v>0.97898639266772203</v>
      </c>
      <c r="W229">
        <v>5100</v>
      </c>
      <c r="X229">
        <v>5363.05</v>
      </c>
      <c r="Y229">
        <v>5100</v>
      </c>
      <c r="Z229">
        <v>5587.65</v>
      </c>
      <c r="AA229">
        <v>5100</v>
      </c>
      <c r="AB229">
        <v>5794</v>
      </c>
      <c r="AC229" s="1">
        <f>(Table2[[#This Row],[Close Price]]/Table2[[#This Row],[Day Low]])-1</f>
        <v>2.3029411764705854E-2</v>
      </c>
      <c r="AD229" s="1">
        <f>(Table2[[#This Row],[Day High]]/Table2[[#This Row],[Close Price]])-1</f>
        <v>2.7906352720198591E-2</v>
      </c>
      <c r="AE229" s="1">
        <f>(Table2[[#This Row],[Close Price]]/Table2[[#This Row],[Current Week Low]])-1</f>
        <v>2.3029411764705854E-2</v>
      </c>
      <c r="AF229" s="1">
        <f>(Table2[[#This Row],[Current Week High]]/Table2[[#This Row],[Close Price]])-1</f>
        <v>7.0954201765230041E-2</v>
      </c>
      <c r="AG229" s="1">
        <f>(Table2[[#This Row],[Close Price]]/Table2[[#This Row],[Current Month Low]])-1</f>
        <v>2.3029411764705854E-2</v>
      </c>
      <c r="AH229" s="1">
        <f>(Table2[[#This Row],[Current Month High]]/Table2[[#This Row],[Close Price]])-1</f>
        <v>0.11050417349471497</v>
      </c>
      <c r="AI229">
        <v>19.718444834162199</v>
      </c>
      <c r="AJ229">
        <v>71.542002301495899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0.02</v>
      </c>
      <c r="AM229" t="s">
        <v>3188</v>
      </c>
      <c r="AN229">
        <v>-8.66</v>
      </c>
      <c r="AO229" t="s">
        <v>3187</v>
      </c>
      <c r="AP229">
        <v>8.2439543429912998E-2</v>
      </c>
      <c r="AQ229">
        <f>(Table2[[#This Row],[Sharpe Ratio]]-AVERAGE(Table2[Sharpe Ratio]))/_xlfn.STDEV.P(Table2[Sharpe Ratio])</f>
        <v>0.19517657352971279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-0.98939993940285109</v>
      </c>
      <c r="AS229">
        <f>_xlfn.RANK.AVG(Table2[[#This Row],[1Y Return vs Nifty Z-Score]],Table2[1Y Return vs Nifty Z-Score])</f>
        <v>198</v>
      </c>
      <c r="AT229">
        <f>_xlfn.RANK.AVG(Table2[[#This Row],[6M Return vs Nifty Z-Score]],Table2[6M Return vs Nifty Z-Score])</f>
        <v>296</v>
      </c>
      <c r="AU229">
        <f>_xlfn.RANK.AVG(Table2[[#This Row],[Sharpe Ratio Z-Score]],Table2[Sharpe Ratio Z-Score])</f>
        <v>289</v>
      </c>
      <c r="AV229">
        <f>(Table2[[#This Row],[Rank 1Y]]+Table2[[#This Row],[Rank 6M]]+Table2[[#This Row],[Rank Sharpe]])/3</f>
        <v>261</v>
      </c>
    </row>
    <row r="230" spans="1:48" x14ac:dyDescent="0.3">
      <c r="A230" t="s">
        <v>1499</v>
      </c>
      <c r="B230" t="s">
        <v>1500</v>
      </c>
      <c r="C230" t="s">
        <v>3156</v>
      </c>
      <c r="D230" t="s">
        <v>395</v>
      </c>
      <c r="E230">
        <v>6872.6412770399902</v>
      </c>
      <c r="F230">
        <v>1524.6</v>
      </c>
      <c r="G230">
        <v>56.703051528706602</v>
      </c>
      <c r="H230">
        <f>(Table2[[#This Row],[1Y Return vs Nifty]]-AVERAGE(Table2[1Y Return vs Nifty]))/_xlfn.STDEV.P(Table2[1Y Return vs Nifty])</f>
        <v>0.54545914701507969</v>
      </c>
      <c r="I230">
        <v>0.59999631184132296</v>
      </c>
      <c r="J230">
        <f>(Table2[[#This Row],[1M Return vs Nifty]]-AVERAGE(Table2[1M Return vs Nifty]))/_xlfn.STDEV.P(Table2[1M Return vs Nifty])</f>
        <v>-0.12502971682908939</v>
      </c>
      <c r="K230">
        <v>8.7355751281712095</v>
      </c>
      <c r="L230">
        <f>(Table2[[#This Row],[6M Return vs Nifty]]-AVERAGE(Table2[6M Return vs Nifty]))/_xlfn.STDEV.P(Table2[6M Return vs Nifty])</f>
        <v>-3.0279859761187924E-2</v>
      </c>
      <c r="M230">
        <v>3.5338834700261401</v>
      </c>
      <c r="N230">
        <f>(Table2[[#This Row],[1W Return vs Nifty]]-AVERAGE(Table2[1W Return vs Nifty]))/_xlfn.STDEV.P(Table2[1W Return vs Nifty])</f>
        <v>0.32433614221370333</v>
      </c>
      <c r="O230">
        <v>1535.88</v>
      </c>
      <c r="P230">
        <v>1587.7289789942699</v>
      </c>
      <c r="Q230">
        <v>1414.4507544335099</v>
      </c>
      <c r="R230">
        <v>50.536530248576398</v>
      </c>
      <c r="S230" s="1">
        <f>(Table2[[#This Row],[Close Price]]-Table2[[#This Row],[20D EMA]])/Table2[[#This Row],[20D EMA]]</f>
        <v>-7.3443237752950745E-3</v>
      </c>
      <c r="T230" s="1">
        <f>(Table2[[#This Row],[Close Price]]-Table2[[#This Row],[50D EMA]])/Table2[[#This Row],[50D EMA]]</f>
        <v>-3.9760550969006318E-2</v>
      </c>
      <c r="U230" s="1">
        <f>(Table2[[#This Row],[Close Price]]-Table2[[#This Row],[200D EMA]])/Table2[[#This Row],[200D EMA]]</f>
        <v>7.7874217409997393E-2</v>
      </c>
      <c r="V230">
        <v>0.326342612820052</v>
      </c>
      <c r="W230">
        <v>1510</v>
      </c>
      <c r="X230">
        <v>1567.9</v>
      </c>
      <c r="Y230">
        <v>1480.6</v>
      </c>
      <c r="Z230">
        <v>1575.75</v>
      </c>
      <c r="AA230">
        <v>1444.55</v>
      </c>
      <c r="AB230">
        <v>1580</v>
      </c>
      <c r="AC230" s="1">
        <f>(Table2[[#This Row],[Close Price]]/Table2[[#This Row],[Day Low]])-1</f>
        <v>9.6688741721853155E-3</v>
      </c>
      <c r="AD230" s="1">
        <f>(Table2[[#This Row],[Day High]]/Table2[[#This Row],[Close Price]])-1</f>
        <v>2.840089203725582E-2</v>
      </c>
      <c r="AE230" s="1">
        <f>(Table2[[#This Row],[Close Price]]/Table2[[#This Row],[Current Week Low]])-1</f>
        <v>2.9717682020802272E-2</v>
      </c>
      <c r="AF230" s="1">
        <f>(Table2[[#This Row],[Current Week High]]/Table2[[#This Row],[Close Price]])-1</f>
        <v>3.3549783549783552E-2</v>
      </c>
      <c r="AG230" s="1">
        <f>(Table2[[#This Row],[Close Price]]/Table2[[#This Row],[Current Month Low]])-1</f>
        <v>5.5415181198297025E-2</v>
      </c>
      <c r="AH230" s="1">
        <f>(Table2[[#This Row],[Current Month High]]/Table2[[#This Row],[Close Price]])-1</f>
        <v>3.6337399973763729E-2</v>
      </c>
      <c r="AI230">
        <v>26.315099042371699</v>
      </c>
      <c r="AJ230">
        <v>99.398378236986602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-0.06</v>
      </c>
      <c r="AM230" t="s">
        <v>3187</v>
      </c>
      <c r="AN230">
        <v>-1.41</v>
      </c>
      <c r="AO230" t="s">
        <v>3187</v>
      </c>
      <c r="AP230">
        <v>7.6774964361822004E-2</v>
      </c>
      <c r="AQ230">
        <f>(Table2[[#This Row],[Sharpe Ratio]]-AVERAGE(Table2[Sharpe Ratio]))/_xlfn.STDEV.P(Table2[Sharpe Ratio])</f>
        <v>0.12880073671720782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156</v>
      </c>
      <c r="AT230">
        <f>_xlfn.RANK.AVG(Table2[[#This Row],[6M Return vs Nifty Z-Score]],Table2[6M Return vs Nifty Z-Score])</f>
        <v>323</v>
      </c>
      <c r="AU230">
        <f>_xlfn.RANK.AVG(Table2[[#This Row],[Sharpe Ratio Z-Score]],Table2[Sharpe Ratio Z-Score])</f>
        <v>305</v>
      </c>
      <c r="AV230">
        <f>(Table2[[#This Row],[Rank 1Y]]+Table2[[#This Row],[Rank 6M]]+Table2[[#This Row],[Rank Sharpe]])/3</f>
        <v>261.33333333333331</v>
      </c>
    </row>
    <row r="231" spans="1:48" x14ac:dyDescent="0.3">
      <c r="A231" t="s">
        <v>483</v>
      </c>
      <c r="B231" t="s">
        <v>484</v>
      </c>
      <c r="C231" t="s">
        <v>3142</v>
      </c>
      <c r="D231" t="s">
        <v>222</v>
      </c>
      <c r="E231">
        <v>44807.2108741599</v>
      </c>
      <c r="F231">
        <v>707.6</v>
      </c>
      <c r="G231">
        <v>59.994262037566301</v>
      </c>
      <c r="H231">
        <f>(Table2[[#This Row],[1Y Return vs Nifty]]-AVERAGE(Table2[1Y Return vs Nifty]))/_xlfn.STDEV.P(Table2[1Y Return vs Nifty])</f>
        <v>0.60157779096882924</v>
      </c>
      <c r="I231">
        <v>10.657210116147599</v>
      </c>
      <c r="J231">
        <f>(Table2[[#This Row],[1M Return vs Nifty]]-AVERAGE(Table2[1M Return vs Nifty]))/_xlfn.STDEV.P(Table2[1M Return vs Nifty])</f>
        <v>0.98433881425406045</v>
      </c>
      <c r="K231">
        <v>16.0583094611295</v>
      </c>
      <c r="L231">
        <f>(Table2[[#This Row],[6M Return vs Nifty]]-AVERAGE(Table2[6M Return vs Nifty]))/_xlfn.STDEV.P(Table2[6M Return vs Nifty])</f>
        <v>0.20350110613706157</v>
      </c>
      <c r="M231">
        <v>11.1147405197193</v>
      </c>
      <c r="N231">
        <f>(Table2[[#This Row],[1W Return vs Nifty]]-AVERAGE(Table2[1W Return vs Nifty]))/_xlfn.STDEV.P(Table2[1W Return vs Nifty])</f>
        <v>1.9000534014516126</v>
      </c>
      <c r="O231">
        <v>678.63</v>
      </c>
      <c r="P231">
        <v>670.28260630264595</v>
      </c>
      <c r="Q231">
        <v>587.45464641673198</v>
      </c>
      <c r="R231">
        <v>63.3906472204389</v>
      </c>
      <c r="S231" s="1">
        <f>(Table2[[#This Row],[Close Price]]-Table2[[#This Row],[20D EMA]])/Table2[[#This Row],[20D EMA]]</f>
        <v>4.2688946848798356E-2</v>
      </c>
      <c r="T231" s="1">
        <f>(Table2[[#This Row],[Close Price]]-Table2[[#This Row],[50D EMA]])/Table2[[#This Row],[50D EMA]]</f>
        <v>5.5674119164752026E-2</v>
      </c>
      <c r="U231" s="1">
        <f>(Table2[[#This Row],[Close Price]]-Table2[[#This Row],[200D EMA]])/Table2[[#This Row],[200D EMA]]</f>
        <v>0.20451851783982425</v>
      </c>
      <c r="V231">
        <v>1.4315296047422399</v>
      </c>
      <c r="W231">
        <v>699.9</v>
      </c>
      <c r="X231">
        <v>726.95</v>
      </c>
      <c r="Y231">
        <v>684.75</v>
      </c>
      <c r="Z231">
        <v>748.6</v>
      </c>
      <c r="AA231">
        <v>625</v>
      </c>
      <c r="AB231">
        <v>748.6</v>
      </c>
      <c r="AC231" s="1">
        <f>(Table2[[#This Row],[Close Price]]/Table2[[#This Row],[Day Low]])-1</f>
        <v>1.1001571653093345E-2</v>
      </c>
      <c r="AD231" s="1">
        <f>(Table2[[#This Row],[Day High]]/Table2[[#This Row],[Close Price]])-1</f>
        <v>2.7345958168456752E-2</v>
      </c>
      <c r="AE231" s="1">
        <f>(Table2[[#This Row],[Close Price]]/Table2[[#This Row],[Current Week Low]])-1</f>
        <v>3.3369843008397293E-2</v>
      </c>
      <c r="AF231" s="1">
        <f>(Table2[[#This Row],[Current Week High]]/Table2[[#This Row],[Close Price]])-1</f>
        <v>5.7942340305257245E-2</v>
      </c>
      <c r="AG231" s="1">
        <f>(Table2[[#This Row],[Close Price]]/Table2[[#This Row],[Current Month Low]])-1</f>
        <v>0.13216000000000006</v>
      </c>
      <c r="AH231" s="1">
        <f>(Table2[[#This Row],[Current Month High]]/Table2[[#This Row],[Close Price]])-1</f>
        <v>5.7942340305257245E-2</v>
      </c>
      <c r="AI231">
        <v>5.7942340305257201</v>
      </c>
      <c r="AJ231">
        <v>105.101449275362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0.08</v>
      </c>
      <c r="AM231" t="s">
        <v>3188</v>
      </c>
      <c r="AN231">
        <v>8.6</v>
      </c>
      <c r="AO231" t="s">
        <v>3188</v>
      </c>
      <c r="AP231">
        <v>4.6120134240612003E-2</v>
      </c>
      <c r="AQ231">
        <f>(Table2[[#This Row],[Sharpe Ratio]]-AVERAGE(Table2[Sharpe Ratio]))/_xlfn.STDEV.P(Table2[Sharpe Ratio])</f>
        <v>-0.23040335897674102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3.4590677538348227</v>
      </c>
      <c r="AS231">
        <f>_xlfn.RANK.AVG(Table2[[#This Row],[1Y Return vs Nifty Z-Score]],Table2[1Y Return vs Nifty Z-Score])</f>
        <v>148</v>
      </c>
      <c r="AT231">
        <f>_xlfn.RANK.AVG(Table2[[#This Row],[6M Return vs Nifty Z-Score]],Table2[6M Return vs Nifty Z-Score])</f>
        <v>242</v>
      </c>
      <c r="AU231">
        <f>_xlfn.RANK.AVG(Table2[[#This Row],[Sharpe Ratio Z-Score]],Table2[Sharpe Ratio Z-Score])</f>
        <v>403</v>
      </c>
      <c r="AV231">
        <f>(Table2[[#This Row],[Rank 1Y]]+Table2[[#This Row],[Rank 6M]]+Table2[[#This Row],[Rank Sharpe]])/3</f>
        <v>264.33333333333331</v>
      </c>
    </row>
    <row r="232" spans="1:48" x14ac:dyDescent="0.3">
      <c r="A232" t="s">
        <v>806</v>
      </c>
      <c r="B232" t="s">
        <v>807</v>
      </c>
      <c r="C232" t="s">
        <v>3156</v>
      </c>
      <c r="D232" t="s">
        <v>395</v>
      </c>
      <c r="E232">
        <v>20044.634418909998</v>
      </c>
      <c r="F232">
        <v>500.3</v>
      </c>
      <c r="G232">
        <v>44.551635786529197</v>
      </c>
      <c r="H232">
        <f>(Table2[[#This Row],[1Y Return vs Nifty]]-AVERAGE(Table2[1Y Return vs Nifty]))/_xlfn.STDEV.P(Table2[1Y Return vs Nifty])</f>
        <v>0.33826456868787769</v>
      </c>
      <c r="I232">
        <v>-6.5655366238638505E-2</v>
      </c>
      <c r="J232">
        <f>(Table2[[#This Row],[1M Return vs Nifty]]-AVERAGE(Table2[1M Return vs Nifty]))/_xlfn.STDEV.P(Table2[1M Return vs Nifty])</f>
        <v>-0.19845492570835291</v>
      </c>
      <c r="K232">
        <v>25.151646274891601</v>
      </c>
      <c r="L232">
        <f>(Table2[[#This Row],[6M Return vs Nifty]]-AVERAGE(Table2[6M Return vs Nifty]))/_xlfn.STDEV.P(Table2[6M Return vs Nifty])</f>
        <v>0.49380920238894327</v>
      </c>
      <c r="M232">
        <v>1.4551065594867301</v>
      </c>
      <c r="N232">
        <f>(Table2[[#This Row],[1W Return vs Nifty]]-AVERAGE(Table2[1W Return vs Nifty]))/_xlfn.STDEV.P(Table2[1W Return vs Nifty])</f>
        <v>-0.10774754365065264</v>
      </c>
      <c r="O232">
        <v>504.57</v>
      </c>
      <c r="P232">
        <v>503.334099599723</v>
      </c>
      <c r="Q232">
        <v>443.17984164595998</v>
      </c>
      <c r="R232">
        <v>46.645756655209297</v>
      </c>
      <c r="S232" s="1">
        <f>(Table2[[#This Row],[Close Price]]-Table2[[#This Row],[20D EMA]])/Table2[[#This Row],[20D EMA]]</f>
        <v>-8.4626513665100617E-3</v>
      </c>
      <c r="T232" s="1">
        <f>(Table2[[#This Row],[Close Price]]-Table2[[#This Row],[50D EMA]])/Table2[[#This Row],[50D EMA]]</f>
        <v>-6.0280032728477241E-3</v>
      </c>
      <c r="U232" s="1">
        <f>(Table2[[#This Row],[Close Price]]-Table2[[#This Row],[200D EMA]])/Table2[[#This Row],[200D EMA]]</f>
        <v>0.12888708597822734</v>
      </c>
      <c r="V232">
        <v>0.65170420569916099</v>
      </c>
      <c r="W232">
        <v>496.5</v>
      </c>
      <c r="X232">
        <v>503</v>
      </c>
      <c r="Y232">
        <v>495.2</v>
      </c>
      <c r="Z232">
        <v>506.05</v>
      </c>
      <c r="AA232">
        <v>475.85</v>
      </c>
      <c r="AB232">
        <v>551.95000000000005</v>
      </c>
      <c r="AC232" s="1">
        <f>(Table2[[#This Row],[Close Price]]/Table2[[#This Row],[Day Low]])-1</f>
        <v>7.6535750251762735E-3</v>
      </c>
      <c r="AD232" s="1">
        <f>(Table2[[#This Row],[Day High]]/Table2[[#This Row],[Close Price]])-1</f>
        <v>5.3967619428343383E-3</v>
      </c>
      <c r="AE232" s="1">
        <f>(Table2[[#This Row],[Close Price]]/Table2[[#This Row],[Current Week Low]])-1</f>
        <v>1.029886914378042E-2</v>
      </c>
      <c r="AF232" s="1">
        <f>(Table2[[#This Row],[Current Week High]]/Table2[[#This Row],[Close Price]])-1</f>
        <v>1.1493104137517474E-2</v>
      </c>
      <c r="AG232" s="1">
        <f>(Table2[[#This Row],[Close Price]]/Table2[[#This Row],[Current Month Low]])-1</f>
        <v>5.1381737942628902E-2</v>
      </c>
      <c r="AH232" s="1">
        <f>(Table2[[#This Row],[Current Month High]]/Table2[[#This Row],[Close Price]])-1</f>
        <v>0.10323805716570056</v>
      </c>
      <c r="AI232">
        <v>14.801119328402899</v>
      </c>
      <c r="AJ232">
        <v>89.903207439741806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0.01</v>
      </c>
      <c r="AM232" t="s">
        <v>3188</v>
      </c>
      <c r="AN232">
        <v>-5.51</v>
      </c>
      <c r="AO232" t="s">
        <v>3187</v>
      </c>
      <c r="AP232">
        <v>3.8994322539611999E-2</v>
      </c>
      <c r="AQ232">
        <f>(Table2[[#This Row],[Sharpe Ratio]]-AVERAGE(Table2[Sharpe Ratio]))/_xlfn.STDEV.P(Table2[Sharpe Ratio])</f>
        <v>-0.31390148106785221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0.21196982064996317</v>
      </c>
      <c r="AS232">
        <f>_xlfn.RANK.AVG(Table2[[#This Row],[1Y Return vs Nifty Z-Score]],Table2[1Y Return vs Nifty Z-Score])</f>
        <v>201</v>
      </c>
      <c r="AT232">
        <f>_xlfn.RANK.AVG(Table2[[#This Row],[6M Return vs Nifty Z-Score]],Table2[6M Return vs Nifty Z-Score])</f>
        <v>173</v>
      </c>
      <c r="AU232">
        <f>_xlfn.RANK.AVG(Table2[[#This Row],[Sharpe Ratio Z-Score]],Table2[Sharpe Ratio Z-Score])</f>
        <v>421</v>
      </c>
      <c r="AV232">
        <f>(Table2[[#This Row],[Rank 1Y]]+Table2[[#This Row],[Rank 6M]]+Table2[[#This Row],[Rank Sharpe]])/3</f>
        <v>265</v>
      </c>
    </row>
    <row r="233" spans="1:48" x14ac:dyDescent="0.3">
      <c r="A233" t="s">
        <v>78</v>
      </c>
      <c r="B233" t="s">
        <v>79</v>
      </c>
      <c r="C233" t="s">
        <v>3147</v>
      </c>
      <c r="D233" t="s">
        <v>80</v>
      </c>
      <c r="E233">
        <v>307989.49546618498</v>
      </c>
      <c r="F233">
        <v>331.15</v>
      </c>
      <c r="G233">
        <v>34.9333208307511</v>
      </c>
      <c r="H233">
        <f>(Table2[[#This Row],[1Y Return vs Nifty]]-AVERAGE(Table2[1Y Return vs Nifty]))/_xlfn.STDEV.P(Table2[1Y Return vs Nifty])</f>
        <v>0.17426205624289051</v>
      </c>
      <c r="I233">
        <v>-0.53586145743522096</v>
      </c>
      <c r="J233">
        <f>(Table2[[#This Row],[1M Return vs Nifty]]-AVERAGE(Table2[1M Return vs Nifty]))/_xlfn.STDEV.P(Table2[1M Return vs Nifty])</f>
        <v>-0.25032136216352213</v>
      </c>
      <c r="K233">
        <v>6.4775672941472902</v>
      </c>
      <c r="L233">
        <f>(Table2[[#This Row],[6M Return vs Nifty]]-AVERAGE(Table2[6M Return vs Nifty]))/_xlfn.STDEV.P(Table2[6M Return vs Nifty])</f>
        <v>-0.10236758388741191</v>
      </c>
      <c r="M233">
        <v>-0.37705303817758501</v>
      </c>
      <c r="N233">
        <f>(Table2[[#This Row],[1W Return vs Nifty]]-AVERAGE(Table2[1W Return vs Nifty]))/_xlfn.STDEV.P(Table2[1W Return vs Nifty])</f>
        <v>-0.48857064594551741</v>
      </c>
      <c r="O233">
        <v>335.89</v>
      </c>
      <c r="P233">
        <v>336.77498382546298</v>
      </c>
      <c r="Q233">
        <v>304.51972675310401</v>
      </c>
      <c r="R233">
        <v>42.961564635437199</v>
      </c>
      <c r="S233" s="1">
        <f>(Table2[[#This Row],[Close Price]]-Table2[[#This Row],[20D EMA]])/Table2[[#This Row],[20D EMA]]</f>
        <v>-1.4111762779481405E-2</v>
      </c>
      <c r="T233" s="1">
        <f>(Table2[[#This Row],[Close Price]]-Table2[[#This Row],[50D EMA]])/Table2[[#This Row],[50D EMA]]</f>
        <v>-1.6702498984836146E-2</v>
      </c>
      <c r="U233" s="1">
        <f>(Table2[[#This Row],[Close Price]]-Table2[[#This Row],[200D EMA]])/Table2[[#This Row],[200D EMA]]</f>
        <v>8.7450075996183457E-2</v>
      </c>
      <c r="V233">
        <v>1.02126489314047</v>
      </c>
      <c r="W233">
        <v>324.60000000000002</v>
      </c>
      <c r="X233">
        <v>331.9</v>
      </c>
      <c r="Y233">
        <v>324.60000000000002</v>
      </c>
      <c r="Z233">
        <v>333.45</v>
      </c>
      <c r="AA233">
        <v>322.35000000000002</v>
      </c>
      <c r="AB233">
        <v>356</v>
      </c>
      <c r="AC233" s="1">
        <f>(Table2[[#This Row],[Close Price]]/Table2[[#This Row],[Day Low]])-1</f>
        <v>2.017868145409718E-2</v>
      </c>
      <c r="AD233" s="1">
        <f>(Table2[[#This Row],[Day High]]/Table2[[#This Row],[Close Price]])-1</f>
        <v>2.264834667069282E-3</v>
      </c>
      <c r="AE233" s="1">
        <f>(Table2[[#This Row],[Close Price]]/Table2[[#This Row],[Current Week Low]])-1</f>
        <v>2.017868145409718E-2</v>
      </c>
      <c r="AF233" s="1">
        <f>(Table2[[#This Row],[Current Week High]]/Table2[[#This Row],[Close Price]])-1</f>
        <v>6.9454929790124798E-3</v>
      </c>
      <c r="AG233" s="1">
        <f>(Table2[[#This Row],[Close Price]]/Table2[[#This Row],[Current Month Low]])-1</f>
        <v>2.7299519156196439E-2</v>
      </c>
      <c r="AH233" s="1">
        <f>(Table2[[#This Row],[Current Month High]]/Table2[[#This Row],[Close Price]])-1</f>
        <v>7.5041521968896241E-2</v>
      </c>
      <c r="AI233">
        <v>10.5994262418843</v>
      </c>
      <c r="AJ233">
        <v>68.695873662761002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0.01</v>
      </c>
      <c r="AM233" t="s">
        <v>3188</v>
      </c>
      <c r="AN233">
        <v>-6.15</v>
      </c>
      <c r="AO233" t="s">
        <v>3187</v>
      </c>
      <c r="AP233">
        <v>0.11385378833597901</v>
      </c>
      <c r="AQ233">
        <f>(Table2[[#This Row],[Sharpe Ratio]]-AVERAGE(Table2[Sharpe Ratio]))/_xlfn.STDEV.P(Table2[Sharpe Ratio])</f>
        <v>0.56327926366937275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242</v>
      </c>
      <c r="AT233">
        <f>_xlfn.RANK.AVG(Table2[[#This Row],[6M Return vs Nifty Z-Score]],Table2[6M Return vs Nifty Z-Score])</f>
        <v>356</v>
      </c>
      <c r="AU233">
        <f>_xlfn.RANK.AVG(Table2[[#This Row],[Sharpe Ratio Z-Score]],Table2[Sharpe Ratio Z-Score])</f>
        <v>198</v>
      </c>
      <c r="AV233">
        <f>(Table2[[#This Row],[Rank 1Y]]+Table2[[#This Row],[Rank 6M]]+Table2[[#This Row],[Rank Sharpe]])/3</f>
        <v>265.33333333333331</v>
      </c>
    </row>
    <row r="234" spans="1:48" x14ac:dyDescent="0.3">
      <c r="A234" t="s">
        <v>167</v>
      </c>
      <c r="B234" t="s">
        <v>168</v>
      </c>
      <c r="C234" t="s">
        <v>3146</v>
      </c>
      <c r="D234" t="s">
        <v>169</v>
      </c>
      <c r="E234">
        <v>161335.8748092</v>
      </c>
      <c r="F234">
        <v>6077.4</v>
      </c>
      <c r="G234">
        <v>41.732669922050199</v>
      </c>
      <c r="H234">
        <f>(Table2[[#This Row],[1Y Return vs Nifty]]-AVERAGE(Table2[1Y Return vs Nifty]))/_xlfn.STDEV.P(Table2[1Y Return vs Nifty])</f>
        <v>0.29019819880949493</v>
      </c>
      <c r="I234">
        <v>14.3884300828786</v>
      </c>
      <c r="J234">
        <f>(Table2[[#This Row],[1M Return vs Nifty]]-AVERAGE(Table2[1M Return vs Nifty]))/_xlfn.STDEV.P(Table2[1M Return vs Nifty])</f>
        <v>1.3959138383296283</v>
      </c>
      <c r="K234">
        <v>52.111838145808903</v>
      </c>
      <c r="L234">
        <f>(Table2[[#This Row],[6M Return vs Nifty]]-AVERAGE(Table2[6M Return vs Nifty]))/_xlfn.STDEV.P(Table2[6M Return vs Nifty])</f>
        <v>1.3545231665727209</v>
      </c>
      <c r="M234">
        <v>3.8438066347886499</v>
      </c>
      <c r="N234">
        <f>(Table2[[#This Row],[1W Return vs Nifty]]-AVERAGE(Table2[1W Return vs Nifty]))/_xlfn.STDEV.P(Table2[1W Return vs Nifty])</f>
        <v>0.38875514873931605</v>
      </c>
      <c r="O234">
        <v>5737.6</v>
      </c>
      <c r="P234">
        <v>5377.1838619712998</v>
      </c>
      <c r="Q234">
        <v>4556.8303964132501</v>
      </c>
      <c r="R234">
        <v>71.204029645107994</v>
      </c>
      <c r="S234" s="1">
        <f>(Table2[[#This Row],[Close Price]]-Table2[[#This Row],[20D EMA]])/Table2[[#This Row],[20D EMA]]</f>
        <v>5.922336865588386E-2</v>
      </c>
      <c r="T234" s="1">
        <f>(Table2[[#This Row],[Close Price]]-Table2[[#This Row],[50D EMA]])/Table2[[#This Row],[50D EMA]]</f>
        <v>0.13021986154886611</v>
      </c>
      <c r="U234" s="1">
        <f>(Table2[[#This Row],[Close Price]]-Table2[[#This Row],[200D EMA]])/Table2[[#This Row],[200D EMA]]</f>
        <v>0.33369019061662086</v>
      </c>
      <c r="V234">
        <v>1.20257203783698</v>
      </c>
      <c r="W234">
        <v>6045.6</v>
      </c>
      <c r="X234">
        <v>6170.95</v>
      </c>
      <c r="Y234">
        <v>6020.35</v>
      </c>
      <c r="Z234">
        <v>6275.85</v>
      </c>
      <c r="AA234">
        <v>5241.7</v>
      </c>
      <c r="AB234">
        <v>6275.85</v>
      </c>
      <c r="AC234" s="1">
        <f>(Table2[[#This Row],[Close Price]]/Table2[[#This Row],[Day Low]])-1</f>
        <v>5.2600238189757231E-3</v>
      </c>
      <c r="AD234" s="1">
        <f>(Table2[[#This Row],[Day High]]/Table2[[#This Row],[Close Price]])-1</f>
        <v>1.5393095731727424E-2</v>
      </c>
      <c r="AE234" s="1">
        <f>(Table2[[#This Row],[Close Price]]/Table2[[#This Row],[Current Week Low]])-1</f>
        <v>9.4761932445786012E-3</v>
      </c>
      <c r="AF234" s="1">
        <f>(Table2[[#This Row],[Current Week High]]/Table2[[#This Row],[Close Price]])-1</f>
        <v>3.2653766413268892E-2</v>
      </c>
      <c r="AG234" s="1">
        <f>(Table2[[#This Row],[Close Price]]/Table2[[#This Row],[Current Month Low]])-1</f>
        <v>0.1594330083751454</v>
      </c>
      <c r="AH234" s="1">
        <f>(Table2[[#This Row],[Current Month High]]/Table2[[#This Row],[Close Price]])-1</f>
        <v>3.2653766413268892E-2</v>
      </c>
      <c r="AI234">
        <v>3.2653766413268799</v>
      </c>
      <c r="AJ234">
        <v>84.426304130124706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0.15</v>
      </c>
      <c r="AM234" t="s">
        <v>3188</v>
      </c>
      <c r="AN234">
        <v>11.65</v>
      </c>
      <c r="AO234" t="s">
        <v>3188</v>
      </c>
      <c r="AP234">
        <v>2.7440648143700001E-4</v>
      </c>
      <c r="AQ234">
        <f>(Table2[[#This Row],[Sharpe Ratio]]-AVERAGE(Table2[Sharpe Ratio]))/_xlfn.STDEV.P(Table2[Sharpe Ratio])</f>
        <v>-0.76760983234653712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2.6617805201046232</v>
      </c>
      <c r="AS234">
        <f>_xlfn.RANK.AVG(Table2[[#This Row],[1Y Return vs Nifty Z-Score]],Table2[1Y Return vs Nifty Z-Score])</f>
        <v>212</v>
      </c>
      <c r="AT234">
        <f>_xlfn.RANK.AVG(Table2[[#This Row],[6M Return vs Nifty Z-Score]],Table2[6M Return vs Nifty Z-Score])</f>
        <v>63</v>
      </c>
      <c r="AU234">
        <f>_xlfn.RANK.AVG(Table2[[#This Row],[Sharpe Ratio Z-Score]],Table2[Sharpe Ratio Z-Score])</f>
        <v>522</v>
      </c>
      <c r="AV234">
        <f>(Table2[[#This Row],[Rank 1Y]]+Table2[[#This Row],[Rank 6M]]+Table2[[#This Row],[Rank Sharpe]])/3</f>
        <v>265.66666666666669</v>
      </c>
    </row>
    <row r="235" spans="1:48" x14ac:dyDescent="0.3">
      <c r="A235" t="s">
        <v>400</v>
      </c>
      <c r="B235" t="s">
        <v>401</v>
      </c>
      <c r="C235" t="s">
        <v>3155</v>
      </c>
      <c r="D235" t="s">
        <v>133</v>
      </c>
      <c r="E235">
        <v>58042.050747119902</v>
      </c>
      <c r="F235">
        <v>1623.6</v>
      </c>
      <c r="G235">
        <v>45.543431760477603</v>
      </c>
      <c r="H235">
        <f>(Table2[[#This Row],[1Y Return vs Nifty]]-AVERAGE(Table2[1Y Return vs Nifty]))/_xlfn.STDEV.P(Table2[1Y Return vs Nifty])</f>
        <v>0.35517574619747333</v>
      </c>
      <c r="I235">
        <v>-2.9432452405186198</v>
      </c>
      <c r="J235">
        <f>(Table2[[#This Row],[1M Return vs Nifty]]-AVERAGE(Table2[1M Return vs Nifty]))/_xlfn.STDEV.P(Table2[1M Return vs Nifty])</f>
        <v>-0.51586964055938389</v>
      </c>
      <c r="K235">
        <v>-8.8632225318602593</v>
      </c>
      <c r="L235">
        <f>(Table2[[#This Row],[6M Return vs Nifty]]-AVERAGE(Table2[6M Return vs Nifty]))/_xlfn.STDEV.P(Table2[6M Return vs Nifty])</f>
        <v>-0.59212789746651051</v>
      </c>
      <c r="M235">
        <v>-0.90849069649040204</v>
      </c>
      <c r="N235">
        <f>(Table2[[#This Row],[1W Return vs Nifty]]-AVERAGE(Table2[1W Return vs Nifty]))/_xlfn.STDEV.P(Table2[1W Return vs Nifty])</f>
        <v>-0.59903249543341652</v>
      </c>
      <c r="O235">
        <v>1700.92</v>
      </c>
      <c r="P235">
        <v>1735.49699000849</v>
      </c>
      <c r="Q235">
        <v>1565.95446031386</v>
      </c>
      <c r="R235">
        <v>38.151908563722003</v>
      </c>
      <c r="S235" s="1">
        <f>(Table2[[#This Row],[Close Price]]-Table2[[#This Row],[20D EMA]])/Table2[[#This Row],[20D EMA]]</f>
        <v>-4.5457752275239377E-2</v>
      </c>
      <c r="T235" s="1">
        <f>(Table2[[#This Row],[Close Price]]-Table2[[#This Row],[50D EMA]])/Table2[[#This Row],[50D EMA]]</f>
        <v>-6.4475473396207211E-2</v>
      </c>
      <c r="U235" s="1">
        <f>(Table2[[#This Row],[Close Price]]-Table2[[#This Row],[200D EMA]])/Table2[[#This Row],[200D EMA]]</f>
        <v>3.6811759950277363E-2</v>
      </c>
      <c r="V235">
        <v>1.1533652822747</v>
      </c>
      <c r="W235">
        <v>1610</v>
      </c>
      <c r="X235">
        <v>1682.75</v>
      </c>
      <c r="Y235">
        <v>1596.1</v>
      </c>
      <c r="Z235">
        <v>1684.95</v>
      </c>
      <c r="AA235">
        <v>1560</v>
      </c>
      <c r="AB235">
        <v>1850.85</v>
      </c>
      <c r="AC235" s="1">
        <f>(Table2[[#This Row],[Close Price]]/Table2[[#This Row],[Day Low]])-1</f>
        <v>8.4472049689441331E-3</v>
      </c>
      <c r="AD235" s="1">
        <f>(Table2[[#This Row],[Day High]]/Table2[[#This Row],[Close Price]])-1</f>
        <v>3.6431387041143237E-2</v>
      </c>
      <c r="AE235" s="1">
        <f>(Table2[[#This Row],[Close Price]]/Table2[[#This Row],[Current Week Low]])-1</f>
        <v>1.7229496898690577E-2</v>
      </c>
      <c r="AF235" s="1">
        <f>(Table2[[#This Row],[Current Week High]]/Table2[[#This Row],[Close Price]])-1</f>
        <v>3.778640059127869E-2</v>
      </c>
      <c r="AG235" s="1">
        <f>(Table2[[#This Row],[Close Price]]/Table2[[#This Row],[Current Month Low]])-1</f>
        <v>4.0769230769230669E-2</v>
      </c>
      <c r="AH235" s="1">
        <f>(Table2[[#This Row],[Current Month High]]/Table2[[#This Row],[Close Price]])-1</f>
        <v>0.13996674057649661</v>
      </c>
      <c r="AI235">
        <v>27.4020694752402</v>
      </c>
      <c r="AJ235">
        <v>87.911229420444997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-0.08</v>
      </c>
      <c r="AM235" t="s">
        <v>3187</v>
      </c>
      <c r="AN235">
        <v>-12.03</v>
      </c>
      <c r="AO235" t="s">
        <v>3187</v>
      </c>
      <c r="AP235">
        <v>0.171297409625668</v>
      </c>
      <c r="AQ235">
        <f>(Table2[[#This Row],[Sharpe Ratio]]-AVERAGE(Table2[Sharpe Ratio]))/_xlfn.STDEV.P(Table2[Sharpe Ratio])</f>
        <v>1.2363863713310721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197</v>
      </c>
      <c r="AT235">
        <f>_xlfn.RANK.AVG(Table2[[#This Row],[6M Return vs Nifty Z-Score]],Table2[6M Return vs Nifty Z-Score])</f>
        <v>514</v>
      </c>
      <c r="AU235">
        <f>_xlfn.RANK.AVG(Table2[[#This Row],[Sharpe Ratio Z-Score]],Table2[Sharpe Ratio Z-Score])</f>
        <v>86</v>
      </c>
      <c r="AV235">
        <f>(Table2[[#This Row],[Rank 1Y]]+Table2[[#This Row],[Rank 6M]]+Table2[[#This Row],[Rank Sharpe]])/3</f>
        <v>265.66666666666669</v>
      </c>
    </row>
    <row r="236" spans="1:48" x14ac:dyDescent="0.3">
      <c r="A236" t="s">
        <v>405</v>
      </c>
      <c r="B236" t="s">
        <v>406</v>
      </c>
      <c r="C236" t="s">
        <v>3151</v>
      </c>
      <c r="D236" t="s">
        <v>258</v>
      </c>
      <c r="E236">
        <v>57541.367340899997</v>
      </c>
      <c r="F236">
        <v>5108.7</v>
      </c>
      <c r="G236">
        <v>38.387095713383601</v>
      </c>
      <c r="H236">
        <f>(Table2[[#This Row],[1Y Return vs Nifty]]-AVERAGE(Table2[1Y Return vs Nifty]))/_xlfn.STDEV.P(Table2[1Y Return vs Nifty])</f>
        <v>0.23315259588266865</v>
      </c>
      <c r="I236">
        <v>6.2240098532277397</v>
      </c>
      <c r="J236">
        <f>(Table2[[#This Row],[1M Return vs Nifty]]-AVERAGE(Table2[1M Return vs Nifty]))/_xlfn.STDEV.P(Table2[1M Return vs Nifty])</f>
        <v>0.49533132576186623</v>
      </c>
      <c r="K236">
        <v>-4.0309432504068896</v>
      </c>
      <c r="L236">
        <f>(Table2[[#This Row],[6M Return vs Nifty]]-AVERAGE(Table2[6M Return vs Nifty]))/_xlfn.STDEV.P(Table2[6M Return vs Nifty])</f>
        <v>-0.43785561794058026</v>
      </c>
      <c r="M236">
        <v>1.7431639702672399</v>
      </c>
      <c r="N236">
        <f>(Table2[[#This Row],[1W Return vs Nifty]]-AVERAGE(Table2[1W Return vs Nifty]))/_xlfn.STDEV.P(Table2[1W Return vs Nifty])</f>
        <v>-4.7873438276695574E-2</v>
      </c>
      <c r="O236">
        <v>5075.75</v>
      </c>
      <c r="P236">
        <v>4940.8402449002897</v>
      </c>
      <c r="Q236">
        <v>4420.5528257243805</v>
      </c>
      <c r="R236">
        <v>49.567898162858199</v>
      </c>
      <c r="S236" s="1">
        <f>(Table2[[#This Row],[Close Price]]-Table2[[#This Row],[20D EMA]])/Table2[[#This Row],[20D EMA]]</f>
        <v>6.4916514800767997E-3</v>
      </c>
      <c r="T236" s="1">
        <f>(Table2[[#This Row],[Close Price]]-Table2[[#This Row],[50D EMA]])/Table2[[#This Row],[50D EMA]]</f>
        <v>3.3973928882433981E-2</v>
      </c>
      <c r="U236" s="1">
        <f>(Table2[[#This Row],[Close Price]]-Table2[[#This Row],[200D EMA]])/Table2[[#This Row],[200D EMA]]</f>
        <v>0.15566993573091281</v>
      </c>
      <c r="V236">
        <v>0.48931949037039602</v>
      </c>
      <c r="W236">
        <v>5086.45</v>
      </c>
      <c r="X236">
        <v>5288.95</v>
      </c>
      <c r="Y236">
        <v>5080</v>
      </c>
      <c r="Z236">
        <v>5288.95</v>
      </c>
      <c r="AA236">
        <v>4809</v>
      </c>
      <c r="AB236">
        <v>5318.15</v>
      </c>
      <c r="AC236" s="1">
        <f>(Table2[[#This Row],[Close Price]]/Table2[[#This Row],[Day Low]])-1</f>
        <v>4.3743671912630511E-3</v>
      </c>
      <c r="AD236" s="1">
        <f>(Table2[[#This Row],[Day High]]/Table2[[#This Row],[Close Price]])-1</f>
        <v>3.5282948695362748E-2</v>
      </c>
      <c r="AE236" s="1">
        <f>(Table2[[#This Row],[Close Price]]/Table2[[#This Row],[Current Week Low]])-1</f>
        <v>5.6496062992126284E-3</v>
      </c>
      <c r="AF236" s="1">
        <f>(Table2[[#This Row],[Current Week High]]/Table2[[#This Row],[Close Price]])-1</f>
        <v>3.5282948695362748E-2</v>
      </c>
      <c r="AG236" s="1">
        <f>(Table2[[#This Row],[Close Price]]/Table2[[#This Row],[Current Month Low]])-1</f>
        <v>6.232064878353083E-2</v>
      </c>
      <c r="AH236" s="1">
        <f>(Table2[[#This Row],[Current Month High]]/Table2[[#This Row],[Close Price]])-1</f>
        <v>4.0998688511754366E-2</v>
      </c>
      <c r="AI236">
        <v>14.313817605261599</v>
      </c>
      <c r="AJ236">
        <v>104.327567243275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0.04</v>
      </c>
      <c r="AM236" t="s">
        <v>3188</v>
      </c>
      <c r="AN236">
        <v>0.17</v>
      </c>
      <c r="AO236" t="s">
        <v>3188</v>
      </c>
      <c r="AP236">
        <v>0.15427205216425099</v>
      </c>
      <c r="AQ236">
        <f>(Table2[[#This Row],[Sharpe Ratio]]-AVERAGE(Table2[Sharpe Ratio]))/_xlfn.STDEV.P(Table2[Sharpe Ratio])</f>
        <v>1.0368883442138652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1.2796432096411239</v>
      </c>
      <c r="AS236">
        <f>_xlfn.RANK.AVG(Table2[[#This Row],[1Y Return vs Nifty Z-Score]],Table2[1Y Return vs Nifty Z-Score])</f>
        <v>223</v>
      </c>
      <c r="AT236">
        <f>_xlfn.RANK.AVG(Table2[[#This Row],[6M Return vs Nifty Z-Score]],Table2[6M Return vs Nifty Z-Score])</f>
        <v>467</v>
      </c>
      <c r="AU236">
        <f>_xlfn.RANK.AVG(Table2[[#This Row],[Sharpe Ratio Z-Score]],Table2[Sharpe Ratio Z-Score])</f>
        <v>110</v>
      </c>
      <c r="AV236">
        <f>(Table2[[#This Row],[Rank 1Y]]+Table2[[#This Row],[Rank 6M]]+Table2[[#This Row],[Rank Sharpe]])/3</f>
        <v>266.66666666666669</v>
      </c>
    </row>
    <row r="237" spans="1:48" x14ac:dyDescent="0.3">
      <c r="A237" t="s">
        <v>1174</v>
      </c>
      <c r="B237" t="s">
        <v>1175</v>
      </c>
      <c r="C237" t="s">
        <v>3152</v>
      </c>
      <c r="D237" t="s">
        <v>89</v>
      </c>
      <c r="E237">
        <v>10545.381744639901</v>
      </c>
      <c r="F237">
        <v>1356.8</v>
      </c>
      <c r="G237">
        <v>77.883480427845598</v>
      </c>
      <c r="H237">
        <f>(Table2[[#This Row],[1Y Return vs Nifty]]-AVERAGE(Table2[1Y Return vs Nifty]))/_xlfn.STDEV.P(Table2[1Y Return vs Nifty])</f>
        <v>0.90660801457575957</v>
      </c>
      <c r="I237">
        <v>10.0017918668081</v>
      </c>
      <c r="J237">
        <f>(Table2[[#This Row],[1M Return vs Nifty]]-AVERAGE(Table2[1M Return vs Nifty]))/_xlfn.STDEV.P(Table2[1M Return vs Nifty])</f>
        <v>0.91204241142691544</v>
      </c>
      <c r="K237">
        <v>29.357440325817301</v>
      </c>
      <c r="L237">
        <f>(Table2[[#This Row],[6M Return vs Nifty]]-AVERAGE(Table2[6M Return vs Nifty]))/_xlfn.STDEV.P(Table2[6M Return vs Nifty])</f>
        <v>0.62808071230418927</v>
      </c>
      <c r="M237">
        <v>-3.14664795283079</v>
      </c>
      <c r="N237">
        <f>(Table2[[#This Row],[1W Return vs Nifty]]-AVERAGE(Table2[1W Return vs Nifty]))/_xlfn.STDEV.P(Table2[1W Return vs Nifty])</f>
        <v>-1.064244145592004</v>
      </c>
      <c r="O237">
        <v>1366.93</v>
      </c>
      <c r="P237">
        <v>1266.3057158571601</v>
      </c>
      <c r="Q237">
        <v>988.88381546496396</v>
      </c>
      <c r="R237">
        <v>41.151507189553101</v>
      </c>
      <c r="S237" s="1">
        <f>(Table2[[#This Row],[Close Price]]-Table2[[#This Row],[20D EMA]])/Table2[[#This Row],[20D EMA]]</f>
        <v>-7.4107671936383783E-3</v>
      </c>
      <c r="T237" s="1">
        <f>(Table2[[#This Row],[Close Price]]-Table2[[#This Row],[50D EMA]])/Table2[[#This Row],[50D EMA]]</f>
        <v>7.1463220144737688E-2</v>
      </c>
      <c r="U237" s="1">
        <f>(Table2[[#This Row],[Close Price]]-Table2[[#This Row],[200D EMA]])/Table2[[#This Row],[200D EMA]]</f>
        <v>0.37205198303508002</v>
      </c>
      <c r="V237">
        <v>1.16346690209658</v>
      </c>
      <c r="W237">
        <v>1352.1</v>
      </c>
      <c r="X237">
        <v>1394.4</v>
      </c>
      <c r="Y237">
        <v>1352.1</v>
      </c>
      <c r="Z237">
        <v>1442.35</v>
      </c>
      <c r="AA237">
        <v>1329.85</v>
      </c>
      <c r="AB237">
        <v>1544</v>
      </c>
      <c r="AC237" s="1">
        <f>(Table2[[#This Row],[Close Price]]/Table2[[#This Row],[Day Low]])-1</f>
        <v>3.4760742548627377E-3</v>
      </c>
      <c r="AD237" s="1">
        <f>(Table2[[#This Row],[Day High]]/Table2[[#This Row],[Close Price]])-1</f>
        <v>2.7712264150943522E-2</v>
      </c>
      <c r="AE237" s="1">
        <f>(Table2[[#This Row],[Close Price]]/Table2[[#This Row],[Current Week Low]])-1</f>
        <v>3.4760742548627377E-3</v>
      </c>
      <c r="AF237" s="1">
        <f>(Table2[[#This Row],[Current Week High]]/Table2[[#This Row],[Close Price]])-1</f>
        <v>6.3052771226415061E-2</v>
      </c>
      <c r="AG237" s="1">
        <f>(Table2[[#This Row],[Close Price]]/Table2[[#This Row],[Current Month Low]])-1</f>
        <v>2.026544347106829E-2</v>
      </c>
      <c r="AH237" s="1">
        <f>(Table2[[#This Row],[Current Month High]]/Table2[[#This Row],[Close Price]])-1</f>
        <v>0.13797169811320753</v>
      </c>
      <c r="AI237">
        <v>13.7971698113207</v>
      </c>
      <c r="AJ237">
        <v>133.12714776632299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0.35</v>
      </c>
      <c r="AM237" t="s">
        <v>3188</v>
      </c>
      <c r="AN237">
        <v>-5.19</v>
      </c>
      <c r="AO237" t="s">
        <v>3187</v>
      </c>
      <c r="AQ237">
        <f>(Table2[[#This Row],[Sharpe Ratio]]-AVERAGE(Table2[Sharpe Ratio]))/_xlfn.STDEV.P(Table2[Sharpe Ratio])</f>
        <v>-0.77082524510946537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0.61166174760539493</v>
      </c>
      <c r="AS237">
        <f>_xlfn.RANK.AVG(Table2[[#This Row],[1Y Return vs Nifty Z-Score]],Table2[1Y Return vs Nifty Z-Score])</f>
        <v>116</v>
      </c>
      <c r="AT237">
        <f>_xlfn.RANK.AVG(Table2[[#This Row],[6M Return vs Nifty Z-Score]],Table2[6M Return vs Nifty Z-Score])</f>
        <v>141</v>
      </c>
      <c r="AU237">
        <f>_xlfn.RANK.AVG(Table2[[#This Row],[Sharpe Ratio Z-Score]],Table2[Sharpe Ratio Z-Score])</f>
        <v>548.5</v>
      </c>
      <c r="AV237">
        <f>(Table2[[#This Row],[Rank 1Y]]+Table2[[#This Row],[Rank 6M]]+Table2[[#This Row],[Rank Sharpe]])/3</f>
        <v>268.5</v>
      </c>
    </row>
    <row r="238" spans="1:48" x14ac:dyDescent="0.3">
      <c r="A238" t="s">
        <v>1008</v>
      </c>
      <c r="B238" t="s">
        <v>1009</v>
      </c>
      <c r="C238" t="s">
        <v>3156</v>
      </c>
      <c r="D238" t="s">
        <v>1010</v>
      </c>
      <c r="E238">
        <v>14322.567206260001</v>
      </c>
      <c r="F238">
        <v>806.6</v>
      </c>
      <c r="G238">
        <v>32.735552125301602</v>
      </c>
      <c r="H238">
        <f>(Table2[[#This Row],[1Y Return vs Nifty]]-AVERAGE(Table2[1Y Return vs Nifty]))/_xlfn.STDEV.P(Table2[1Y Return vs Nifty])</f>
        <v>0.13678775943270396</v>
      </c>
      <c r="I238">
        <v>-0.528207449553868</v>
      </c>
      <c r="J238">
        <f>(Table2[[#This Row],[1M Return vs Nifty]]-AVERAGE(Table2[1M Return vs Nifty]))/_xlfn.STDEV.P(Table2[1M Return vs Nifty])</f>
        <v>-0.24947708106883171</v>
      </c>
      <c r="K238">
        <v>21.387198096313298</v>
      </c>
      <c r="L238">
        <f>(Table2[[#This Row],[6M Return vs Nifty]]-AVERAGE(Table2[6M Return vs Nifty]))/_xlfn.STDEV.P(Table2[6M Return vs Nifty])</f>
        <v>0.37362782051073301</v>
      </c>
      <c r="M238">
        <v>-1.07679438202462</v>
      </c>
      <c r="N238">
        <f>(Table2[[#This Row],[1W Return vs Nifty]]-AVERAGE(Table2[1W Return vs Nifty]))/_xlfn.STDEV.P(Table2[1W Return vs Nifty])</f>
        <v>-0.63401521840935637</v>
      </c>
      <c r="O238">
        <v>822.69</v>
      </c>
      <c r="P238">
        <v>811.97342200441005</v>
      </c>
      <c r="Q238">
        <v>712.062710331934</v>
      </c>
      <c r="R238">
        <v>40.443016680534697</v>
      </c>
      <c r="S238" s="1">
        <f>(Table2[[#This Row],[Close Price]]-Table2[[#This Row],[20D EMA]])/Table2[[#This Row],[20D EMA]]</f>
        <v>-1.9557792120969055E-2</v>
      </c>
      <c r="T238" s="1">
        <f>(Table2[[#This Row],[Close Price]]-Table2[[#This Row],[50D EMA]])/Table2[[#This Row],[50D EMA]]</f>
        <v>-6.6177313921746157E-3</v>
      </c>
      <c r="U238" s="1">
        <f>(Table2[[#This Row],[Close Price]]-Table2[[#This Row],[200D EMA]])/Table2[[#This Row],[200D EMA]]</f>
        <v>0.1327653987441593</v>
      </c>
      <c r="V238">
        <v>0.66675726869034102</v>
      </c>
      <c r="W238">
        <v>799.9</v>
      </c>
      <c r="X238">
        <v>823.4</v>
      </c>
      <c r="Y238">
        <v>799.9</v>
      </c>
      <c r="Z238">
        <v>838</v>
      </c>
      <c r="AA238">
        <v>782.25</v>
      </c>
      <c r="AB238">
        <v>875.5</v>
      </c>
      <c r="AC238" s="1">
        <f>(Table2[[#This Row],[Close Price]]/Table2[[#This Row],[Day Low]])-1</f>
        <v>8.3760470058757974E-3</v>
      </c>
      <c r="AD238" s="1">
        <f>(Table2[[#This Row],[Day High]]/Table2[[#This Row],[Close Price]])-1</f>
        <v>2.0828167617158444E-2</v>
      </c>
      <c r="AE238" s="1">
        <f>(Table2[[#This Row],[Close Price]]/Table2[[#This Row],[Current Week Low]])-1</f>
        <v>8.3760470058757974E-3</v>
      </c>
      <c r="AF238" s="1">
        <f>(Table2[[#This Row],[Current Week High]]/Table2[[#This Row],[Close Price]])-1</f>
        <v>3.8928837093974655E-2</v>
      </c>
      <c r="AG238" s="1">
        <f>(Table2[[#This Row],[Close Price]]/Table2[[#This Row],[Current Month Low]])-1</f>
        <v>3.1128155960370663E-2</v>
      </c>
      <c r="AH238" s="1">
        <f>(Table2[[#This Row],[Current Month High]]/Table2[[#This Row],[Close Price]])-1</f>
        <v>8.5420282667989067E-2</v>
      </c>
      <c r="AI238">
        <v>8.5420282667988996</v>
      </c>
      <c r="AJ238">
        <v>78.175392091893102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-0.01</v>
      </c>
      <c r="AM238" t="s">
        <v>3187</v>
      </c>
      <c r="AN238">
        <v>-5.96</v>
      </c>
      <c r="AO238" t="s">
        <v>3187</v>
      </c>
      <c r="AP238">
        <v>5.9002895713808998E-2</v>
      </c>
      <c r="AQ238">
        <f>(Table2[[#This Row],[Sharpe Ratio]]-AVERAGE(Table2[Sharpe Ratio]))/_xlfn.STDEV.P(Table2[Sharpe Ratio])</f>
        <v>-7.9447027895369712E-2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-0.4525237474301208</v>
      </c>
      <c r="AS238">
        <f>_xlfn.RANK.AVG(Table2[[#This Row],[1Y Return vs Nifty Z-Score]],Table2[1Y Return vs Nifty Z-Score])</f>
        <v>250</v>
      </c>
      <c r="AT238">
        <f>_xlfn.RANK.AVG(Table2[[#This Row],[6M Return vs Nifty Z-Score]],Table2[6M Return vs Nifty Z-Score])</f>
        <v>199</v>
      </c>
      <c r="AU238">
        <f>_xlfn.RANK.AVG(Table2[[#This Row],[Sharpe Ratio Z-Score]],Table2[Sharpe Ratio Z-Score])</f>
        <v>360</v>
      </c>
      <c r="AV238">
        <f>(Table2[[#This Row],[Rank 1Y]]+Table2[[#This Row],[Rank 6M]]+Table2[[#This Row],[Rank Sharpe]])/3</f>
        <v>269.66666666666669</v>
      </c>
    </row>
    <row r="239" spans="1:48" x14ac:dyDescent="0.3">
      <c r="A239" t="s">
        <v>581</v>
      </c>
      <c r="B239" t="s">
        <v>582</v>
      </c>
      <c r="C239" t="s">
        <v>3142</v>
      </c>
      <c r="D239" t="s">
        <v>222</v>
      </c>
      <c r="E239">
        <v>34683.834337439999</v>
      </c>
      <c r="F239">
        <v>6855.15</v>
      </c>
      <c r="G239">
        <v>81.918208358837305</v>
      </c>
      <c r="H239">
        <f>(Table2[[#This Row],[1Y Return vs Nifty]]-AVERAGE(Table2[1Y Return vs Nifty]))/_xlfn.STDEV.P(Table2[1Y Return vs Nifty])</f>
        <v>0.97540442234124791</v>
      </c>
      <c r="I239">
        <v>3.2934845984156298</v>
      </c>
      <c r="J239">
        <f>(Table2[[#This Row],[1M Return vs Nifty]]-AVERAGE(Table2[1M Return vs Nifty]))/_xlfn.STDEV.P(Table2[1M Return vs Nifty])</f>
        <v>0.17207753395712569</v>
      </c>
      <c r="K239">
        <v>-13.334422311714601</v>
      </c>
      <c r="L239">
        <f>(Table2[[#This Row],[6M Return vs Nifty]]-AVERAGE(Table2[6M Return vs Nifty]))/_xlfn.STDEV.P(Table2[6M Return vs Nifty])</f>
        <v>-0.73487258213351625</v>
      </c>
      <c r="M239">
        <v>8.4528786174273804</v>
      </c>
      <c r="N239">
        <f>(Table2[[#This Row],[1W Return vs Nifty]]-AVERAGE(Table2[1W Return vs Nifty]))/_xlfn.STDEV.P(Table2[1W Return vs Nifty])</f>
        <v>1.3467727217533982</v>
      </c>
      <c r="O239">
        <v>6840.73</v>
      </c>
      <c r="P239">
        <v>6755.1729883367598</v>
      </c>
      <c r="Q239">
        <v>6092.2375655675296</v>
      </c>
      <c r="R239">
        <v>50.0176537504354</v>
      </c>
      <c r="S239" s="1">
        <f>(Table2[[#This Row],[Close Price]]-Table2[[#This Row],[20D EMA]])/Table2[[#This Row],[20D EMA]]</f>
        <v>2.1079621619330209E-3</v>
      </c>
      <c r="T239" s="1">
        <f>(Table2[[#This Row],[Close Price]]-Table2[[#This Row],[50D EMA]])/Table2[[#This Row],[50D EMA]]</f>
        <v>1.4800066828171032E-2</v>
      </c>
      <c r="U239" s="1">
        <f>(Table2[[#This Row],[Close Price]]-Table2[[#This Row],[200D EMA]])/Table2[[#This Row],[200D EMA]]</f>
        <v>0.12522696730415503</v>
      </c>
      <c r="V239">
        <v>1.63072136415703</v>
      </c>
      <c r="W239">
        <v>6820</v>
      </c>
      <c r="X239">
        <v>7055</v>
      </c>
      <c r="Y239">
        <v>6820</v>
      </c>
      <c r="Z239">
        <v>7140</v>
      </c>
      <c r="AA239">
        <v>6351.5</v>
      </c>
      <c r="AB239">
        <v>7545</v>
      </c>
      <c r="AC239" s="1">
        <f>(Table2[[#This Row],[Close Price]]/Table2[[#This Row],[Day Low]])-1</f>
        <v>5.1539589442815004E-3</v>
      </c>
      <c r="AD239" s="1">
        <f>(Table2[[#This Row],[Day High]]/Table2[[#This Row],[Close Price]])-1</f>
        <v>2.9153264334113915E-2</v>
      </c>
      <c r="AE239" s="1">
        <f>(Table2[[#This Row],[Close Price]]/Table2[[#This Row],[Current Week Low]])-1</f>
        <v>5.1539589442815004E-3</v>
      </c>
      <c r="AF239" s="1">
        <f>(Table2[[#This Row],[Current Week High]]/Table2[[#This Row],[Close Price]])-1</f>
        <v>4.1552701253801949E-2</v>
      </c>
      <c r="AG239" s="1">
        <f>(Table2[[#This Row],[Close Price]]/Table2[[#This Row],[Current Month Low]])-1</f>
        <v>7.9296229237187932E-2</v>
      </c>
      <c r="AH239" s="1">
        <f>(Table2[[#This Row],[Current Month High]]/Table2[[#This Row],[Close Price]])-1</f>
        <v>0.10063237128290425</v>
      </c>
      <c r="AI239">
        <v>42.3287601292459</v>
      </c>
      <c r="AJ239">
        <v>137.613518197573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7.0000000000000007E-2</v>
      </c>
      <c r="AM239" t="s">
        <v>3188</v>
      </c>
      <c r="AN239">
        <v>0.69</v>
      </c>
      <c r="AO239" t="s">
        <v>3188</v>
      </c>
      <c r="AP239">
        <v>0.13627560201673999</v>
      </c>
      <c r="AQ239">
        <f>(Table2[[#This Row],[Sharpe Ratio]]-AVERAGE(Table2[Sharpe Ratio]))/_xlfn.STDEV.P(Table2[Sharpe Ratio])</f>
        <v>0.82601134455744829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2.5853934404757037</v>
      </c>
      <c r="AS239">
        <f>_xlfn.RANK.AVG(Table2[[#This Row],[1Y Return vs Nifty Z-Score]],Table2[1Y Return vs Nifty Z-Score])</f>
        <v>106</v>
      </c>
      <c r="AT239">
        <f>_xlfn.RANK.AVG(Table2[[#This Row],[6M Return vs Nifty Z-Score]],Table2[6M Return vs Nifty Z-Score])</f>
        <v>568</v>
      </c>
      <c r="AU239">
        <f>_xlfn.RANK.AVG(Table2[[#This Row],[Sharpe Ratio Z-Score]],Table2[Sharpe Ratio Z-Score])</f>
        <v>139</v>
      </c>
      <c r="AV239">
        <f>(Table2[[#This Row],[Rank 1Y]]+Table2[[#This Row],[Rank 6M]]+Table2[[#This Row],[Rank Sharpe]])/3</f>
        <v>271</v>
      </c>
    </row>
    <row r="240" spans="1:48" x14ac:dyDescent="0.3">
      <c r="A240" t="s">
        <v>837</v>
      </c>
      <c r="B240" t="s">
        <v>838</v>
      </c>
      <c r="C240" t="s">
        <v>3143</v>
      </c>
      <c r="D240" t="s">
        <v>748</v>
      </c>
      <c r="E240">
        <v>19273.66556066</v>
      </c>
      <c r="F240">
        <v>1125.4000000000001</v>
      </c>
      <c r="G240">
        <v>3.4923266725845599</v>
      </c>
      <c r="H240">
        <f>(Table2[[#This Row],[1Y Return vs Nifty]]-AVERAGE(Table2[1Y Return vs Nifty]))/_xlfn.STDEV.P(Table2[1Y Return vs Nifty])</f>
        <v>-0.36184037535920899</v>
      </c>
      <c r="I240">
        <v>-5.6963406605022397</v>
      </c>
      <c r="J240">
        <f>(Table2[[#This Row],[1M Return vs Nifty]]-AVERAGE(Table2[1M Return vs Nifty]))/_xlfn.STDEV.P(Table2[1M Return vs Nifty])</f>
        <v>-0.81955190101716946</v>
      </c>
      <c r="K240">
        <v>29.589453215132</v>
      </c>
      <c r="L240">
        <f>(Table2[[#This Row],[6M Return vs Nifty]]-AVERAGE(Table2[6M Return vs Nifty]))/_xlfn.STDEV.P(Table2[6M Return vs Nifty])</f>
        <v>0.63548780846507402</v>
      </c>
      <c r="M240">
        <v>-0.50382420277541096</v>
      </c>
      <c r="N240">
        <f>(Table2[[#This Row],[1W Return vs Nifty]]-AVERAGE(Table2[1W Return vs Nifty]))/_xlfn.STDEV.P(Table2[1W Return vs Nifty])</f>
        <v>-0.51492063654962317</v>
      </c>
      <c r="O240">
        <v>1194.83</v>
      </c>
      <c r="P240">
        <v>1228.72886684226</v>
      </c>
      <c r="Q240">
        <v>1112.66265842285</v>
      </c>
      <c r="R240">
        <v>32.082349776474103</v>
      </c>
      <c r="S240" s="1">
        <f>(Table2[[#This Row],[Close Price]]-Table2[[#This Row],[20D EMA]])/Table2[[#This Row],[20D EMA]]</f>
        <v>-5.8108684917519512E-2</v>
      </c>
      <c r="T240" s="1">
        <f>(Table2[[#This Row],[Close Price]]-Table2[[#This Row],[50D EMA]])/Table2[[#This Row],[50D EMA]]</f>
        <v>-8.4094115171076969E-2</v>
      </c>
      <c r="U240" s="1">
        <f>(Table2[[#This Row],[Close Price]]-Table2[[#This Row],[200D EMA]])/Table2[[#This Row],[200D EMA]]</f>
        <v>1.1447622044946431E-2</v>
      </c>
      <c r="V240">
        <v>0.89848593313787795</v>
      </c>
      <c r="W240">
        <v>1119.1500000000001</v>
      </c>
      <c r="X240">
        <v>1149</v>
      </c>
      <c r="Y240">
        <v>1119.1500000000001</v>
      </c>
      <c r="Z240">
        <v>1220</v>
      </c>
      <c r="AA240">
        <v>1105.3</v>
      </c>
      <c r="AB240">
        <v>1233.95</v>
      </c>
      <c r="AC240" s="1">
        <f>(Table2[[#This Row],[Close Price]]/Table2[[#This Row],[Day Low]])-1</f>
        <v>5.584595451905372E-3</v>
      </c>
      <c r="AD240" s="1">
        <f>(Table2[[#This Row],[Day High]]/Table2[[#This Row],[Close Price]])-1</f>
        <v>2.0970321663408509E-2</v>
      </c>
      <c r="AE240" s="1">
        <f>(Table2[[#This Row],[Close Price]]/Table2[[#This Row],[Current Week Low]])-1</f>
        <v>5.584595451905372E-3</v>
      </c>
      <c r="AF240" s="1">
        <f>(Table2[[#This Row],[Current Week High]]/Table2[[#This Row],[Close Price]])-1</f>
        <v>8.4059001244002118E-2</v>
      </c>
      <c r="AG240" s="1">
        <f>(Table2[[#This Row],[Close Price]]/Table2[[#This Row],[Current Month Low]])-1</f>
        <v>1.8185108115443827E-2</v>
      </c>
      <c r="AH240" s="1">
        <f>(Table2[[#This Row],[Current Month High]]/Table2[[#This Row],[Close Price]])-1</f>
        <v>9.6454593922161047E-2</v>
      </c>
      <c r="AI240">
        <v>32.841656299982198</v>
      </c>
      <c r="AJ240">
        <v>72.806142034548898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-0.15</v>
      </c>
      <c r="AM240" t="s">
        <v>3187</v>
      </c>
      <c r="AN240">
        <v>-5.97</v>
      </c>
      <c r="AO240" t="s">
        <v>3187</v>
      </c>
      <c r="AP240">
        <v>9.5872363466929997E-2</v>
      </c>
      <c r="AQ240">
        <f>(Table2[[#This Row],[Sharpe Ratio]]-AVERAGE(Table2[Sharpe Ratio]))/_xlfn.STDEV.P(Table2[Sharpe Ratio])</f>
        <v>0.35257832571485231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423</v>
      </c>
      <c r="AT240">
        <f>_xlfn.RANK.AVG(Table2[[#This Row],[6M Return vs Nifty Z-Score]],Table2[6M Return vs Nifty Z-Score])</f>
        <v>140</v>
      </c>
      <c r="AU240">
        <f>_xlfn.RANK.AVG(Table2[[#This Row],[Sharpe Ratio Z-Score]],Table2[Sharpe Ratio Z-Score])</f>
        <v>250</v>
      </c>
      <c r="AV240">
        <f>(Table2[[#This Row],[Rank 1Y]]+Table2[[#This Row],[Rank 6M]]+Table2[[#This Row],[Rank Sharpe]])/3</f>
        <v>271</v>
      </c>
    </row>
    <row r="241" spans="1:48" x14ac:dyDescent="0.3">
      <c r="A241" t="s">
        <v>934</v>
      </c>
      <c r="B241" t="s">
        <v>935</v>
      </c>
      <c r="C241" t="s">
        <v>3151</v>
      </c>
      <c r="D241" t="s">
        <v>757</v>
      </c>
      <c r="E241">
        <v>16280.500830000001</v>
      </c>
      <c r="F241">
        <v>3909.4</v>
      </c>
      <c r="G241">
        <v>38.653382114884103</v>
      </c>
      <c r="H241">
        <f>(Table2[[#This Row],[1Y Return vs Nifty]]-AVERAGE(Table2[1Y Return vs Nifty]))/_xlfn.STDEV.P(Table2[1Y Return vs Nifty])</f>
        <v>0.23769306259402143</v>
      </c>
      <c r="I241">
        <v>1.0397023838935799</v>
      </c>
      <c r="J241">
        <f>(Table2[[#This Row],[1M Return vs Nifty]]-AVERAGE(Table2[1M Return vs Nifty]))/_xlfn.STDEV.P(Table2[1M Return vs Nifty])</f>
        <v>-7.652760791975205E-2</v>
      </c>
      <c r="K241">
        <v>1.57444504183724</v>
      </c>
      <c r="L241">
        <f>(Table2[[#This Row],[6M Return vs Nifty]]-AVERAGE(Table2[6M Return vs Nifty]))/_xlfn.STDEV.P(Table2[6M Return vs Nifty])</f>
        <v>-0.25890155111098739</v>
      </c>
      <c r="M241">
        <v>8.1513542478827805</v>
      </c>
      <c r="N241">
        <f>(Table2[[#This Row],[1W Return vs Nifty]]-AVERAGE(Table2[1W Return vs Nifty]))/_xlfn.STDEV.P(Table2[1W Return vs Nifty])</f>
        <v>1.2840994448326197</v>
      </c>
      <c r="O241">
        <v>3759.69</v>
      </c>
      <c r="P241">
        <v>3870.3415018968299</v>
      </c>
      <c r="Q241">
        <v>3641.2151614628401</v>
      </c>
      <c r="R241">
        <v>67.823265912558298</v>
      </c>
      <c r="S241" s="1">
        <f>(Table2[[#This Row],[Close Price]]-Table2[[#This Row],[20D EMA]])/Table2[[#This Row],[20D EMA]]</f>
        <v>3.9819772374850064E-2</v>
      </c>
      <c r="T241" s="1">
        <f>(Table2[[#This Row],[Close Price]]-Table2[[#This Row],[50D EMA]])/Table2[[#This Row],[50D EMA]]</f>
        <v>1.0091744639078463E-2</v>
      </c>
      <c r="U241" s="1">
        <f>(Table2[[#This Row],[Close Price]]-Table2[[#This Row],[200D EMA]])/Table2[[#This Row],[200D EMA]]</f>
        <v>7.3652565598298247E-2</v>
      </c>
      <c r="V241">
        <v>1.0071430714997001</v>
      </c>
      <c r="W241">
        <v>3830</v>
      </c>
      <c r="X241">
        <v>3941</v>
      </c>
      <c r="Y241">
        <v>3691</v>
      </c>
      <c r="Z241">
        <v>4008.7</v>
      </c>
      <c r="AA241">
        <v>3424.4</v>
      </c>
      <c r="AB241">
        <v>4008.7</v>
      </c>
      <c r="AC241" s="1">
        <f>(Table2[[#This Row],[Close Price]]/Table2[[#This Row],[Day Low]])-1</f>
        <v>2.073107049608347E-2</v>
      </c>
      <c r="AD241" s="1">
        <f>(Table2[[#This Row],[Day High]]/Table2[[#This Row],[Close Price]])-1</f>
        <v>8.0830818028341245E-3</v>
      </c>
      <c r="AE241" s="1">
        <f>(Table2[[#This Row],[Close Price]]/Table2[[#This Row],[Current Week Low]])-1</f>
        <v>5.9170956380384832E-2</v>
      </c>
      <c r="AF241" s="1">
        <f>(Table2[[#This Row],[Current Week High]]/Table2[[#This Row],[Close Price]])-1</f>
        <v>2.5400317184222532E-2</v>
      </c>
      <c r="AG241" s="1">
        <f>(Table2[[#This Row],[Close Price]]/Table2[[#This Row],[Current Month Low]])-1</f>
        <v>0.14163065062492697</v>
      </c>
      <c r="AH241" s="1">
        <f>(Table2[[#This Row],[Current Month High]]/Table2[[#This Row],[Close Price]])-1</f>
        <v>2.5400317184222532E-2</v>
      </c>
      <c r="AI241">
        <v>40.379597892259603</v>
      </c>
      <c r="AJ241">
        <v>105.21246161518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-0.13</v>
      </c>
      <c r="AM241" t="s">
        <v>3187</v>
      </c>
      <c r="AN241">
        <v>6</v>
      </c>
      <c r="AO241" t="s">
        <v>3188</v>
      </c>
      <c r="AP241">
        <v>0.117551106262271</v>
      </c>
      <c r="AQ241">
        <f>(Table2[[#This Row],[Sharpe Ratio]]-AVERAGE(Table2[Sharpe Ratio]))/_xlfn.STDEV.P(Table2[Sharpe Ratio])</f>
        <v>0.60660332506379022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221</v>
      </c>
      <c r="AT241">
        <f>_xlfn.RANK.AVG(Table2[[#This Row],[6M Return vs Nifty Z-Score]],Table2[6M Return vs Nifty Z-Score])</f>
        <v>406</v>
      </c>
      <c r="AU241">
        <f>_xlfn.RANK.AVG(Table2[[#This Row],[Sharpe Ratio Z-Score]],Table2[Sharpe Ratio Z-Score])</f>
        <v>189</v>
      </c>
      <c r="AV241">
        <f>(Table2[[#This Row],[Rank 1Y]]+Table2[[#This Row],[Rank 6M]]+Table2[[#This Row],[Rank Sharpe]])/3</f>
        <v>272</v>
      </c>
    </row>
    <row r="242" spans="1:48" x14ac:dyDescent="0.3">
      <c r="A242" t="s">
        <v>269</v>
      </c>
      <c r="B242" t="s">
        <v>270</v>
      </c>
      <c r="C242" t="s">
        <v>3142</v>
      </c>
      <c r="D242" t="s">
        <v>222</v>
      </c>
      <c r="E242">
        <v>101011.67642815001</v>
      </c>
      <c r="F242">
        <v>4728.6499999999996</v>
      </c>
      <c r="G242">
        <v>41.589949041771</v>
      </c>
      <c r="H242">
        <f>(Table2[[#This Row],[1Y Return vs Nifty]]-AVERAGE(Table2[1Y Return vs Nifty]))/_xlfn.STDEV.P(Table2[1Y Return vs Nifty])</f>
        <v>0.28776465581867328</v>
      </c>
      <c r="I242">
        <v>11.379488850397699</v>
      </c>
      <c r="J242">
        <f>(Table2[[#This Row],[1M Return vs Nifty]]-AVERAGE(Table2[1M Return vs Nifty]))/_xlfn.STDEV.P(Table2[1M Return vs Nifty])</f>
        <v>1.0640103131441947</v>
      </c>
      <c r="K242">
        <v>13.600518047417101</v>
      </c>
      <c r="L242">
        <f>(Table2[[#This Row],[6M Return vs Nifty]]-AVERAGE(Table2[6M Return vs Nifty]))/_xlfn.STDEV.P(Table2[6M Return vs Nifty])</f>
        <v>0.12503521832135761</v>
      </c>
      <c r="M242">
        <v>11.7121463523606</v>
      </c>
      <c r="N242">
        <f>(Table2[[#This Row],[1W Return vs Nifty]]-AVERAGE(Table2[1W Return vs Nifty]))/_xlfn.STDEV.P(Table2[1W Return vs Nifty])</f>
        <v>2.0242270503005106</v>
      </c>
      <c r="O242">
        <v>4454.99</v>
      </c>
      <c r="P242">
        <v>4360.4085783805804</v>
      </c>
      <c r="Q242">
        <v>3889.8595544421401</v>
      </c>
      <c r="R242">
        <v>69.956411710617701</v>
      </c>
      <c r="S242" s="1">
        <f>(Table2[[#This Row],[Close Price]]-Table2[[#This Row],[20D EMA]])/Table2[[#This Row],[20D EMA]]</f>
        <v>6.1427747312564084E-2</v>
      </c>
      <c r="T242" s="1">
        <f>(Table2[[#This Row],[Close Price]]-Table2[[#This Row],[50D EMA]])/Table2[[#This Row],[50D EMA]]</f>
        <v>8.4451127686796051E-2</v>
      </c>
      <c r="U242" s="1">
        <f>(Table2[[#This Row],[Close Price]]-Table2[[#This Row],[200D EMA]])/Table2[[#This Row],[200D EMA]]</f>
        <v>0.21563514924336485</v>
      </c>
      <c r="V242">
        <v>1.4353502951717001</v>
      </c>
      <c r="W242">
        <v>4690.3</v>
      </c>
      <c r="X242">
        <v>4824.05</v>
      </c>
      <c r="Y242">
        <v>4414</v>
      </c>
      <c r="Z242">
        <v>4864</v>
      </c>
      <c r="AA242">
        <v>4100</v>
      </c>
      <c r="AB242">
        <v>4864</v>
      </c>
      <c r="AC242" s="1">
        <f>(Table2[[#This Row],[Close Price]]/Table2[[#This Row],[Day Low]])-1</f>
        <v>8.1764492676372758E-3</v>
      </c>
      <c r="AD242" s="1">
        <f>(Table2[[#This Row],[Day High]]/Table2[[#This Row],[Close Price]])-1</f>
        <v>2.0174891353769153E-2</v>
      </c>
      <c r="AE242" s="1">
        <f>(Table2[[#This Row],[Close Price]]/Table2[[#This Row],[Current Week Low]])-1</f>
        <v>7.1284549161757971E-2</v>
      </c>
      <c r="AF242" s="1">
        <f>(Table2[[#This Row],[Current Week High]]/Table2[[#This Row],[Close Price]])-1</f>
        <v>2.8623391454220659E-2</v>
      </c>
      <c r="AG242" s="1">
        <f>(Table2[[#This Row],[Close Price]]/Table2[[#This Row],[Current Month Low]])-1</f>
        <v>0.15332926829268279</v>
      </c>
      <c r="AH242" s="1">
        <f>(Table2[[#This Row],[Current Month High]]/Table2[[#This Row],[Close Price]])-1</f>
        <v>2.8623391454220659E-2</v>
      </c>
      <c r="AI242">
        <v>2.8623391454220601</v>
      </c>
      <c r="AJ242">
        <v>75.747045268713293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0.14000000000000001</v>
      </c>
      <c r="AM242" t="s">
        <v>3188</v>
      </c>
      <c r="AN242">
        <v>9.99</v>
      </c>
      <c r="AO242" t="s">
        <v>3188</v>
      </c>
      <c r="AP242">
        <v>6.4906707390007007E-2</v>
      </c>
      <c r="AQ242">
        <f>(Table2[[#This Row],[Sharpe Ratio]]-AVERAGE(Table2[Sharpe Ratio]))/_xlfn.STDEV.P(Table2[Sharpe Ratio])</f>
        <v>-1.0267935207173947E-2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3.4907693023775623</v>
      </c>
      <c r="AS242">
        <f>_xlfn.RANK.AVG(Table2[[#This Row],[1Y Return vs Nifty Z-Score]],Table2[1Y Return vs Nifty Z-Score])</f>
        <v>213</v>
      </c>
      <c r="AT242">
        <f>_xlfn.RANK.AVG(Table2[[#This Row],[6M Return vs Nifty Z-Score]],Table2[6M Return vs Nifty Z-Score])</f>
        <v>268</v>
      </c>
      <c r="AU242">
        <f>_xlfn.RANK.AVG(Table2[[#This Row],[Sharpe Ratio Z-Score]],Table2[Sharpe Ratio Z-Score])</f>
        <v>344</v>
      </c>
      <c r="AV242">
        <f>(Table2[[#This Row],[Rank 1Y]]+Table2[[#This Row],[Rank 6M]]+Table2[[#This Row],[Rank Sharpe]])/3</f>
        <v>275</v>
      </c>
    </row>
    <row r="243" spans="1:48" x14ac:dyDescent="0.3">
      <c r="A243" t="s">
        <v>994</v>
      </c>
      <c r="B243" t="s">
        <v>995</v>
      </c>
      <c r="C243" t="s">
        <v>3156</v>
      </c>
      <c r="D243" t="s">
        <v>448</v>
      </c>
      <c r="E243">
        <v>14555.34007751</v>
      </c>
      <c r="F243">
        <v>774.05</v>
      </c>
      <c r="G243">
        <v>11.7467511582709</v>
      </c>
      <c r="H243">
        <f>(Table2[[#This Row],[1Y Return vs Nifty]]-AVERAGE(Table2[1Y Return vs Nifty]))/_xlfn.STDEV.P(Table2[1Y Return vs Nifty])</f>
        <v>-0.22109364782282981</v>
      </c>
      <c r="I243">
        <v>-6.7453095770105396</v>
      </c>
      <c r="J243">
        <f>(Table2[[#This Row],[1M Return vs Nifty]]-AVERAGE(Table2[1M Return vs Nifty]))/_xlfn.STDEV.P(Table2[1M Return vs Nifty])</f>
        <v>-0.93525920611198898</v>
      </c>
      <c r="K243">
        <v>10.4478448713992</v>
      </c>
      <c r="L243">
        <f>(Table2[[#This Row],[6M Return vs Nifty]]-AVERAGE(Table2[6M Return vs Nifty]))/_xlfn.STDEV.P(Table2[6M Return vs Nifty])</f>
        <v>2.4384976657706534E-2</v>
      </c>
      <c r="M243">
        <v>2.25803394692685</v>
      </c>
      <c r="N243">
        <f>(Table2[[#This Row],[1W Return vs Nifty]]-AVERAGE(Table2[1W Return vs Nifty]))/_xlfn.STDEV.P(Table2[1W Return vs Nifty])</f>
        <v>5.9144739637476358E-2</v>
      </c>
      <c r="O243">
        <v>815.83</v>
      </c>
      <c r="P243">
        <v>831.94737880000105</v>
      </c>
      <c r="Q243">
        <v>740.87590594775099</v>
      </c>
      <c r="R243">
        <v>33.966967144684702</v>
      </c>
      <c r="S243" s="1">
        <f>(Table2[[#This Row],[Close Price]]-Table2[[#This Row],[20D EMA]])/Table2[[#This Row],[20D EMA]]</f>
        <v>-5.1211649485799843E-2</v>
      </c>
      <c r="T243" s="1">
        <f>(Table2[[#This Row],[Close Price]]-Table2[[#This Row],[50D EMA]])/Table2[[#This Row],[50D EMA]]</f>
        <v>-6.9592597170643339E-2</v>
      </c>
      <c r="U243" s="1">
        <f>(Table2[[#This Row],[Close Price]]-Table2[[#This Row],[200D EMA]])/Table2[[#This Row],[200D EMA]]</f>
        <v>4.4776856401898574E-2</v>
      </c>
      <c r="V243">
        <v>0.57171125409730394</v>
      </c>
      <c r="W243">
        <v>772</v>
      </c>
      <c r="X243">
        <v>803.25</v>
      </c>
      <c r="Y243">
        <v>769.25</v>
      </c>
      <c r="Z243">
        <v>810</v>
      </c>
      <c r="AA243">
        <v>759.5</v>
      </c>
      <c r="AB243">
        <v>878.45</v>
      </c>
      <c r="AC243" s="1">
        <f>(Table2[[#This Row],[Close Price]]/Table2[[#This Row],[Day Low]])-1</f>
        <v>2.6554404145076038E-3</v>
      </c>
      <c r="AD243" s="1">
        <f>(Table2[[#This Row],[Day High]]/Table2[[#This Row],[Close Price]])-1</f>
        <v>3.7723661262192509E-2</v>
      </c>
      <c r="AE243" s="1">
        <f>(Table2[[#This Row],[Close Price]]/Table2[[#This Row],[Current Week Low]])-1</f>
        <v>6.2398440038997638E-3</v>
      </c>
      <c r="AF243" s="1">
        <f>(Table2[[#This Row],[Current Week High]]/Table2[[#This Row],[Close Price]])-1</f>
        <v>4.6444028163555418E-2</v>
      </c>
      <c r="AG243" s="1">
        <f>(Table2[[#This Row],[Close Price]]/Table2[[#This Row],[Current Month Low]])-1</f>
        <v>1.9157340355496988E-2</v>
      </c>
      <c r="AH243" s="1">
        <f>(Table2[[#This Row],[Current Month High]]/Table2[[#This Row],[Close Price]])-1</f>
        <v>0.13487500807441388</v>
      </c>
      <c r="AI243">
        <v>19.7080291970803</v>
      </c>
      <c r="AJ243">
        <v>48.498800959232597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-0.08</v>
      </c>
      <c r="AM243" t="s">
        <v>3187</v>
      </c>
      <c r="AN243">
        <v>-10.69</v>
      </c>
      <c r="AO243" t="s">
        <v>3187</v>
      </c>
      <c r="AP243">
        <v>0.126976154961599</v>
      </c>
      <c r="AQ243">
        <f>(Table2[[#This Row],[Sharpe Ratio]]-AVERAGE(Table2[Sharpe Ratio]))/_xlfn.STDEV.P(Table2[Sharpe Ratio])</f>
        <v>0.71704321598887855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365</v>
      </c>
      <c r="AT243">
        <f>_xlfn.RANK.AVG(Table2[[#This Row],[6M Return vs Nifty Z-Score]],Table2[6M Return vs Nifty Z-Score])</f>
        <v>300</v>
      </c>
      <c r="AU243">
        <f>_xlfn.RANK.AVG(Table2[[#This Row],[Sharpe Ratio Z-Score]],Table2[Sharpe Ratio Z-Score])</f>
        <v>161</v>
      </c>
      <c r="AV243">
        <f>(Table2[[#This Row],[Rank 1Y]]+Table2[[#This Row],[Rank 6M]]+Table2[[#This Row],[Rank Sharpe]])/3</f>
        <v>275.33333333333331</v>
      </c>
    </row>
    <row r="244" spans="1:48" x14ac:dyDescent="0.3">
      <c r="A244" t="s">
        <v>1697</v>
      </c>
      <c r="B244" t="s">
        <v>1698</v>
      </c>
      <c r="C244" t="s">
        <v>3148</v>
      </c>
      <c r="D244" t="s">
        <v>190</v>
      </c>
      <c r="E244">
        <v>5078.1817432500002</v>
      </c>
      <c r="F244">
        <v>710.05</v>
      </c>
      <c r="G244">
        <v>21.596221492394498</v>
      </c>
      <c r="H244">
        <f>(Table2[[#This Row],[1Y Return vs Nifty]]-AVERAGE(Table2[1Y Return vs Nifty]))/_xlfn.STDEV.P(Table2[1Y Return vs Nifty])</f>
        <v>-5.3149690021963514E-2</v>
      </c>
      <c r="I244">
        <v>10.593389336931001</v>
      </c>
      <c r="J244">
        <f>(Table2[[#This Row],[1M Return vs Nifty]]-AVERAGE(Table2[1M Return vs Nifty]))/_xlfn.STDEV.P(Table2[1M Return vs Nifty])</f>
        <v>0.97729901521331775</v>
      </c>
      <c r="K244">
        <v>2.52730174189408</v>
      </c>
      <c r="L244">
        <f>(Table2[[#This Row],[6M Return vs Nifty]]-AVERAGE(Table2[6M Return vs Nifty]))/_xlfn.STDEV.P(Table2[6M Return vs Nifty])</f>
        <v>-0.22848125323136809</v>
      </c>
      <c r="M244">
        <v>1.18022017055461</v>
      </c>
      <c r="N244">
        <f>(Table2[[#This Row],[1W Return vs Nifty]]-AVERAGE(Table2[1W Return vs Nifty]))/_xlfn.STDEV.P(Table2[1W Return vs Nifty])</f>
        <v>-0.16488398937580423</v>
      </c>
      <c r="O244">
        <v>706.76</v>
      </c>
      <c r="P244">
        <v>692.65384282294201</v>
      </c>
      <c r="Q244">
        <v>634.738234751768</v>
      </c>
      <c r="R244">
        <v>49.238588599945302</v>
      </c>
      <c r="S244" s="1">
        <f>(Table2[[#This Row],[Close Price]]-Table2[[#This Row],[20D EMA]])/Table2[[#This Row],[20D EMA]]</f>
        <v>4.6550455600203235E-3</v>
      </c>
      <c r="T244" s="1">
        <f>(Table2[[#This Row],[Close Price]]-Table2[[#This Row],[50D EMA]])/Table2[[#This Row],[50D EMA]]</f>
        <v>2.5115225097372042E-2</v>
      </c>
      <c r="U244" s="1">
        <f>(Table2[[#This Row],[Close Price]]-Table2[[#This Row],[200D EMA]])/Table2[[#This Row],[200D EMA]]</f>
        <v>0.11865011610287618</v>
      </c>
      <c r="V244">
        <v>1.00196112783809</v>
      </c>
      <c r="W244">
        <v>697.15</v>
      </c>
      <c r="X244">
        <v>729.35</v>
      </c>
      <c r="Y244">
        <v>697.15</v>
      </c>
      <c r="Z244">
        <v>745.9</v>
      </c>
      <c r="AA244">
        <v>676.55</v>
      </c>
      <c r="AB244">
        <v>783.9</v>
      </c>
      <c r="AC244" s="1">
        <f>(Table2[[#This Row],[Close Price]]/Table2[[#This Row],[Day Low]])-1</f>
        <v>1.8503908771426492E-2</v>
      </c>
      <c r="AD244" s="1">
        <f>(Table2[[#This Row],[Day High]]/Table2[[#This Row],[Close Price]])-1</f>
        <v>2.7181184423632265E-2</v>
      </c>
      <c r="AE244" s="1">
        <f>(Table2[[#This Row],[Close Price]]/Table2[[#This Row],[Current Week Low]])-1</f>
        <v>1.8503908771426492E-2</v>
      </c>
      <c r="AF244" s="1">
        <f>(Table2[[#This Row],[Current Week High]]/Table2[[#This Row],[Close Price]])-1</f>
        <v>5.0489402154777929E-2</v>
      </c>
      <c r="AG244" s="1">
        <f>(Table2[[#This Row],[Close Price]]/Table2[[#This Row],[Current Month Low]])-1</f>
        <v>4.9515926391249687E-2</v>
      </c>
      <c r="AH244" s="1">
        <f>(Table2[[#This Row],[Current Month High]]/Table2[[#This Row],[Close Price]])-1</f>
        <v>0.1040067600873178</v>
      </c>
      <c r="AI244">
        <v>12.548412083656</v>
      </c>
      <c r="AJ244">
        <v>72.866707242848406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-0.02</v>
      </c>
      <c r="AM244" t="s">
        <v>3187</v>
      </c>
      <c r="AN244">
        <v>4.84</v>
      </c>
      <c r="AO244" t="s">
        <v>3188</v>
      </c>
      <c r="AP244">
        <v>0.14605619257219199</v>
      </c>
      <c r="AQ244">
        <f>(Table2[[#This Row],[Sharpe Ratio]]-AVERAGE(Table2[Sharpe Ratio]))/_xlfn.STDEV.P(Table2[Sharpe Ratio])</f>
        <v>0.94061736820633213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1.471401450790514</v>
      </c>
      <c r="AS244">
        <f>_xlfn.RANK.AVG(Table2[[#This Row],[1Y Return vs Nifty Z-Score]],Table2[1Y Return vs Nifty Z-Score])</f>
        <v>310</v>
      </c>
      <c r="AT244">
        <f>_xlfn.RANK.AVG(Table2[[#This Row],[6M Return vs Nifty Z-Score]],Table2[6M Return vs Nifty Z-Score])</f>
        <v>398</v>
      </c>
      <c r="AU244">
        <f>_xlfn.RANK.AVG(Table2[[#This Row],[Sharpe Ratio Z-Score]],Table2[Sharpe Ratio Z-Score])</f>
        <v>123</v>
      </c>
      <c r="AV244">
        <f>(Table2[[#This Row],[Rank 1Y]]+Table2[[#This Row],[Rank 6M]]+Table2[[#This Row],[Rank Sharpe]])/3</f>
        <v>277</v>
      </c>
    </row>
    <row r="245" spans="1:48" x14ac:dyDescent="0.3">
      <c r="A245" t="s">
        <v>1021</v>
      </c>
      <c r="B245" t="s">
        <v>1022</v>
      </c>
      <c r="C245" t="s">
        <v>3140</v>
      </c>
      <c r="D245" t="s">
        <v>18</v>
      </c>
      <c r="E245">
        <v>14048.301476000001</v>
      </c>
      <c r="F245">
        <v>943.4</v>
      </c>
      <c r="G245">
        <v>36.241847651063502</v>
      </c>
      <c r="H245">
        <f>(Table2[[#This Row],[1Y Return vs Nifty]]-AVERAGE(Table2[1Y Return vs Nifty]))/_xlfn.STDEV.P(Table2[1Y Return vs Nifty])</f>
        <v>0.19657383196655451</v>
      </c>
      <c r="I245">
        <v>8.3795179089933498</v>
      </c>
      <c r="J245">
        <f>(Table2[[#This Row],[1M Return vs Nifty]]-AVERAGE(Table2[1M Return vs Nifty]))/_xlfn.STDEV.P(Table2[1M Return vs Nifty])</f>
        <v>0.73309626266106087</v>
      </c>
      <c r="K245">
        <v>-10.3671626415122</v>
      </c>
      <c r="L245">
        <f>(Table2[[#This Row],[6M Return vs Nifty]]-AVERAGE(Table2[6M Return vs Nifty]))/_xlfn.STDEV.P(Table2[6M Return vs Nifty])</f>
        <v>-0.6401417343068142</v>
      </c>
      <c r="M245">
        <v>1.49210865180852</v>
      </c>
      <c r="N245">
        <f>(Table2[[#This Row],[1W Return vs Nifty]]-AVERAGE(Table2[1W Return vs Nifty]))/_xlfn.STDEV.P(Table2[1W Return vs Nifty])</f>
        <v>-0.10005648245306431</v>
      </c>
      <c r="O245">
        <v>919.32</v>
      </c>
      <c r="P245">
        <v>932.84435264227295</v>
      </c>
      <c r="Q245">
        <v>876.91493077211601</v>
      </c>
      <c r="R245">
        <v>63.279814804607597</v>
      </c>
      <c r="S245" s="1">
        <f>(Table2[[#This Row],[Close Price]]-Table2[[#This Row],[20D EMA]])/Table2[[#This Row],[20D EMA]]</f>
        <v>2.6193273288952625E-2</v>
      </c>
      <c r="T245" s="1">
        <f>(Table2[[#This Row],[Close Price]]-Table2[[#This Row],[50D EMA]])/Table2[[#This Row],[50D EMA]]</f>
        <v>1.1315550475090783E-2</v>
      </c>
      <c r="U245" s="1">
        <f>(Table2[[#This Row],[Close Price]]-Table2[[#This Row],[200D EMA]])/Table2[[#This Row],[200D EMA]]</f>
        <v>7.581701131413561E-2</v>
      </c>
      <c r="V245">
        <v>0.808490042486255</v>
      </c>
      <c r="W245">
        <v>920</v>
      </c>
      <c r="X245">
        <v>999</v>
      </c>
      <c r="Y245">
        <v>884</v>
      </c>
      <c r="Z245">
        <v>999</v>
      </c>
      <c r="AA245">
        <v>882.7</v>
      </c>
      <c r="AB245">
        <v>999</v>
      </c>
      <c r="AC245" s="1">
        <f>(Table2[[#This Row],[Close Price]]/Table2[[#This Row],[Day Low]])-1</f>
        <v>2.5434782608695583E-2</v>
      </c>
      <c r="AD245" s="1">
        <f>(Table2[[#This Row],[Day High]]/Table2[[#This Row],[Close Price]])-1</f>
        <v>5.8935764256943024E-2</v>
      </c>
      <c r="AE245" s="1">
        <f>(Table2[[#This Row],[Close Price]]/Table2[[#This Row],[Current Week Low]])-1</f>
        <v>6.719457013574659E-2</v>
      </c>
      <c r="AF245" s="1">
        <f>(Table2[[#This Row],[Current Week High]]/Table2[[#This Row],[Close Price]])-1</f>
        <v>5.8935764256943024E-2</v>
      </c>
      <c r="AG245" s="1">
        <f>(Table2[[#This Row],[Close Price]]/Table2[[#This Row],[Current Month Low]])-1</f>
        <v>6.87662852611306E-2</v>
      </c>
      <c r="AH245" s="1">
        <f>(Table2[[#This Row],[Current Month High]]/Table2[[#This Row],[Close Price]])-1</f>
        <v>5.8935764256943024E-2</v>
      </c>
      <c r="AI245">
        <v>35.1494594021623</v>
      </c>
      <c r="AJ245">
        <v>85.690384804645205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-0.01</v>
      </c>
      <c r="AM245" t="s">
        <v>3187</v>
      </c>
      <c r="AN245">
        <v>0.96</v>
      </c>
      <c r="AO245" t="s">
        <v>3188</v>
      </c>
      <c r="AP245">
        <v>0.182275626334226</v>
      </c>
      <c r="AQ245">
        <f>(Table2[[#This Row],[Sharpe Ratio]]-AVERAGE(Table2[Sharpe Ratio]))/_xlfn.STDEV.P(Table2[Sharpe Ratio])</f>
        <v>1.3650258186722379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235</v>
      </c>
      <c r="AT245">
        <f>_xlfn.RANK.AVG(Table2[[#This Row],[6M Return vs Nifty Z-Score]],Table2[6M Return vs Nifty Z-Score])</f>
        <v>532</v>
      </c>
      <c r="AU245">
        <f>_xlfn.RANK.AVG(Table2[[#This Row],[Sharpe Ratio Z-Score]],Table2[Sharpe Ratio Z-Score])</f>
        <v>67</v>
      </c>
      <c r="AV245">
        <f>(Table2[[#This Row],[Rank 1Y]]+Table2[[#This Row],[Rank 6M]]+Table2[[#This Row],[Rank Sharpe]])/3</f>
        <v>278</v>
      </c>
    </row>
    <row r="246" spans="1:48" x14ac:dyDescent="0.3">
      <c r="A246" t="s">
        <v>84</v>
      </c>
      <c r="B246" t="s">
        <v>85</v>
      </c>
      <c r="C246" t="s">
        <v>3140</v>
      </c>
      <c r="D246" t="s">
        <v>86</v>
      </c>
      <c r="E246">
        <v>301912.06073972897</v>
      </c>
      <c r="F246">
        <v>489.9</v>
      </c>
      <c r="G246">
        <v>29.421142090287901</v>
      </c>
      <c r="H246">
        <f>(Table2[[#This Row],[1Y Return vs Nifty]]-AVERAGE(Table2[1Y Return vs Nifty]))/_xlfn.STDEV.P(Table2[1Y Return vs Nifty])</f>
        <v>8.0273538853081514E-2</v>
      </c>
      <c r="I246">
        <v>2.9951652381471701</v>
      </c>
      <c r="J246">
        <f>(Table2[[#This Row],[1M Return vs Nifty]]-AVERAGE(Table2[1M Return vs Nifty]))/_xlfn.STDEV.P(Table2[1M Return vs Nifty])</f>
        <v>0.13917119260511202</v>
      </c>
      <c r="K246">
        <v>-5.1759978553329498E-2</v>
      </c>
      <c r="L246">
        <f>(Table2[[#This Row],[6M Return vs Nifty]]-AVERAGE(Table2[6M Return vs Nifty]))/_xlfn.STDEV.P(Table2[6M Return vs Nifty])</f>
        <v>-0.31081873984530867</v>
      </c>
      <c r="M246">
        <v>2.1782559213436099</v>
      </c>
      <c r="N246">
        <f>(Table2[[#This Row],[1W Return vs Nifty]]-AVERAGE(Table2[1W Return vs Nifty]))/_xlfn.STDEV.P(Table2[1W Return vs Nifty])</f>
        <v>4.256249689164817E-2</v>
      </c>
      <c r="O246">
        <v>496.1</v>
      </c>
      <c r="P246">
        <v>499.25705997464797</v>
      </c>
      <c r="Q246">
        <v>456.57922450884598</v>
      </c>
      <c r="R246">
        <v>42.844302032369498</v>
      </c>
      <c r="S246" s="1">
        <f>(Table2[[#This Row],[Close Price]]-Table2[[#This Row],[20D EMA]])/Table2[[#This Row],[20D EMA]]</f>
        <v>-1.2497480346704384E-2</v>
      </c>
      <c r="T246" s="1">
        <f>(Table2[[#This Row],[Close Price]]-Table2[[#This Row],[50D EMA]])/Table2[[#This Row],[50D EMA]]</f>
        <v>-1.8741968266053448E-2</v>
      </c>
      <c r="U246" s="1">
        <f>(Table2[[#This Row],[Close Price]]-Table2[[#This Row],[200D EMA]])/Table2[[#This Row],[200D EMA]]</f>
        <v>7.2979175798018422E-2</v>
      </c>
      <c r="V246">
        <v>0.65210789764452903</v>
      </c>
      <c r="W246">
        <v>487.2</v>
      </c>
      <c r="X246">
        <v>497.25</v>
      </c>
      <c r="Y246">
        <v>487.2</v>
      </c>
      <c r="Z246">
        <v>502.45</v>
      </c>
      <c r="AA246">
        <v>475.35</v>
      </c>
      <c r="AB246">
        <v>516</v>
      </c>
      <c r="AC246" s="1">
        <f>(Table2[[#This Row],[Close Price]]/Table2[[#This Row],[Day Low]])-1</f>
        <v>5.5418719211821621E-3</v>
      </c>
      <c r="AD246" s="1">
        <f>(Table2[[#This Row],[Day High]]/Table2[[#This Row],[Close Price]])-1</f>
        <v>1.5003061849357069E-2</v>
      </c>
      <c r="AE246" s="1">
        <f>(Table2[[#This Row],[Close Price]]/Table2[[#This Row],[Current Week Low]])-1</f>
        <v>5.5418719211821621E-3</v>
      </c>
      <c r="AF246" s="1">
        <f>(Table2[[#This Row],[Current Week High]]/Table2[[#This Row],[Close Price]])-1</f>
        <v>2.5617472953664011E-2</v>
      </c>
      <c r="AG246" s="1">
        <f>(Table2[[#This Row],[Close Price]]/Table2[[#This Row],[Current Month Low]])-1</f>
        <v>3.060902492899964E-2</v>
      </c>
      <c r="AH246" s="1">
        <f>(Table2[[#This Row],[Current Month High]]/Table2[[#This Row],[Close Price]])-1</f>
        <v>5.3276178812002417E-2</v>
      </c>
      <c r="AI246">
        <v>10.951214533578201</v>
      </c>
      <c r="AJ246">
        <v>61.7365467150874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-7.0000000000000007E-2</v>
      </c>
      <c r="AM246" t="s">
        <v>3187</v>
      </c>
      <c r="AN246">
        <v>-3.97</v>
      </c>
      <c r="AO246" t="s">
        <v>3187</v>
      </c>
      <c r="AP246">
        <v>0.13310827158928901</v>
      </c>
      <c r="AQ246">
        <f>(Table2[[#This Row],[Sharpe Ratio]]-AVERAGE(Table2[Sharpe Ratio]))/_xlfn.STDEV.P(Table2[Sharpe Ratio])</f>
        <v>0.78889751755342008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267</v>
      </c>
      <c r="AT246">
        <f>_xlfn.RANK.AVG(Table2[[#This Row],[6M Return vs Nifty Z-Score]],Table2[6M Return vs Nifty Z-Score])</f>
        <v>428</v>
      </c>
      <c r="AU246">
        <f>_xlfn.RANK.AVG(Table2[[#This Row],[Sharpe Ratio Z-Score]],Table2[Sharpe Ratio Z-Score])</f>
        <v>145</v>
      </c>
      <c r="AV246">
        <f>(Table2[[#This Row],[Rank 1Y]]+Table2[[#This Row],[Rank 6M]]+Table2[[#This Row],[Rank Sharpe]])/3</f>
        <v>280</v>
      </c>
    </row>
    <row r="247" spans="1:48" x14ac:dyDescent="0.3">
      <c r="A247" t="s">
        <v>343</v>
      </c>
      <c r="B247" t="s">
        <v>344</v>
      </c>
      <c r="C247" t="s">
        <v>3146</v>
      </c>
      <c r="D247" t="s">
        <v>51</v>
      </c>
      <c r="E247">
        <v>72013.999500000005</v>
      </c>
      <c r="F247">
        <v>6023</v>
      </c>
      <c r="G247">
        <v>41.440744117023598</v>
      </c>
      <c r="H247">
        <f>(Table2[[#This Row],[1Y Return vs Nifty]]-AVERAGE(Table2[1Y Return vs Nifty]))/_xlfn.STDEV.P(Table2[1Y Return vs Nifty])</f>
        <v>0.28522055296487359</v>
      </c>
      <c r="I247">
        <v>-1.3453574976769</v>
      </c>
      <c r="J247">
        <f>(Table2[[#This Row],[1M Return vs Nifty]]-AVERAGE(Table2[1M Return vs Nifty]))/_xlfn.STDEV.P(Table2[1M Return vs Nifty])</f>
        <v>-0.33961343157304602</v>
      </c>
      <c r="K247">
        <v>17.755142682709401</v>
      </c>
      <c r="L247">
        <f>(Table2[[#This Row],[6M Return vs Nifty]]-AVERAGE(Table2[6M Return vs Nifty]))/_xlfn.STDEV.P(Table2[6M Return vs Nifty])</f>
        <v>0.25767312596902109</v>
      </c>
      <c r="M247">
        <v>-2.67962061310502</v>
      </c>
      <c r="N247">
        <f>(Table2[[#This Row],[1W Return vs Nifty]]-AVERAGE(Table2[1W Return vs Nifty]))/_xlfn.STDEV.P(Table2[1W Return vs Nifty])</f>
        <v>-0.96717028772633573</v>
      </c>
      <c r="O247">
        <v>6155.98</v>
      </c>
      <c r="P247">
        <v>5995.7656768118904</v>
      </c>
      <c r="Q247">
        <v>5314.8353527438903</v>
      </c>
      <c r="R247">
        <v>35.900974040440502</v>
      </c>
      <c r="S247" s="1">
        <f>(Table2[[#This Row],[Close Price]]-Table2[[#This Row],[20D EMA]])/Table2[[#This Row],[20D EMA]]</f>
        <v>-2.1601759589862147E-2</v>
      </c>
      <c r="T247" s="1">
        <f>(Table2[[#This Row],[Close Price]]-Table2[[#This Row],[50D EMA]])/Table2[[#This Row],[50D EMA]]</f>
        <v>4.5422594304237018E-3</v>
      </c>
      <c r="U247" s="1">
        <f>(Table2[[#This Row],[Close Price]]-Table2[[#This Row],[200D EMA]])/Table2[[#This Row],[200D EMA]]</f>
        <v>0.13324300759204244</v>
      </c>
      <c r="V247">
        <v>0.78843218819715299</v>
      </c>
      <c r="W247">
        <v>5998</v>
      </c>
      <c r="X247">
        <v>6195.45</v>
      </c>
      <c r="Y247">
        <v>5998</v>
      </c>
      <c r="Z247">
        <v>6318.55</v>
      </c>
      <c r="AA247">
        <v>5998</v>
      </c>
      <c r="AB247">
        <v>6375.55</v>
      </c>
      <c r="AC247" s="1">
        <f>(Table2[[#This Row],[Close Price]]/Table2[[#This Row],[Day Low]])-1</f>
        <v>4.1680560186729831E-3</v>
      </c>
      <c r="AD247" s="1">
        <f>(Table2[[#This Row],[Day High]]/Table2[[#This Row],[Close Price]])-1</f>
        <v>2.863191100780349E-2</v>
      </c>
      <c r="AE247" s="1">
        <f>(Table2[[#This Row],[Close Price]]/Table2[[#This Row],[Current Week Low]])-1</f>
        <v>4.1680560186729831E-3</v>
      </c>
      <c r="AF247" s="1">
        <f>(Table2[[#This Row],[Current Week High]]/Table2[[#This Row],[Close Price]])-1</f>
        <v>4.9070230782002344E-2</v>
      </c>
      <c r="AG247" s="1">
        <f>(Table2[[#This Row],[Close Price]]/Table2[[#This Row],[Current Month Low]])-1</f>
        <v>4.1680560186729831E-3</v>
      </c>
      <c r="AH247" s="1">
        <f>(Table2[[#This Row],[Current Month High]]/Table2[[#This Row],[Close Price]])-1</f>
        <v>5.8533953179478626E-2</v>
      </c>
      <c r="AI247">
        <v>6.9217997675576903</v>
      </c>
      <c r="AJ247">
        <v>71.597886009772196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7.0000000000000007E-2</v>
      </c>
      <c r="AM247" t="s">
        <v>3188</v>
      </c>
      <c r="AN247">
        <v>-0.49</v>
      </c>
      <c r="AO247" t="s">
        <v>3187</v>
      </c>
      <c r="AP247">
        <v>4.7023088104131999E-2</v>
      </c>
      <c r="AQ247">
        <f>(Table2[[#This Row],[Sharpe Ratio]]-AVERAGE(Table2[Sharpe Ratio]))/_xlfn.STDEV.P(Table2[Sharpe Ratio])</f>
        <v>-0.21982281670276366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-0.98371285706825073</v>
      </c>
      <c r="AS247">
        <f>_xlfn.RANK.AVG(Table2[[#This Row],[1Y Return vs Nifty Z-Score]],Table2[1Y Return vs Nifty Z-Score])</f>
        <v>215</v>
      </c>
      <c r="AT247">
        <f>_xlfn.RANK.AVG(Table2[[#This Row],[6M Return vs Nifty Z-Score]],Table2[6M Return vs Nifty Z-Score])</f>
        <v>228</v>
      </c>
      <c r="AU247">
        <f>_xlfn.RANK.AVG(Table2[[#This Row],[Sharpe Ratio Z-Score]],Table2[Sharpe Ratio Z-Score])</f>
        <v>399</v>
      </c>
      <c r="AV247">
        <f>(Table2[[#This Row],[Rank 1Y]]+Table2[[#This Row],[Rank 6M]]+Table2[[#This Row],[Rank Sharpe]])/3</f>
        <v>280.66666666666669</v>
      </c>
    </row>
    <row r="248" spans="1:48" x14ac:dyDescent="0.3">
      <c r="A248" t="s">
        <v>232</v>
      </c>
      <c r="B248" t="s">
        <v>233</v>
      </c>
      <c r="C248" t="s">
        <v>3144</v>
      </c>
      <c r="D248" t="s">
        <v>234</v>
      </c>
      <c r="E248">
        <v>111150.120601195</v>
      </c>
      <c r="F248">
        <v>1528.15</v>
      </c>
      <c r="G248">
        <v>15.735134854583199</v>
      </c>
      <c r="H248">
        <f>(Table2[[#This Row],[1Y Return vs Nifty]]-AVERAGE(Table2[1Y Return vs Nifty]))/_xlfn.STDEV.P(Table2[1Y Return vs Nifty])</f>
        <v>-0.15308745861014492</v>
      </c>
      <c r="I248">
        <v>3.11594154935467</v>
      </c>
      <c r="J248">
        <f>(Table2[[#This Row],[1M Return vs Nifty]]-AVERAGE(Table2[1M Return vs Nifty]))/_xlfn.STDEV.P(Table2[1M Return vs Nifty])</f>
        <v>0.15249351442912815</v>
      </c>
      <c r="K248">
        <v>21.261769086719202</v>
      </c>
      <c r="L248">
        <f>(Table2[[#This Row],[6M Return vs Nifty]]-AVERAGE(Table2[6M Return vs Nifty]))/_xlfn.STDEV.P(Table2[6M Return vs Nifty])</f>
        <v>0.3696234536060658</v>
      </c>
      <c r="M248">
        <v>2.3285778454213601</v>
      </c>
      <c r="N248">
        <f>(Table2[[#This Row],[1W Return vs Nifty]]-AVERAGE(Table2[1W Return vs Nifty]))/_xlfn.STDEV.P(Table2[1W Return vs Nifty])</f>
        <v>7.3807625068909991E-2</v>
      </c>
      <c r="O248">
        <v>1541.68</v>
      </c>
      <c r="P248">
        <v>1499.6579321029101</v>
      </c>
      <c r="Q248">
        <v>1304.3723581287099</v>
      </c>
      <c r="R248">
        <v>43.615998773112501</v>
      </c>
      <c r="S248" s="1">
        <f>(Table2[[#This Row],[Close Price]]-Table2[[#This Row],[20D EMA]])/Table2[[#This Row],[20D EMA]]</f>
        <v>-8.7761403144621265E-3</v>
      </c>
      <c r="T248" s="1">
        <f>(Table2[[#This Row],[Close Price]]-Table2[[#This Row],[50D EMA]])/Table2[[#This Row],[50D EMA]]</f>
        <v>1.8999044573542668E-2</v>
      </c>
      <c r="U248" s="1">
        <f>(Table2[[#This Row],[Close Price]]-Table2[[#This Row],[200D EMA]])/Table2[[#This Row],[200D EMA]]</f>
        <v>0.17155963209181155</v>
      </c>
      <c r="V248">
        <v>0.66098387751514498</v>
      </c>
      <c r="W248">
        <v>1520.8</v>
      </c>
      <c r="X248">
        <v>1553</v>
      </c>
      <c r="Y248">
        <v>1519.9</v>
      </c>
      <c r="Z248">
        <v>1561</v>
      </c>
      <c r="AA248">
        <v>1491.1</v>
      </c>
      <c r="AB248">
        <v>1614.2</v>
      </c>
      <c r="AC248" s="1">
        <f>(Table2[[#This Row],[Close Price]]/Table2[[#This Row],[Day Low]])-1</f>
        <v>4.8329826407154108E-3</v>
      </c>
      <c r="AD248" s="1">
        <f>(Table2[[#This Row],[Day High]]/Table2[[#This Row],[Close Price]])-1</f>
        <v>1.6261492654516818E-2</v>
      </c>
      <c r="AE248" s="1">
        <f>(Table2[[#This Row],[Close Price]]/Table2[[#This Row],[Current Week Low]])-1</f>
        <v>5.4279886834660562E-3</v>
      </c>
      <c r="AF248" s="1">
        <f>(Table2[[#This Row],[Current Week High]]/Table2[[#This Row],[Close Price]])-1</f>
        <v>2.1496580833033407E-2</v>
      </c>
      <c r="AG248" s="1">
        <f>(Table2[[#This Row],[Close Price]]/Table2[[#This Row],[Current Month Low]])-1</f>
        <v>2.4847428073234701E-2</v>
      </c>
      <c r="AH248" s="1">
        <f>(Table2[[#This Row],[Current Month High]]/Table2[[#This Row],[Close Price]])-1</f>
        <v>5.6309917220168204E-2</v>
      </c>
      <c r="AI248">
        <v>7.8100971763242999</v>
      </c>
      <c r="AJ248">
        <v>53.760627861347302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0.05</v>
      </c>
      <c r="AM248" t="s">
        <v>3188</v>
      </c>
      <c r="AN248">
        <v>-3.88</v>
      </c>
      <c r="AO248" t="s">
        <v>3187</v>
      </c>
      <c r="AP248">
        <v>7.7975915831365997E-2</v>
      </c>
      <c r="AQ248">
        <f>(Table2[[#This Row],[Sharpe Ratio]]-AVERAGE(Table2[Sharpe Ratio]))/_xlfn.STDEV.P(Table2[Sharpe Ratio])</f>
        <v>0.14287312546913222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0.58571025996309134</v>
      </c>
      <c r="AS248">
        <f>_xlfn.RANK.AVG(Table2[[#This Row],[1Y Return vs Nifty Z-Score]],Table2[1Y Return vs Nifty Z-Score])</f>
        <v>341</v>
      </c>
      <c r="AT248">
        <f>_xlfn.RANK.AVG(Table2[[#This Row],[6M Return vs Nifty Z-Score]],Table2[6M Return vs Nifty Z-Score])</f>
        <v>200</v>
      </c>
      <c r="AU248">
        <f>_xlfn.RANK.AVG(Table2[[#This Row],[Sharpe Ratio Z-Score]],Table2[Sharpe Ratio Z-Score])</f>
        <v>302</v>
      </c>
      <c r="AV248">
        <f>(Table2[[#This Row],[Rank 1Y]]+Table2[[#This Row],[Rank 6M]]+Table2[[#This Row],[Rank Sharpe]])/3</f>
        <v>281</v>
      </c>
    </row>
    <row r="249" spans="1:48" x14ac:dyDescent="0.3">
      <c r="A249" t="s">
        <v>1348</v>
      </c>
      <c r="B249" t="s">
        <v>1349</v>
      </c>
      <c r="C249" t="s">
        <v>3161</v>
      </c>
      <c r="D249" t="s">
        <v>1350</v>
      </c>
      <c r="E249">
        <v>8450.6359304399994</v>
      </c>
      <c r="F249">
        <v>498.85</v>
      </c>
      <c r="G249">
        <v>1.0614458177019099</v>
      </c>
      <c r="H249">
        <f>(Table2[[#This Row],[1Y Return vs Nifty]]-AVERAGE(Table2[1Y Return vs Nifty]))/_xlfn.STDEV.P(Table2[1Y Return vs Nifty])</f>
        <v>-0.40328948255606539</v>
      </c>
      <c r="I249">
        <v>11.6752334333883</v>
      </c>
      <c r="J249">
        <f>(Table2[[#This Row],[1M Return vs Nifty]]-AVERAGE(Table2[1M Return vs Nifty]))/_xlfn.STDEV.P(Table2[1M Return vs Nifty])</f>
        <v>1.0966326417525019</v>
      </c>
      <c r="K249">
        <v>28.971256582024999</v>
      </c>
      <c r="L249">
        <f>(Table2[[#This Row],[6M Return vs Nifty]]-AVERAGE(Table2[6M Return vs Nifty]))/_xlfn.STDEV.P(Table2[6M Return vs Nifty])</f>
        <v>0.61575165535183995</v>
      </c>
      <c r="M249">
        <v>2.9037695325177002</v>
      </c>
      <c r="N249">
        <f>(Table2[[#This Row],[1W Return vs Nifty]]-AVERAGE(Table2[1W Return vs Nifty]))/_xlfn.STDEV.P(Table2[1W Return vs Nifty])</f>
        <v>0.19336395791976604</v>
      </c>
      <c r="O249">
        <v>486.73</v>
      </c>
      <c r="P249">
        <v>479.72944269314399</v>
      </c>
      <c r="Q249">
        <v>443.940878173214</v>
      </c>
      <c r="R249">
        <v>57.876126145087397</v>
      </c>
      <c r="S249" s="1">
        <f>(Table2[[#This Row],[Close Price]]-Table2[[#This Row],[20D EMA]])/Table2[[#This Row],[20D EMA]]</f>
        <v>2.4900869064984701E-2</v>
      </c>
      <c r="T249" s="1">
        <f>(Table2[[#This Row],[Close Price]]-Table2[[#This Row],[50D EMA]])/Table2[[#This Row],[50D EMA]]</f>
        <v>3.9856960205559816E-2</v>
      </c>
      <c r="U249" s="1">
        <f>(Table2[[#This Row],[Close Price]]-Table2[[#This Row],[200D EMA]])/Table2[[#This Row],[200D EMA]]</f>
        <v>0.12368566294848372</v>
      </c>
      <c r="V249">
        <v>2.0581379186419402</v>
      </c>
      <c r="W249">
        <v>495</v>
      </c>
      <c r="X249">
        <v>514.54999999999995</v>
      </c>
      <c r="Y249">
        <v>495</v>
      </c>
      <c r="Z249">
        <v>517.45000000000005</v>
      </c>
      <c r="AA249">
        <v>448.3</v>
      </c>
      <c r="AB249">
        <v>523.35</v>
      </c>
      <c r="AC249" s="1">
        <f>(Table2[[#This Row],[Close Price]]/Table2[[#This Row],[Day Low]])-1</f>
        <v>7.7777777777778834E-3</v>
      </c>
      <c r="AD249" s="1">
        <f>(Table2[[#This Row],[Day High]]/Table2[[#This Row],[Close Price]])-1</f>
        <v>3.1472386488924364E-2</v>
      </c>
      <c r="AE249" s="1">
        <f>(Table2[[#This Row],[Close Price]]/Table2[[#This Row],[Current Week Low]])-1</f>
        <v>7.7777777777778834E-3</v>
      </c>
      <c r="AF249" s="1">
        <f>(Table2[[#This Row],[Current Week High]]/Table2[[#This Row],[Close Price]])-1</f>
        <v>3.7285757241655837E-2</v>
      </c>
      <c r="AG249" s="1">
        <f>(Table2[[#This Row],[Close Price]]/Table2[[#This Row],[Current Month Low]])-1</f>
        <v>0.11275931296007147</v>
      </c>
      <c r="AH249" s="1">
        <f>(Table2[[#This Row],[Current Month High]]/Table2[[#This Row],[Close Price]])-1</f>
        <v>4.9112959807557477E-2</v>
      </c>
      <c r="AI249">
        <v>28.0445023554174</v>
      </c>
      <c r="AJ249">
        <v>56.330303979943501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-7.0000000000000007E-2</v>
      </c>
      <c r="AM249" t="s">
        <v>3187</v>
      </c>
      <c r="AN249">
        <v>11.1</v>
      </c>
      <c r="AO249" t="s">
        <v>3188</v>
      </c>
      <c r="AP249">
        <v>9.2839164746019998E-2</v>
      </c>
      <c r="AQ249">
        <f>(Table2[[#This Row],[Sharpe Ratio]]-AVERAGE(Table2[Sharpe Ratio]))/_xlfn.STDEV.P(Table2[Sharpe Ratio])</f>
        <v>0.3170362137769796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1.819494986245022</v>
      </c>
      <c r="AS249">
        <f>_xlfn.RANK.AVG(Table2[[#This Row],[1Y Return vs Nifty Z-Score]],Table2[1Y Return vs Nifty Z-Score])</f>
        <v>442</v>
      </c>
      <c r="AT249">
        <f>_xlfn.RANK.AVG(Table2[[#This Row],[6M Return vs Nifty Z-Score]],Table2[6M Return vs Nifty Z-Score])</f>
        <v>144</v>
      </c>
      <c r="AU249">
        <f>_xlfn.RANK.AVG(Table2[[#This Row],[Sharpe Ratio Z-Score]],Table2[Sharpe Ratio Z-Score])</f>
        <v>260</v>
      </c>
      <c r="AV249">
        <f>(Table2[[#This Row],[Rank 1Y]]+Table2[[#This Row],[Rank 6M]]+Table2[[#This Row],[Rank Sharpe]])/3</f>
        <v>282</v>
      </c>
    </row>
    <row r="250" spans="1:48" x14ac:dyDescent="0.3">
      <c r="A250" t="s">
        <v>923</v>
      </c>
      <c r="B250" t="s">
        <v>924</v>
      </c>
      <c r="C250" t="s">
        <v>3142</v>
      </c>
      <c r="D250" t="s">
        <v>222</v>
      </c>
      <c r="E250">
        <v>16633.798339950001</v>
      </c>
      <c r="F250">
        <v>1304.5</v>
      </c>
      <c r="G250">
        <v>37.385123891847002</v>
      </c>
      <c r="H250">
        <f>(Table2[[#This Row],[1Y Return vs Nifty]]-AVERAGE(Table2[1Y Return vs Nifty]))/_xlfn.STDEV.P(Table2[1Y Return vs Nifty])</f>
        <v>0.21606790933553435</v>
      </c>
      <c r="I250">
        <v>6.9519615837845503</v>
      </c>
      <c r="J250">
        <f>(Table2[[#This Row],[1M Return vs Nifty]]-AVERAGE(Table2[1M Return vs Nifty]))/_xlfn.STDEV.P(Table2[1M Return vs Nifty])</f>
        <v>0.5756285887753525</v>
      </c>
      <c r="K250">
        <v>32.802878242571197</v>
      </c>
      <c r="L250">
        <f>(Table2[[#This Row],[6M Return vs Nifty]]-AVERAGE(Table2[6M Return vs Nifty]))/_xlfn.STDEV.P(Table2[6M Return vs Nifty])</f>
        <v>0.73807757515579775</v>
      </c>
      <c r="M250">
        <v>8.3320217260811695</v>
      </c>
      <c r="N250">
        <f>(Table2[[#This Row],[1W Return vs Nifty]]-AVERAGE(Table2[1W Return vs Nifty]))/_xlfn.STDEV.P(Table2[1W Return vs Nifty])</f>
        <v>1.3216520410251191</v>
      </c>
      <c r="O250">
        <v>1244.4000000000001</v>
      </c>
      <c r="P250">
        <v>1196.6163298203101</v>
      </c>
      <c r="Q250">
        <v>1026.95284302608</v>
      </c>
      <c r="R250">
        <v>65.393373771247894</v>
      </c>
      <c r="S250" s="1">
        <f>(Table2[[#This Row],[Close Price]]-Table2[[#This Row],[20D EMA]])/Table2[[#This Row],[20D EMA]]</f>
        <v>4.8296367727418757E-2</v>
      </c>
      <c r="T250" s="1">
        <f>(Table2[[#This Row],[Close Price]]-Table2[[#This Row],[50D EMA]])/Table2[[#This Row],[50D EMA]]</f>
        <v>9.0157277225098795E-2</v>
      </c>
      <c r="U250" s="1">
        <f>(Table2[[#This Row],[Close Price]]-Table2[[#This Row],[200D EMA]])/Table2[[#This Row],[200D EMA]]</f>
        <v>0.27026280598832864</v>
      </c>
      <c r="V250">
        <v>1.41149416799353</v>
      </c>
      <c r="W250">
        <v>1286.95</v>
      </c>
      <c r="X250">
        <v>1336.35</v>
      </c>
      <c r="Y250">
        <v>1188.05</v>
      </c>
      <c r="Z250">
        <v>1342.1</v>
      </c>
      <c r="AA250">
        <v>1160.4000000000001</v>
      </c>
      <c r="AB250">
        <v>1342.1</v>
      </c>
      <c r="AC250" s="1">
        <f>(Table2[[#This Row],[Close Price]]/Table2[[#This Row],[Day Low]])-1</f>
        <v>1.3636893430203134E-2</v>
      </c>
      <c r="AD250" s="1">
        <f>(Table2[[#This Row],[Day High]]/Table2[[#This Row],[Close Price]])-1</f>
        <v>2.4415484860099479E-2</v>
      </c>
      <c r="AE250" s="1">
        <f>(Table2[[#This Row],[Close Price]]/Table2[[#This Row],[Current Week Low]])-1</f>
        <v>9.8017760195278081E-2</v>
      </c>
      <c r="AF250" s="1">
        <f>(Table2[[#This Row],[Current Week High]]/Table2[[#This Row],[Close Price]])-1</f>
        <v>2.8823303947872692E-2</v>
      </c>
      <c r="AG250" s="1">
        <f>(Table2[[#This Row],[Close Price]]/Table2[[#This Row],[Current Month Low]])-1</f>
        <v>0.1241813167873147</v>
      </c>
      <c r="AH250" s="1">
        <f>(Table2[[#This Row],[Current Month High]]/Table2[[#This Row],[Close Price]])-1</f>
        <v>2.8823303947872692E-2</v>
      </c>
      <c r="AI250">
        <v>2.8823303947872598</v>
      </c>
      <c r="AJ250">
        <v>76.045883940620698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0.25</v>
      </c>
      <c r="AM250" t="s">
        <v>3188</v>
      </c>
      <c r="AN250">
        <v>5.26</v>
      </c>
      <c r="AO250" t="s">
        <v>3188</v>
      </c>
      <c r="AP250">
        <v>1.107662392442E-2</v>
      </c>
      <c r="AQ250">
        <f>(Table2[[#This Row],[Sharpe Ratio]]-AVERAGE(Table2[Sharpe Ratio]))/_xlfn.STDEV.P(Table2[Sharpe Ratio])</f>
        <v>-0.64103269155816245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2.2103934227336413</v>
      </c>
      <c r="AS250">
        <f>_xlfn.RANK.AVG(Table2[[#This Row],[1Y Return vs Nifty Z-Score]],Table2[1Y Return vs Nifty Z-Score])</f>
        <v>228</v>
      </c>
      <c r="AT250">
        <f>_xlfn.RANK.AVG(Table2[[#This Row],[6M Return vs Nifty Z-Score]],Table2[6M Return vs Nifty Z-Score])</f>
        <v>120</v>
      </c>
      <c r="AU250">
        <f>_xlfn.RANK.AVG(Table2[[#This Row],[Sharpe Ratio Z-Score]],Table2[Sharpe Ratio Z-Score])</f>
        <v>500</v>
      </c>
      <c r="AV250">
        <f>(Table2[[#This Row],[Rank 1Y]]+Table2[[#This Row],[Rank 6M]]+Table2[[#This Row],[Rank Sharpe]])/3</f>
        <v>282.66666666666669</v>
      </c>
    </row>
    <row r="251" spans="1:48" x14ac:dyDescent="0.3">
      <c r="A251" t="s">
        <v>149</v>
      </c>
      <c r="B251" t="s">
        <v>150</v>
      </c>
      <c r="C251" t="s">
        <v>3149</v>
      </c>
      <c r="D251" t="s">
        <v>151</v>
      </c>
      <c r="E251">
        <v>184318.10378253899</v>
      </c>
      <c r="F251">
        <v>472.15</v>
      </c>
      <c r="G251">
        <v>80.400561056603806</v>
      </c>
      <c r="H251">
        <f>(Table2[[#This Row],[1Y Return vs Nifty]]-AVERAGE(Table2[1Y Return vs Nifty]))/_xlfn.STDEV.P(Table2[1Y Return vs Nifty])</f>
        <v>0.94952691971048531</v>
      </c>
      <c r="I251">
        <v>10.3673358517695</v>
      </c>
      <c r="J251">
        <f>(Table2[[#This Row],[1M Return vs Nifty]]-AVERAGE(Table2[1M Return vs Nifty]))/_xlfn.STDEV.P(Table2[1M Return vs Nifty])</f>
        <v>0.95236401555441974</v>
      </c>
      <c r="K251">
        <v>9.7834651234296395</v>
      </c>
      <c r="L251">
        <f>(Table2[[#This Row],[6M Return vs Nifty]]-AVERAGE(Table2[6M Return vs Nifty]))/_xlfn.STDEV.P(Table2[6M Return vs Nifty])</f>
        <v>3.1744107486723419E-3</v>
      </c>
      <c r="M251">
        <v>0.42244939921720098</v>
      </c>
      <c r="N251">
        <f>(Table2[[#This Row],[1W Return vs Nifty]]-AVERAGE(Table2[1W Return vs Nifty]))/_xlfn.STDEV.P(Table2[1W Return vs Nifty])</f>
        <v>-0.32239025484359957</v>
      </c>
      <c r="O251">
        <v>486.4</v>
      </c>
      <c r="P251">
        <v>470.94097135207801</v>
      </c>
      <c r="Q251">
        <v>401.98472870869</v>
      </c>
      <c r="R251">
        <v>29.3923627180666</v>
      </c>
      <c r="S251" s="1">
        <f>(Table2[[#This Row],[Close Price]]-Table2[[#This Row],[20D EMA]])/Table2[[#This Row],[20D EMA]]</f>
        <v>-2.9296875E-2</v>
      </c>
      <c r="T251" s="1">
        <f>(Table2[[#This Row],[Close Price]]-Table2[[#This Row],[50D EMA]])/Table2[[#This Row],[50D EMA]]</f>
        <v>2.5672615496817588E-3</v>
      </c>
      <c r="U251" s="1">
        <f>(Table2[[#This Row],[Close Price]]-Table2[[#This Row],[200D EMA]])/Table2[[#This Row],[200D EMA]]</f>
        <v>0.17454710659458234</v>
      </c>
      <c r="V251">
        <v>0.68055413031369405</v>
      </c>
      <c r="W251">
        <v>471.15</v>
      </c>
      <c r="X251">
        <v>492.6</v>
      </c>
      <c r="Y251">
        <v>471.15</v>
      </c>
      <c r="Z251">
        <v>507.05</v>
      </c>
      <c r="AA251">
        <v>471.15</v>
      </c>
      <c r="AB251">
        <v>521.35</v>
      </c>
      <c r="AC251" s="1">
        <f>(Table2[[#This Row],[Close Price]]/Table2[[#This Row],[Day Low]])-1</f>
        <v>2.122466305847448E-3</v>
      </c>
      <c r="AD251" s="1">
        <f>(Table2[[#This Row],[Day High]]/Table2[[#This Row],[Close Price]])-1</f>
        <v>4.3312506618659485E-2</v>
      </c>
      <c r="AE251" s="1">
        <f>(Table2[[#This Row],[Close Price]]/Table2[[#This Row],[Current Week Low]])-1</f>
        <v>2.122466305847448E-3</v>
      </c>
      <c r="AF251" s="1">
        <f>(Table2[[#This Row],[Current Week High]]/Table2[[#This Row],[Close Price]])-1</f>
        <v>7.3917187334533674E-2</v>
      </c>
      <c r="AG251" s="1">
        <f>(Table2[[#This Row],[Close Price]]/Table2[[#This Row],[Current Month Low]])-1</f>
        <v>2.122466305847448E-3</v>
      </c>
      <c r="AH251" s="1">
        <f>(Table2[[#This Row],[Current Month High]]/Table2[[#This Row],[Close Price]])-1</f>
        <v>0.10420417240283819</v>
      </c>
      <c r="AI251">
        <v>10.9075505665572</v>
      </c>
      <c r="AJ251">
        <v>123.555871212121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0.04</v>
      </c>
      <c r="AM251" t="s">
        <v>3188</v>
      </c>
      <c r="AN251">
        <v>-7.9</v>
      </c>
      <c r="AO251" t="s">
        <v>3187</v>
      </c>
      <c r="AP251">
        <v>3.5266780761018003E-2</v>
      </c>
      <c r="AQ251">
        <f>(Table2[[#This Row],[Sharpe Ratio]]-AVERAGE(Table2[Sharpe Ratio]))/_xlfn.STDEV.P(Table2[Sharpe Ratio])</f>
        <v>-0.35757969648927307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1.2250953946807048</v>
      </c>
      <c r="AS251">
        <f>_xlfn.RANK.AVG(Table2[[#This Row],[1Y Return vs Nifty Z-Score]],Table2[1Y Return vs Nifty Z-Score])</f>
        <v>110</v>
      </c>
      <c r="AT251">
        <f>_xlfn.RANK.AVG(Table2[[#This Row],[6M Return vs Nifty Z-Score]],Table2[6M Return vs Nifty Z-Score])</f>
        <v>314</v>
      </c>
      <c r="AU251">
        <f>_xlfn.RANK.AVG(Table2[[#This Row],[Sharpe Ratio Z-Score]],Table2[Sharpe Ratio Z-Score])</f>
        <v>430</v>
      </c>
      <c r="AV251">
        <f>(Table2[[#This Row],[Rank 1Y]]+Table2[[#This Row],[Rank 6M]]+Table2[[#This Row],[Rank Sharpe]])/3</f>
        <v>284.66666666666669</v>
      </c>
    </row>
    <row r="252" spans="1:48" x14ac:dyDescent="0.3">
      <c r="A252" t="s">
        <v>758</v>
      </c>
      <c r="B252" t="s">
        <v>759</v>
      </c>
      <c r="C252" t="s">
        <v>3141</v>
      </c>
      <c r="D252" t="s">
        <v>760</v>
      </c>
      <c r="E252">
        <v>22174.1436003899</v>
      </c>
      <c r="F252">
        <v>1581.55</v>
      </c>
      <c r="G252">
        <v>22.5646896860694</v>
      </c>
      <c r="H252">
        <f>(Table2[[#This Row],[1Y Return vs Nifty]]-AVERAGE(Table2[1Y Return vs Nifty]))/_xlfn.STDEV.P(Table2[1Y Return vs Nifty])</f>
        <v>-3.6636276007554862E-2</v>
      </c>
      <c r="I252">
        <v>2.7003255020246399</v>
      </c>
      <c r="J252">
        <f>(Table2[[#This Row],[1M Return vs Nifty]]-AVERAGE(Table2[1M Return vs Nifty]))/_xlfn.STDEV.P(Table2[1M Return vs Nifty])</f>
        <v>0.10664867381097604</v>
      </c>
      <c r="K252">
        <v>34.380548578500701</v>
      </c>
      <c r="L252">
        <f>(Table2[[#This Row],[6M Return vs Nifty]]-AVERAGE(Table2[6M Return vs Nifty]))/_xlfn.STDEV.P(Table2[6M Return vs Nifty])</f>
        <v>0.78844527637671769</v>
      </c>
      <c r="M252">
        <v>-2.1133154407440902</v>
      </c>
      <c r="N252">
        <f>(Table2[[#This Row],[1W Return vs Nifty]]-AVERAGE(Table2[1W Return vs Nifty]))/_xlfn.STDEV.P(Table2[1W Return vs Nifty])</f>
        <v>-0.84946105930592464</v>
      </c>
      <c r="O252">
        <v>1581.26</v>
      </c>
      <c r="P252">
        <v>1550.9468883736999</v>
      </c>
      <c r="Q252">
        <v>1353.0397939607899</v>
      </c>
      <c r="R252">
        <v>49.103730374119898</v>
      </c>
      <c r="S252" s="1">
        <f>(Table2[[#This Row],[Close Price]]-Table2[[#This Row],[20D EMA]])/Table2[[#This Row],[20D EMA]]</f>
        <v>1.8339804965657996E-4</v>
      </c>
      <c r="T252" s="1">
        <f>(Table2[[#This Row],[Close Price]]-Table2[[#This Row],[50D EMA]])/Table2[[#This Row],[50D EMA]]</f>
        <v>1.9731888858160691E-2</v>
      </c>
      <c r="U252" s="1">
        <f>(Table2[[#This Row],[Close Price]]-Table2[[#This Row],[200D EMA]])/Table2[[#This Row],[200D EMA]]</f>
        <v>0.16888653760159261</v>
      </c>
      <c r="V252">
        <v>0.48544385461082801</v>
      </c>
      <c r="W252">
        <v>1556.1</v>
      </c>
      <c r="X252">
        <v>1599</v>
      </c>
      <c r="Y252">
        <v>1556.1</v>
      </c>
      <c r="Z252">
        <v>1660</v>
      </c>
      <c r="AA252">
        <v>1470.05</v>
      </c>
      <c r="AB252">
        <v>1660</v>
      </c>
      <c r="AC252" s="1">
        <f>(Table2[[#This Row],[Close Price]]/Table2[[#This Row],[Day Low]])-1</f>
        <v>1.6354990039200601E-2</v>
      </c>
      <c r="AD252" s="1">
        <f>(Table2[[#This Row],[Day High]]/Table2[[#This Row],[Close Price]])-1</f>
        <v>1.1033479814106517E-2</v>
      </c>
      <c r="AE252" s="1">
        <f>(Table2[[#This Row],[Close Price]]/Table2[[#This Row],[Current Week Low]])-1</f>
        <v>1.6354990039200601E-2</v>
      </c>
      <c r="AF252" s="1">
        <f>(Table2[[#This Row],[Current Week High]]/Table2[[#This Row],[Close Price]])-1</f>
        <v>4.9603237330466898E-2</v>
      </c>
      <c r="AG252" s="1">
        <f>(Table2[[#This Row],[Close Price]]/Table2[[#This Row],[Current Month Low]])-1</f>
        <v>7.5847760280262522E-2</v>
      </c>
      <c r="AH252" s="1">
        <f>(Table2[[#This Row],[Current Month High]]/Table2[[#This Row],[Close Price]])-1</f>
        <v>4.9603237330466898E-2</v>
      </c>
      <c r="AI252">
        <v>8.4379248205873996</v>
      </c>
      <c r="AJ252">
        <v>60.051611597429499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0.02</v>
      </c>
      <c r="AM252" t="s">
        <v>3188</v>
      </c>
      <c r="AN252">
        <v>-0.43</v>
      </c>
      <c r="AO252" t="s">
        <v>3187</v>
      </c>
      <c r="AP252">
        <v>3.3031481513976002E-2</v>
      </c>
      <c r="AQ252">
        <f>(Table2[[#This Row],[Sharpe Ratio]]-AVERAGE(Table2[Sharpe Ratio]))/_xlfn.STDEV.P(Table2[Sharpe Ratio])</f>
        <v>-0.3837722619500597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-0.37477564707584549</v>
      </c>
      <c r="AS252">
        <f>_xlfn.RANK.AVG(Table2[[#This Row],[1Y Return vs Nifty Z-Score]],Table2[1Y Return vs Nifty Z-Score])</f>
        <v>306</v>
      </c>
      <c r="AT252">
        <f>_xlfn.RANK.AVG(Table2[[#This Row],[6M Return vs Nifty Z-Score]],Table2[6M Return vs Nifty Z-Score])</f>
        <v>112</v>
      </c>
      <c r="AU252">
        <f>_xlfn.RANK.AVG(Table2[[#This Row],[Sharpe Ratio Z-Score]],Table2[Sharpe Ratio Z-Score])</f>
        <v>437</v>
      </c>
      <c r="AV252">
        <f>(Table2[[#This Row],[Rank 1Y]]+Table2[[#This Row],[Rank 6M]]+Table2[[#This Row],[Rank Sharpe]])/3</f>
        <v>285</v>
      </c>
    </row>
    <row r="253" spans="1:48" x14ac:dyDescent="0.3">
      <c r="A253" t="s">
        <v>1092</v>
      </c>
      <c r="B253" t="s">
        <v>1093</v>
      </c>
      <c r="C253" t="s">
        <v>3152</v>
      </c>
      <c r="D253" t="s">
        <v>455</v>
      </c>
      <c r="E253">
        <v>12021.744253325</v>
      </c>
      <c r="F253">
        <v>2459.35</v>
      </c>
      <c r="G253">
        <v>-7.1290285979786097</v>
      </c>
      <c r="H253">
        <f>(Table2[[#This Row],[1Y Return vs Nifty]]-AVERAGE(Table2[1Y Return vs Nifty]))/_xlfn.STDEV.P(Table2[1Y Return vs Nifty])</f>
        <v>-0.54294579329904491</v>
      </c>
      <c r="I253">
        <v>0.91298385504110002</v>
      </c>
      <c r="J253">
        <f>(Table2[[#This Row],[1M Return vs Nifty]]-AVERAGE(Table2[1M Return vs Nifty]))/_xlfn.STDEV.P(Table2[1M Return vs Nifty])</f>
        <v>-9.0505390529275698E-2</v>
      </c>
      <c r="K253">
        <v>8.1705039407778504</v>
      </c>
      <c r="L253">
        <f>(Table2[[#This Row],[6M Return vs Nifty]]-AVERAGE(Table2[6M Return vs Nifty]))/_xlfn.STDEV.P(Table2[6M Return vs Nifty])</f>
        <v>-4.8319963632704778E-2</v>
      </c>
      <c r="M253">
        <v>-3.55038272560444</v>
      </c>
      <c r="N253">
        <f>(Table2[[#This Row],[1W Return vs Nifty]]-AVERAGE(Table2[1W Return vs Nifty]))/_xlfn.STDEV.P(Table2[1W Return vs Nifty])</f>
        <v>-1.1481623418386517</v>
      </c>
      <c r="O253">
        <v>2503.46</v>
      </c>
      <c r="P253">
        <v>2424.77224385408</v>
      </c>
      <c r="Q253">
        <v>2152.3717407203299</v>
      </c>
      <c r="R253">
        <v>41.965242947337899</v>
      </c>
      <c r="S253" s="1">
        <f>(Table2[[#This Row],[Close Price]]-Table2[[#This Row],[20D EMA]])/Table2[[#This Row],[20D EMA]]</f>
        <v>-1.7619614453596274E-2</v>
      </c>
      <c r="T253" s="1">
        <f>(Table2[[#This Row],[Close Price]]-Table2[[#This Row],[50D EMA]])/Table2[[#This Row],[50D EMA]]</f>
        <v>1.4260207833359202E-2</v>
      </c>
      <c r="U253" s="1">
        <f>(Table2[[#This Row],[Close Price]]-Table2[[#This Row],[200D EMA]])/Table2[[#This Row],[200D EMA]]</f>
        <v>0.14262325297810047</v>
      </c>
      <c r="V253">
        <v>0.82012408941562898</v>
      </c>
      <c r="W253">
        <v>2445</v>
      </c>
      <c r="X253">
        <v>2519.9499999999998</v>
      </c>
      <c r="Y253">
        <v>2445</v>
      </c>
      <c r="Z253">
        <v>2611.75</v>
      </c>
      <c r="AA253">
        <v>2345.0500000000002</v>
      </c>
      <c r="AB253">
        <v>2700</v>
      </c>
      <c r="AC253" s="1">
        <f>(Table2[[#This Row],[Close Price]]/Table2[[#This Row],[Day Low]])-1</f>
        <v>5.8691206543965979E-3</v>
      </c>
      <c r="AD253" s="1">
        <f>(Table2[[#This Row],[Day High]]/Table2[[#This Row],[Close Price]])-1</f>
        <v>2.4640657084188833E-2</v>
      </c>
      <c r="AE253" s="1">
        <f>(Table2[[#This Row],[Close Price]]/Table2[[#This Row],[Current Week Low]])-1</f>
        <v>5.8691206543965979E-3</v>
      </c>
      <c r="AF253" s="1">
        <f>(Table2[[#This Row],[Current Week High]]/Table2[[#This Row],[Close Price]])-1</f>
        <v>6.196759306320776E-2</v>
      </c>
      <c r="AG253" s="1">
        <f>(Table2[[#This Row],[Close Price]]/Table2[[#This Row],[Current Month Low]])-1</f>
        <v>4.8740965011406789E-2</v>
      </c>
      <c r="AH253" s="1">
        <f>(Table2[[#This Row],[Current Month High]]/Table2[[#This Row],[Close Price]])-1</f>
        <v>9.7851058206436692E-2</v>
      </c>
      <c r="AI253">
        <v>9.7851058206436594</v>
      </c>
      <c r="AJ253">
        <v>49.1780905010311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</v>
      </c>
      <c r="AM253" t="s">
        <v>3188</v>
      </c>
      <c r="AN253">
        <v>4.6100000000000003</v>
      </c>
      <c r="AO253" t="s">
        <v>3188</v>
      </c>
      <c r="AP253">
        <v>0.209835084723655</v>
      </c>
      <c r="AQ253">
        <f>(Table2[[#This Row],[Sharpe Ratio]]-AVERAGE(Table2[Sharpe Ratio]))/_xlfn.STDEV.P(Table2[Sharpe Ratio])</f>
        <v>1.6879592777534689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-0.14197421154620815</v>
      </c>
      <c r="AS253">
        <f>_xlfn.RANK.AVG(Table2[[#This Row],[1Y Return vs Nifty Z-Score]],Table2[1Y Return vs Nifty Z-Score])</f>
        <v>501</v>
      </c>
      <c r="AT253">
        <f>_xlfn.RANK.AVG(Table2[[#This Row],[6M Return vs Nifty Z-Score]],Table2[6M Return vs Nifty Z-Score])</f>
        <v>332</v>
      </c>
      <c r="AU253">
        <f>_xlfn.RANK.AVG(Table2[[#This Row],[Sharpe Ratio Z-Score]],Table2[Sharpe Ratio Z-Score])</f>
        <v>29</v>
      </c>
      <c r="AV253">
        <f>(Table2[[#This Row],[Rank 1Y]]+Table2[[#This Row],[Rank 6M]]+Table2[[#This Row],[Rank Sharpe]])/3</f>
        <v>287.33333333333331</v>
      </c>
    </row>
    <row r="254" spans="1:48" x14ac:dyDescent="0.3">
      <c r="A254" t="s">
        <v>894</v>
      </c>
      <c r="B254" t="s">
        <v>895</v>
      </c>
      <c r="C254" t="s">
        <v>3140</v>
      </c>
      <c r="D254" t="s">
        <v>181</v>
      </c>
      <c r="E254">
        <v>17405.63226138</v>
      </c>
      <c r="F254">
        <v>1762.1</v>
      </c>
      <c r="G254">
        <v>29.562181512712399</v>
      </c>
      <c r="H254">
        <f>(Table2[[#This Row],[1Y Return vs Nifty]]-AVERAGE(Table2[1Y Return vs Nifty]))/_xlfn.STDEV.P(Table2[1Y Return vs Nifty])</f>
        <v>8.2678411196912591E-2</v>
      </c>
      <c r="I254">
        <v>-1.9741560210593301</v>
      </c>
      <c r="J254">
        <f>(Table2[[#This Row],[1M Return vs Nifty]]-AVERAGE(Table2[1M Return vs Nifty]))/_xlfn.STDEV.P(Table2[1M Return vs Nifty])</f>
        <v>-0.40897352551211852</v>
      </c>
      <c r="K254">
        <v>14.008428025240899</v>
      </c>
      <c r="L254">
        <f>(Table2[[#This Row],[6M Return vs Nifty]]-AVERAGE(Table2[6M Return vs Nifty]))/_xlfn.STDEV.P(Table2[6M Return vs Nifty])</f>
        <v>0.13805789322381531</v>
      </c>
      <c r="M254">
        <v>-1.91275203716888</v>
      </c>
      <c r="N254">
        <f>(Table2[[#This Row],[1W Return vs Nifty]]-AVERAGE(Table2[1W Return vs Nifty]))/_xlfn.STDEV.P(Table2[1W Return vs Nifty])</f>
        <v>-0.80777300022324494</v>
      </c>
      <c r="O254">
        <v>1847.14</v>
      </c>
      <c r="P254">
        <v>1823.51294241203</v>
      </c>
      <c r="Q254">
        <v>1573.1956762305899</v>
      </c>
      <c r="R254">
        <v>32.565868551248698</v>
      </c>
      <c r="S254" s="1">
        <f>(Table2[[#This Row],[Close Price]]-Table2[[#This Row],[20D EMA]])/Table2[[#This Row],[20D EMA]]</f>
        <v>-4.6038740972530606E-2</v>
      </c>
      <c r="T254" s="1">
        <f>(Table2[[#This Row],[Close Price]]-Table2[[#This Row],[50D EMA]])/Table2[[#This Row],[50D EMA]]</f>
        <v>-3.3678369362597937E-2</v>
      </c>
      <c r="U254" s="1">
        <f>(Table2[[#This Row],[Close Price]]-Table2[[#This Row],[200D EMA]])/Table2[[#This Row],[200D EMA]]</f>
        <v>0.12007681347181727</v>
      </c>
      <c r="V254">
        <v>0.871817589460117</v>
      </c>
      <c r="W254">
        <v>1754</v>
      </c>
      <c r="X254">
        <v>1795.7</v>
      </c>
      <c r="Y254">
        <v>1754</v>
      </c>
      <c r="Z254">
        <v>1857</v>
      </c>
      <c r="AA254">
        <v>1754</v>
      </c>
      <c r="AB254">
        <v>1958</v>
      </c>
      <c r="AC254" s="1">
        <f>(Table2[[#This Row],[Close Price]]/Table2[[#This Row],[Day Low]])-1</f>
        <v>4.6180159635118567E-3</v>
      </c>
      <c r="AD254" s="1">
        <f>(Table2[[#This Row],[Day High]]/Table2[[#This Row],[Close Price]])-1</f>
        <v>1.906815731229794E-2</v>
      </c>
      <c r="AE254" s="1">
        <f>(Table2[[#This Row],[Close Price]]/Table2[[#This Row],[Current Week Low]])-1</f>
        <v>4.6180159635118567E-3</v>
      </c>
      <c r="AF254" s="1">
        <f>(Table2[[#This Row],[Current Week High]]/Table2[[#This Row],[Close Price]])-1</f>
        <v>5.3856194313603112E-2</v>
      </c>
      <c r="AG254" s="1">
        <f>(Table2[[#This Row],[Close Price]]/Table2[[#This Row],[Current Month Low]])-1</f>
        <v>4.6180159635118567E-3</v>
      </c>
      <c r="AH254" s="1">
        <f>(Table2[[#This Row],[Current Month High]]/Table2[[#This Row],[Close Price]])-1</f>
        <v>0.11117416718687934</v>
      </c>
      <c r="AI254">
        <v>12.819930764428801</v>
      </c>
      <c r="AJ254">
        <v>80.035759897828797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</v>
      </c>
      <c r="AM254" t="s">
        <v>3189</v>
      </c>
      <c r="AN254">
        <v>-9.19</v>
      </c>
      <c r="AO254" t="s">
        <v>3187</v>
      </c>
      <c r="AP254">
        <v>6.7456206716929007E-2</v>
      </c>
      <c r="AQ254">
        <f>(Table2[[#This Row],[Sharpe Ratio]]-AVERAGE(Table2[Sharpe Ratio]))/_xlfn.STDEV.P(Table2[Sharpe Ratio])</f>
        <v>1.9606332455647486E-2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-0.9764038888589881</v>
      </c>
      <c r="AS254">
        <f>_xlfn.RANK.AVG(Table2[[#This Row],[1Y Return vs Nifty Z-Score]],Table2[1Y Return vs Nifty Z-Score])</f>
        <v>266</v>
      </c>
      <c r="AT254">
        <f>_xlfn.RANK.AVG(Table2[[#This Row],[6M Return vs Nifty Z-Score]],Table2[6M Return vs Nifty Z-Score])</f>
        <v>263</v>
      </c>
      <c r="AU254">
        <f>_xlfn.RANK.AVG(Table2[[#This Row],[Sharpe Ratio Z-Score]],Table2[Sharpe Ratio Z-Score])</f>
        <v>334</v>
      </c>
      <c r="AV254">
        <f>(Table2[[#This Row],[Rank 1Y]]+Table2[[#This Row],[Rank 6M]]+Table2[[#This Row],[Rank Sharpe]])/3</f>
        <v>287.66666666666669</v>
      </c>
    </row>
    <row r="255" spans="1:48" x14ac:dyDescent="0.3">
      <c r="A255" t="s">
        <v>1017</v>
      </c>
      <c r="B255" t="s">
        <v>1018</v>
      </c>
      <c r="C255" t="s">
        <v>3153</v>
      </c>
      <c r="D255" t="s">
        <v>736</v>
      </c>
      <c r="E255">
        <v>14138.700738019999</v>
      </c>
      <c r="F255">
        <v>3009.8</v>
      </c>
      <c r="G255">
        <v>20.228850124382699</v>
      </c>
      <c r="H255">
        <f>(Table2[[#This Row],[1Y Return vs Nifty]]-AVERAGE(Table2[1Y Return vs Nifty]))/_xlfn.STDEV.P(Table2[1Y Return vs Nifty])</f>
        <v>-7.6464827946882169E-2</v>
      </c>
      <c r="I255">
        <v>10.5442693984872</v>
      </c>
      <c r="J255">
        <f>(Table2[[#This Row],[1M Return vs Nifty]]-AVERAGE(Table2[1M Return vs Nifty]))/_xlfn.STDEV.P(Table2[1M Return vs Nifty])</f>
        <v>0.97188080346813621</v>
      </c>
      <c r="K255">
        <v>11.1059276324712</v>
      </c>
      <c r="L255">
        <f>(Table2[[#This Row],[6M Return vs Nifty]]-AVERAGE(Table2[6M Return vs Nifty]))/_xlfn.STDEV.P(Table2[6M Return vs Nifty])</f>
        <v>4.5394508962048219E-2</v>
      </c>
      <c r="M255">
        <v>-3.3314169376264799</v>
      </c>
      <c r="N255">
        <f>(Table2[[#This Row],[1W Return vs Nifty]]-AVERAGE(Table2[1W Return vs Nifty]))/_xlfn.STDEV.P(Table2[1W Return vs Nifty])</f>
        <v>-1.1026492594737145</v>
      </c>
      <c r="O255">
        <v>2983.6</v>
      </c>
      <c r="P255">
        <v>2839.2940885573798</v>
      </c>
      <c r="Q255">
        <v>2520.4495588766299</v>
      </c>
      <c r="R255">
        <v>48.929555872482602</v>
      </c>
      <c r="S255" s="1">
        <f>(Table2[[#This Row],[Close Price]]-Table2[[#This Row],[20D EMA]])/Table2[[#This Row],[20D EMA]]</f>
        <v>8.781337980962688E-3</v>
      </c>
      <c r="T255" s="1">
        <f>(Table2[[#This Row],[Close Price]]-Table2[[#This Row],[50D EMA]])/Table2[[#This Row],[50D EMA]]</f>
        <v>6.0052219363177305E-2</v>
      </c>
      <c r="U255" s="1">
        <f>(Table2[[#This Row],[Close Price]]-Table2[[#This Row],[200D EMA]])/Table2[[#This Row],[200D EMA]]</f>
        <v>0.1941520469631913</v>
      </c>
      <c r="V255">
        <v>0.99458706932765095</v>
      </c>
      <c r="W255">
        <v>2972.95</v>
      </c>
      <c r="X255">
        <v>3034.45</v>
      </c>
      <c r="Y255">
        <v>2956.2</v>
      </c>
      <c r="Z255">
        <v>3108</v>
      </c>
      <c r="AA255">
        <v>2909.8</v>
      </c>
      <c r="AB255">
        <v>3217</v>
      </c>
      <c r="AC255" s="1">
        <f>(Table2[[#This Row],[Close Price]]/Table2[[#This Row],[Day Low]])-1</f>
        <v>1.2395095780285637E-2</v>
      </c>
      <c r="AD255" s="1">
        <f>(Table2[[#This Row],[Day High]]/Table2[[#This Row],[Close Price]])-1</f>
        <v>8.1899129510265567E-3</v>
      </c>
      <c r="AE255" s="1">
        <f>(Table2[[#This Row],[Close Price]]/Table2[[#This Row],[Current Week Low]])-1</f>
        <v>1.8131384886002522E-2</v>
      </c>
      <c r="AF255" s="1">
        <f>(Table2[[#This Row],[Current Week High]]/Table2[[#This Row],[Close Price]])-1</f>
        <v>3.2626752608146736E-2</v>
      </c>
      <c r="AG255" s="1">
        <f>(Table2[[#This Row],[Close Price]]/Table2[[#This Row],[Current Month Low]])-1</f>
        <v>3.4366623135610785E-2</v>
      </c>
      <c r="AH255" s="1">
        <f>(Table2[[#This Row],[Current Month High]]/Table2[[#This Row],[Close Price]])-1</f>
        <v>6.8841783507209708E-2</v>
      </c>
      <c r="AI255">
        <v>6.88417835072097</v>
      </c>
      <c r="AJ255">
        <v>61.340123291342799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</v>
      </c>
      <c r="AM255" t="s">
        <v>3188</v>
      </c>
      <c r="AN255">
        <v>0.06</v>
      </c>
      <c r="AO255" t="s">
        <v>3188</v>
      </c>
      <c r="AP255">
        <v>9.2442582002314005E-2</v>
      </c>
      <c r="AQ255">
        <f>(Table2[[#This Row],[Sharpe Ratio]]-AVERAGE(Table2[Sharpe Ratio]))/_xlfn.STDEV.P(Table2[Sharpe Ratio])</f>
        <v>0.31238917625442708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0.15055040126401487</v>
      </c>
      <c r="AS255">
        <f>_xlfn.RANK.AVG(Table2[[#This Row],[1Y Return vs Nifty Z-Score]],Table2[1Y Return vs Nifty Z-Score])</f>
        <v>314</v>
      </c>
      <c r="AT255">
        <f>_xlfn.RANK.AVG(Table2[[#This Row],[6M Return vs Nifty Z-Score]],Table2[6M Return vs Nifty Z-Score])</f>
        <v>294</v>
      </c>
      <c r="AU255">
        <f>_xlfn.RANK.AVG(Table2[[#This Row],[Sharpe Ratio Z-Score]],Table2[Sharpe Ratio Z-Score])</f>
        <v>263</v>
      </c>
      <c r="AV255">
        <f>(Table2[[#This Row],[Rank 1Y]]+Table2[[#This Row],[Rank 6M]]+Table2[[#This Row],[Rank Sharpe]])/3</f>
        <v>290.33333333333331</v>
      </c>
    </row>
    <row r="256" spans="1:48" x14ac:dyDescent="0.3">
      <c r="A256" t="s">
        <v>1881</v>
      </c>
      <c r="B256" t="s">
        <v>1882</v>
      </c>
      <c r="C256" t="s">
        <v>3151</v>
      </c>
      <c r="D256" t="s">
        <v>117</v>
      </c>
      <c r="E256">
        <v>3948.76791</v>
      </c>
      <c r="F256">
        <v>685.5</v>
      </c>
      <c r="G256">
        <v>0.46201181456241602</v>
      </c>
      <c r="H256">
        <f>(Table2[[#This Row],[1Y Return vs Nifty]]-AVERAGE(Table2[1Y Return vs Nifty]))/_xlfn.STDEV.P(Table2[1Y Return vs Nifty])</f>
        <v>-0.41351047064096641</v>
      </c>
      <c r="I256">
        <v>18.940961341356399</v>
      </c>
      <c r="J256">
        <f>(Table2[[#This Row],[1M Return vs Nifty]]-AVERAGE(Table2[1M Return vs Nifty]))/_xlfn.STDEV.P(Table2[1M Return vs Nifty])</f>
        <v>1.8980842220163268</v>
      </c>
      <c r="K256">
        <v>10.6845108378348</v>
      </c>
      <c r="L256">
        <f>(Table2[[#This Row],[6M Return vs Nifty]]-AVERAGE(Table2[6M Return vs Nifty]))/_xlfn.STDEV.P(Table2[6M Return vs Nifty])</f>
        <v>3.1940624003744492E-2</v>
      </c>
      <c r="M256">
        <v>4.6956628578239101</v>
      </c>
      <c r="N256">
        <f>(Table2[[#This Row],[1W Return vs Nifty]]-AVERAGE(Table2[1W Return vs Nifty]))/_xlfn.STDEV.P(Table2[1W Return vs Nifty])</f>
        <v>0.56581752364324689</v>
      </c>
      <c r="O256">
        <v>653.97</v>
      </c>
      <c r="P256">
        <v>622.45084339859295</v>
      </c>
      <c r="Q256">
        <v>581.50091143508803</v>
      </c>
      <c r="R256">
        <v>59.1435647021585</v>
      </c>
      <c r="S256" s="1">
        <f>(Table2[[#This Row],[Close Price]]-Table2[[#This Row],[20D EMA]])/Table2[[#This Row],[20D EMA]]</f>
        <v>4.8213220789944451E-2</v>
      </c>
      <c r="T256" s="1">
        <f>(Table2[[#This Row],[Close Price]]-Table2[[#This Row],[50D EMA]])/Table2[[#This Row],[50D EMA]]</f>
        <v>0.10129178435546413</v>
      </c>
      <c r="U256" s="1">
        <f>(Table2[[#This Row],[Close Price]]-Table2[[#This Row],[200D EMA]])/Table2[[#This Row],[200D EMA]]</f>
        <v>0.17884595968775402</v>
      </c>
      <c r="V256">
        <v>1.26909182179338</v>
      </c>
      <c r="W256">
        <v>673.15</v>
      </c>
      <c r="X256">
        <v>702.9</v>
      </c>
      <c r="Y256">
        <v>673.15</v>
      </c>
      <c r="Z256">
        <v>720.9</v>
      </c>
      <c r="AA256">
        <v>600</v>
      </c>
      <c r="AB256">
        <v>729.8</v>
      </c>
      <c r="AC256" s="1">
        <f>(Table2[[#This Row],[Close Price]]/Table2[[#This Row],[Day Low]])-1</f>
        <v>1.8346579514224137E-2</v>
      </c>
      <c r="AD256" s="1">
        <f>(Table2[[#This Row],[Day High]]/Table2[[#This Row],[Close Price]])-1</f>
        <v>2.5382932166301941E-2</v>
      </c>
      <c r="AE256" s="1">
        <f>(Table2[[#This Row],[Close Price]]/Table2[[#This Row],[Current Week Low]])-1</f>
        <v>1.8346579514224137E-2</v>
      </c>
      <c r="AF256" s="1">
        <f>(Table2[[#This Row],[Current Week High]]/Table2[[#This Row],[Close Price]])-1</f>
        <v>5.1641137855579888E-2</v>
      </c>
      <c r="AG256" s="1">
        <f>(Table2[[#This Row],[Close Price]]/Table2[[#This Row],[Current Month Low]])-1</f>
        <v>0.14250000000000007</v>
      </c>
      <c r="AH256" s="1">
        <f>(Table2[[#This Row],[Current Month High]]/Table2[[#This Row],[Close Price]])-1</f>
        <v>6.4624361779722861E-2</v>
      </c>
      <c r="AI256">
        <v>6.4624361779722799</v>
      </c>
      <c r="AJ256">
        <v>49.021739130434703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0.03</v>
      </c>
      <c r="AM256" t="s">
        <v>3188</v>
      </c>
      <c r="AN256">
        <v>6.05</v>
      </c>
      <c r="AO256" t="s">
        <v>3188</v>
      </c>
      <c r="AP256">
        <v>0.14108435760912399</v>
      </c>
      <c r="AQ256">
        <f>(Table2[[#This Row],[Sharpe Ratio]]-AVERAGE(Table2[Sharpe Ratio]))/_xlfn.STDEV.P(Table2[Sharpe Ratio])</f>
        <v>0.88235889883015595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2.9646907978525077</v>
      </c>
      <c r="AS256">
        <f>_xlfn.RANK.AVG(Table2[[#This Row],[1Y Return vs Nifty Z-Score]],Table2[1Y Return vs Nifty Z-Score])</f>
        <v>446</v>
      </c>
      <c r="AT256">
        <f>_xlfn.RANK.AVG(Table2[[#This Row],[6M Return vs Nifty Z-Score]],Table2[6M Return vs Nifty Z-Score])</f>
        <v>299</v>
      </c>
      <c r="AU256">
        <f>_xlfn.RANK.AVG(Table2[[#This Row],[Sharpe Ratio Z-Score]],Table2[Sharpe Ratio Z-Score])</f>
        <v>132</v>
      </c>
      <c r="AV256">
        <f>(Table2[[#This Row],[Rank 1Y]]+Table2[[#This Row],[Rank 6M]]+Table2[[#This Row],[Rank Sharpe]])/3</f>
        <v>292.33333333333331</v>
      </c>
    </row>
    <row r="257" spans="1:48" x14ac:dyDescent="0.3">
      <c r="A257" t="s">
        <v>996</v>
      </c>
      <c r="B257" t="s">
        <v>997</v>
      </c>
      <c r="C257" t="s">
        <v>3145</v>
      </c>
      <c r="D257" t="s">
        <v>281</v>
      </c>
      <c r="E257">
        <v>14509.6525241299</v>
      </c>
      <c r="F257">
        <v>621.54999999999995</v>
      </c>
      <c r="G257">
        <v>96.817875403973503</v>
      </c>
      <c r="H257">
        <f>(Table2[[#This Row],[1Y Return vs Nifty]]-AVERAGE(Table2[1Y Return vs Nifty]))/_xlfn.STDEV.P(Table2[1Y Return vs Nifty])</f>
        <v>1.2294596119696724</v>
      </c>
      <c r="I257">
        <v>-12.0802529695197</v>
      </c>
      <c r="J257">
        <f>(Table2[[#This Row],[1M Return vs Nifty]]-AVERAGE(Table2[1M Return vs Nifty]))/_xlfn.STDEV.P(Table2[1M Return vs Nifty])</f>
        <v>-1.5237341485682694</v>
      </c>
      <c r="K257">
        <v>3.6636873752051402</v>
      </c>
      <c r="L257">
        <f>(Table2[[#This Row],[6M Return vs Nifty]]-AVERAGE(Table2[6M Return vs Nifty]))/_xlfn.STDEV.P(Table2[6M Return vs Nifty])</f>
        <v>-0.1922017271815642</v>
      </c>
      <c r="M257">
        <v>12.558529144082801</v>
      </c>
      <c r="N257">
        <f>(Table2[[#This Row],[1W Return vs Nifty]]-AVERAGE(Table2[1W Return vs Nifty]))/_xlfn.STDEV.P(Table2[1W Return vs Nifty])</f>
        <v>2.2001517464260782</v>
      </c>
      <c r="O257">
        <v>605.78</v>
      </c>
      <c r="P257">
        <v>640.97138076173906</v>
      </c>
      <c r="Q257">
        <v>607.73284830344198</v>
      </c>
      <c r="R257">
        <v>61.420385848586498</v>
      </c>
      <c r="S257" s="1">
        <f>(Table2[[#This Row],[Close Price]]-Table2[[#This Row],[20D EMA]])/Table2[[#This Row],[20D EMA]]</f>
        <v>2.6032553072072341E-2</v>
      </c>
      <c r="T257" s="1">
        <f>(Table2[[#This Row],[Close Price]]-Table2[[#This Row],[50D EMA]])/Table2[[#This Row],[50D EMA]]</f>
        <v>-3.02999187555901E-2</v>
      </c>
      <c r="U257" s="1">
        <f>(Table2[[#This Row],[Close Price]]-Table2[[#This Row],[200D EMA]])/Table2[[#This Row],[200D EMA]]</f>
        <v>2.273556832600078E-2</v>
      </c>
      <c r="V257">
        <v>1.6294414029054201</v>
      </c>
      <c r="W257">
        <v>611</v>
      </c>
      <c r="X257">
        <v>641.70000000000005</v>
      </c>
      <c r="Y257">
        <v>546.15</v>
      </c>
      <c r="Z257">
        <v>641.70000000000005</v>
      </c>
      <c r="AA257">
        <v>504.05</v>
      </c>
      <c r="AB257">
        <v>641.70000000000005</v>
      </c>
      <c r="AC257" s="1">
        <f>(Table2[[#This Row],[Close Price]]/Table2[[#This Row],[Day Low]])-1</f>
        <v>1.726677577741409E-2</v>
      </c>
      <c r="AD257" s="1">
        <f>(Table2[[#This Row],[Day High]]/Table2[[#This Row],[Close Price]])-1</f>
        <v>3.2418952618453956E-2</v>
      </c>
      <c r="AE257" s="1">
        <f>(Table2[[#This Row],[Close Price]]/Table2[[#This Row],[Current Week Low]])-1</f>
        <v>0.13805731026274826</v>
      </c>
      <c r="AF257" s="1">
        <f>(Table2[[#This Row],[Current Week High]]/Table2[[#This Row],[Close Price]])-1</f>
        <v>3.2418952618453956E-2</v>
      </c>
      <c r="AG257" s="1">
        <f>(Table2[[#This Row],[Close Price]]/Table2[[#This Row],[Current Month Low]])-1</f>
        <v>0.23311179446483465</v>
      </c>
      <c r="AH257" s="1">
        <f>(Table2[[#This Row],[Current Month High]]/Table2[[#This Row],[Close Price]])-1</f>
        <v>3.2418952618453956E-2</v>
      </c>
      <c r="AI257">
        <v>33.2153487249617</v>
      </c>
      <c r="AJ257">
        <v>145.671936758893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-0.06</v>
      </c>
      <c r="AM257" t="s">
        <v>3187</v>
      </c>
      <c r="AN257">
        <v>0.84</v>
      </c>
      <c r="AO257" t="s">
        <v>3188</v>
      </c>
      <c r="AP257">
        <v>4.2739820534304002E-2</v>
      </c>
      <c r="AQ257">
        <f>(Table2[[#This Row],[Sharpe Ratio]]-AVERAGE(Table2[Sharpe Ratio]))/_xlfn.STDEV.P(Table2[Sharpe Ratio])</f>
        <v>-0.27001286009728742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82</v>
      </c>
      <c r="AT257">
        <f>_xlfn.RANK.AVG(Table2[[#This Row],[6M Return vs Nifty Z-Score]],Table2[6M Return vs Nifty Z-Score])</f>
        <v>389</v>
      </c>
      <c r="AU257">
        <f>_xlfn.RANK.AVG(Table2[[#This Row],[Sharpe Ratio Z-Score]],Table2[Sharpe Ratio Z-Score])</f>
        <v>408</v>
      </c>
      <c r="AV257">
        <f>(Table2[[#This Row],[Rank 1Y]]+Table2[[#This Row],[Rank 6M]]+Table2[[#This Row],[Rank Sharpe]])/3</f>
        <v>293</v>
      </c>
    </row>
    <row r="258" spans="1:48" x14ac:dyDescent="0.3">
      <c r="A258" t="s">
        <v>362</v>
      </c>
      <c r="B258" t="s">
        <v>363</v>
      </c>
      <c r="C258" t="s">
        <v>3153</v>
      </c>
      <c r="D258" t="s">
        <v>92</v>
      </c>
      <c r="E258">
        <v>67288.875786555</v>
      </c>
      <c r="F258">
        <v>325.95</v>
      </c>
      <c r="G258">
        <v>59.225858376212699</v>
      </c>
      <c r="H258">
        <f>(Table2[[#This Row],[1Y Return vs Nifty]]-AVERAGE(Table2[1Y Return vs Nifty]))/_xlfn.STDEV.P(Table2[1Y Return vs Nifty])</f>
        <v>0.588475690277251</v>
      </c>
      <c r="I258">
        <v>0.75196800618589599</v>
      </c>
      <c r="J258">
        <f>(Table2[[#This Row],[1M Return vs Nifty]]-AVERAGE(Table2[1M Return vs Nifty]))/_xlfn.STDEV.P(Table2[1M Return vs Nifty])</f>
        <v>-0.10826636481115091</v>
      </c>
      <c r="K258">
        <v>24.2627827469158</v>
      </c>
      <c r="L258">
        <f>(Table2[[#This Row],[6M Return vs Nifty]]-AVERAGE(Table2[6M Return vs Nifty]))/_xlfn.STDEV.P(Table2[6M Return vs Nifty])</f>
        <v>0.46543190988132882</v>
      </c>
      <c r="M258">
        <v>0.85567985245926803</v>
      </c>
      <c r="N258">
        <f>(Table2[[#This Row],[1W Return vs Nifty]]-AVERAGE(Table2[1W Return vs Nifty]))/_xlfn.STDEV.P(Table2[1W Return vs Nifty])</f>
        <v>-0.2323412408698276</v>
      </c>
      <c r="O258">
        <v>326.83</v>
      </c>
      <c r="P258">
        <v>325.18404189543901</v>
      </c>
      <c r="Q258">
        <v>279.55324430205599</v>
      </c>
      <c r="R258">
        <v>50.104210430977297</v>
      </c>
      <c r="S258" s="1">
        <f>(Table2[[#This Row],[Close Price]]-Table2[[#This Row],[20D EMA]])/Table2[[#This Row],[20D EMA]]</f>
        <v>-2.6925312853777056E-3</v>
      </c>
      <c r="T258" s="1">
        <f>(Table2[[#This Row],[Close Price]]-Table2[[#This Row],[50D EMA]])/Table2[[#This Row],[50D EMA]]</f>
        <v>2.3554603113250835E-3</v>
      </c>
      <c r="U258" s="1">
        <f>(Table2[[#This Row],[Close Price]]-Table2[[#This Row],[200D EMA]])/Table2[[#This Row],[200D EMA]]</f>
        <v>0.16596750938727264</v>
      </c>
      <c r="V258">
        <v>0.81918777309630397</v>
      </c>
      <c r="W258">
        <v>318</v>
      </c>
      <c r="X258">
        <v>331</v>
      </c>
      <c r="Y258">
        <v>318</v>
      </c>
      <c r="Z258">
        <v>331</v>
      </c>
      <c r="AA258">
        <v>308.25</v>
      </c>
      <c r="AB258">
        <v>351</v>
      </c>
      <c r="AC258" s="1">
        <f>(Table2[[#This Row],[Close Price]]/Table2[[#This Row],[Day Low]])-1</f>
        <v>2.4999999999999911E-2</v>
      </c>
      <c r="AD258" s="1">
        <f>(Table2[[#This Row],[Day High]]/Table2[[#This Row],[Close Price]])-1</f>
        <v>1.5493173799662641E-2</v>
      </c>
      <c r="AE258" s="1">
        <f>(Table2[[#This Row],[Close Price]]/Table2[[#This Row],[Current Week Low]])-1</f>
        <v>2.4999999999999911E-2</v>
      </c>
      <c r="AF258" s="1">
        <f>(Table2[[#This Row],[Current Week High]]/Table2[[#This Row],[Close Price]])-1</f>
        <v>1.5493173799662641E-2</v>
      </c>
      <c r="AG258" s="1">
        <f>(Table2[[#This Row],[Close Price]]/Table2[[#This Row],[Current Month Low]])-1</f>
        <v>5.742092457420922E-2</v>
      </c>
      <c r="AH258" s="1">
        <f>(Table2[[#This Row],[Current Month High]]/Table2[[#This Row],[Close Price]])-1</f>
        <v>7.6852277956741766E-2</v>
      </c>
      <c r="AI258">
        <v>10.737843227488799</v>
      </c>
      <c r="AJ258">
        <v>101.141622955877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</v>
      </c>
      <c r="AM258" t="s">
        <v>3189</v>
      </c>
      <c r="AN258">
        <v>-5.55</v>
      </c>
      <c r="AO258" t="s">
        <v>3187</v>
      </c>
      <c r="AQ258">
        <f>(Table2[[#This Row],[Sharpe Ratio]]-AVERAGE(Table2[Sharpe Ratio]))/_xlfn.STDEV.P(Table2[Sharpe Ratio])</f>
        <v>-0.77082524510946537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-5.7525250631864089E-2</v>
      </c>
      <c r="AS258">
        <f>_xlfn.RANK.AVG(Table2[[#This Row],[1Y Return vs Nifty Z-Score]],Table2[1Y Return vs Nifty Z-Score])</f>
        <v>151</v>
      </c>
      <c r="AT258">
        <f>_xlfn.RANK.AVG(Table2[[#This Row],[6M Return vs Nifty Z-Score]],Table2[6M Return vs Nifty Z-Score])</f>
        <v>183</v>
      </c>
      <c r="AU258">
        <f>_xlfn.RANK.AVG(Table2[[#This Row],[Sharpe Ratio Z-Score]],Table2[Sharpe Ratio Z-Score])</f>
        <v>548.5</v>
      </c>
      <c r="AV258">
        <f>(Table2[[#This Row],[Rank 1Y]]+Table2[[#This Row],[Rank 6M]]+Table2[[#This Row],[Rank Sharpe]])/3</f>
        <v>294.16666666666669</v>
      </c>
    </row>
    <row r="259" spans="1:48" x14ac:dyDescent="0.3">
      <c r="A259" t="s">
        <v>438</v>
      </c>
      <c r="B259" t="s">
        <v>439</v>
      </c>
      <c r="C259" t="s">
        <v>3149</v>
      </c>
      <c r="D259" t="s">
        <v>117</v>
      </c>
      <c r="E259">
        <v>52584.791126115</v>
      </c>
      <c r="F259">
        <v>1001.35</v>
      </c>
      <c r="G259">
        <v>50.318328253943903</v>
      </c>
      <c r="H259">
        <f>(Table2[[#This Row],[1Y Return vs Nifty]]-AVERAGE(Table2[1Y Return vs Nifty]))/_xlfn.STDEV.P(Table2[1Y Return vs Nifty])</f>
        <v>0.43659281615137385</v>
      </c>
      <c r="I259">
        <v>29.018946839747599</v>
      </c>
      <c r="J259">
        <f>(Table2[[#This Row],[1M Return vs Nifty]]-AVERAGE(Table2[1M Return vs Nifty]))/_xlfn.STDEV.P(Table2[1M Return vs Nifty])</f>
        <v>3.009743990434536</v>
      </c>
      <c r="K259">
        <v>27.463667221816099</v>
      </c>
      <c r="L259">
        <f>(Table2[[#This Row],[6M Return vs Nifty]]-AVERAGE(Table2[6M Return vs Nifty]))/_xlfn.STDEV.P(Table2[6M Return vs Nifty])</f>
        <v>0.56762131485576783</v>
      </c>
      <c r="M259">
        <v>2.2780617774321401</v>
      </c>
      <c r="N259">
        <f>(Table2[[#This Row],[1W Return vs Nifty]]-AVERAGE(Table2[1W Return vs Nifty]))/_xlfn.STDEV.P(Table2[1W Return vs Nifty])</f>
        <v>6.3307619637113663E-2</v>
      </c>
      <c r="O259">
        <v>940.76</v>
      </c>
      <c r="P259">
        <v>864.217822878785</v>
      </c>
      <c r="Q259">
        <v>719.83914583647595</v>
      </c>
      <c r="R259">
        <v>70.671250758194205</v>
      </c>
      <c r="S259" s="1">
        <f>(Table2[[#This Row],[Close Price]]-Table2[[#This Row],[20D EMA]])/Table2[[#This Row],[20D EMA]]</f>
        <v>6.4405374378162378E-2</v>
      </c>
      <c r="T259" s="1">
        <f>(Table2[[#This Row],[Close Price]]-Table2[[#This Row],[50D EMA]])/Table2[[#This Row],[50D EMA]]</f>
        <v>0.1586777933651215</v>
      </c>
      <c r="U259" s="1">
        <f>(Table2[[#This Row],[Close Price]]-Table2[[#This Row],[200D EMA]])/Table2[[#This Row],[200D EMA]]</f>
        <v>0.3910746668776946</v>
      </c>
      <c r="V259">
        <v>1.06382568307185</v>
      </c>
      <c r="W259">
        <v>993.5</v>
      </c>
      <c r="X259">
        <v>1018.45</v>
      </c>
      <c r="Y259">
        <v>960.85</v>
      </c>
      <c r="Z259">
        <v>1040</v>
      </c>
      <c r="AA259">
        <v>891.05</v>
      </c>
      <c r="AB259">
        <v>1040</v>
      </c>
      <c r="AC259" s="1">
        <f>(Table2[[#This Row],[Close Price]]/Table2[[#This Row],[Day Low]])-1</f>
        <v>7.9013588324106099E-3</v>
      </c>
      <c r="AD259" s="1">
        <f>(Table2[[#This Row],[Day High]]/Table2[[#This Row],[Close Price]])-1</f>
        <v>1.7076946122734249E-2</v>
      </c>
      <c r="AE259" s="1">
        <f>(Table2[[#This Row],[Close Price]]/Table2[[#This Row],[Current Week Low]])-1</f>
        <v>4.2150179528542386E-2</v>
      </c>
      <c r="AF259" s="1">
        <f>(Table2[[#This Row],[Current Week High]]/Table2[[#This Row],[Close Price]])-1</f>
        <v>3.8597892844659754E-2</v>
      </c>
      <c r="AG259" s="1">
        <f>(Table2[[#This Row],[Close Price]]/Table2[[#This Row],[Current Month Low]])-1</f>
        <v>0.12378654396498523</v>
      </c>
      <c r="AH259" s="1">
        <f>(Table2[[#This Row],[Current Month High]]/Table2[[#This Row],[Close Price]])-1</f>
        <v>3.8597892844659754E-2</v>
      </c>
      <c r="AI259">
        <v>3.85978928446597</v>
      </c>
      <c r="AJ259">
        <v>103.52642276422699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0.33</v>
      </c>
      <c r="AM259" t="s">
        <v>3188</v>
      </c>
      <c r="AN259">
        <v>5.59</v>
      </c>
      <c r="AO259" t="s">
        <v>3188</v>
      </c>
      <c r="AQ259">
        <f>(Table2[[#This Row],[Sharpe Ratio]]-AVERAGE(Table2[Sharpe Ratio]))/_xlfn.STDEV.P(Table2[Sharpe Ratio])</f>
        <v>-0.77082524510946537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3.3064404959693259</v>
      </c>
      <c r="AS259">
        <f>_xlfn.RANK.AVG(Table2[[#This Row],[1Y Return vs Nifty Z-Score]],Table2[1Y Return vs Nifty Z-Score])</f>
        <v>178</v>
      </c>
      <c r="AT259">
        <f>_xlfn.RANK.AVG(Table2[[#This Row],[6M Return vs Nifty Z-Score]],Table2[6M Return vs Nifty Z-Score])</f>
        <v>156</v>
      </c>
      <c r="AU259">
        <f>_xlfn.RANK.AVG(Table2[[#This Row],[Sharpe Ratio Z-Score]],Table2[Sharpe Ratio Z-Score])</f>
        <v>548.5</v>
      </c>
      <c r="AV259">
        <f>(Table2[[#This Row],[Rank 1Y]]+Table2[[#This Row],[Rank 6M]]+Table2[[#This Row],[Rank Sharpe]])/3</f>
        <v>294.16666666666669</v>
      </c>
    </row>
    <row r="260" spans="1:48" x14ac:dyDescent="0.3">
      <c r="A260" t="s">
        <v>717</v>
      </c>
      <c r="B260" t="s">
        <v>718</v>
      </c>
      <c r="C260" t="s">
        <v>3151</v>
      </c>
      <c r="D260" t="s">
        <v>458</v>
      </c>
      <c r="E260">
        <v>25090.132320000001</v>
      </c>
      <c r="F260">
        <v>3579.6</v>
      </c>
      <c r="G260">
        <v>13.055391747766199</v>
      </c>
      <c r="H260">
        <f>(Table2[[#This Row],[1Y Return vs Nifty]]-AVERAGE(Table2[1Y Return vs Nifty]))/_xlfn.STDEV.P(Table2[1Y Return vs Nifty])</f>
        <v>-0.1987799322134457</v>
      </c>
      <c r="I260">
        <v>-0.50616148790757798</v>
      </c>
      <c r="J260">
        <f>(Table2[[#This Row],[1M Return vs Nifty]]-AVERAGE(Table2[1M Return vs Nifty]))/_xlfn.STDEV.P(Table2[1M Return vs Nifty])</f>
        <v>-0.24704528469224596</v>
      </c>
      <c r="K260">
        <v>8.8015395729043693</v>
      </c>
      <c r="L260">
        <f>(Table2[[#This Row],[6M Return vs Nifty]]-AVERAGE(Table2[6M Return vs Nifty]))/_xlfn.STDEV.P(Table2[6M Return vs Nifty])</f>
        <v>-2.8173920790378667E-2</v>
      </c>
      <c r="M260">
        <v>3.4985253301836199</v>
      </c>
      <c r="N260">
        <f>(Table2[[#This Row],[1W Return vs Nifty]]-AVERAGE(Table2[1W Return vs Nifty]))/_xlfn.STDEV.P(Table2[1W Return vs Nifty])</f>
        <v>0.3169867843720775</v>
      </c>
      <c r="O260">
        <v>3622.15</v>
      </c>
      <c r="P260">
        <v>3622.7902091559899</v>
      </c>
      <c r="Q260">
        <v>3363.8144067660501</v>
      </c>
      <c r="R260">
        <v>42.760027079403102</v>
      </c>
      <c r="S260" s="1">
        <f>(Table2[[#This Row],[Close Price]]-Table2[[#This Row],[20D EMA]])/Table2[[#This Row],[20D EMA]]</f>
        <v>-1.1747166737987157E-2</v>
      </c>
      <c r="T260" s="1">
        <f>(Table2[[#This Row],[Close Price]]-Table2[[#This Row],[50D EMA]])/Table2[[#This Row],[50D EMA]]</f>
        <v>-1.1921807960845781E-2</v>
      </c>
      <c r="U260" s="1">
        <f>(Table2[[#This Row],[Close Price]]-Table2[[#This Row],[200D EMA]])/Table2[[#This Row],[200D EMA]]</f>
        <v>6.4149078141741103E-2</v>
      </c>
      <c r="V260">
        <v>0.55390715487603404</v>
      </c>
      <c r="W260">
        <v>3565</v>
      </c>
      <c r="X260">
        <v>3700.65</v>
      </c>
      <c r="Y260">
        <v>3520</v>
      </c>
      <c r="Z260">
        <v>3720</v>
      </c>
      <c r="AA260">
        <v>3481.95</v>
      </c>
      <c r="AB260">
        <v>3720</v>
      </c>
      <c r="AC260" s="1">
        <f>(Table2[[#This Row],[Close Price]]/Table2[[#This Row],[Day Low]])-1</f>
        <v>4.0953716690041997E-3</v>
      </c>
      <c r="AD260" s="1">
        <f>(Table2[[#This Row],[Day High]]/Table2[[#This Row],[Close Price]])-1</f>
        <v>3.3816627556151557E-2</v>
      </c>
      <c r="AE260" s="1">
        <f>(Table2[[#This Row],[Close Price]]/Table2[[#This Row],[Current Week Low]])-1</f>
        <v>1.6931818181818103E-2</v>
      </c>
      <c r="AF260" s="1">
        <f>(Table2[[#This Row],[Current Week High]]/Table2[[#This Row],[Close Price]])-1</f>
        <v>3.9222259470331977E-2</v>
      </c>
      <c r="AG260" s="1">
        <f>(Table2[[#This Row],[Close Price]]/Table2[[#This Row],[Current Month Low]])-1</f>
        <v>2.8044630164132167E-2</v>
      </c>
      <c r="AH260" s="1">
        <f>(Table2[[#This Row],[Current Month High]]/Table2[[#This Row],[Close Price]])-1</f>
        <v>3.9222259470331977E-2</v>
      </c>
      <c r="AI260">
        <v>11.143703207062201</v>
      </c>
      <c r="AJ260">
        <v>39.727150301539901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-0.02</v>
      </c>
      <c r="AM260" t="s">
        <v>3187</v>
      </c>
      <c r="AN260">
        <v>-2.4</v>
      </c>
      <c r="AO260" t="s">
        <v>3187</v>
      </c>
      <c r="AP260">
        <v>0.109174933390872</v>
      </c>
      <c r="AQ260">
        <f>(Table2[[#This Row],[Sharpe Ratio]]-AVERAGE(Table2[Sharpe Ratio]))/_xlfn.STDEV.P(Table2[Sharpe Ratio])</f>
        <v>0.50845384618067901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354</v>
      </c>
      <c r="AT260">
        <f>_xlfn.RANK.AVG(Table2[[#This Row],[6M Return vs Nifty Z-Score]],Table2[6M Return vs Nifty Z-Score])</f>
        <v>321</v>
      </c>
      <c r="AU260">
        <f>_xlfn.RANK.AVG(Table2[[#This Row],[Sharpe Ratio Z-Score]],Table2[Sharpe Ratio Z-Score])</f>
        <v>209</v>
      </c>
      <c r="AV260">
        <f>(Table2[[#This Row],[Rank 1Y]]+Table2[[#This Row],[Rank 6M]]+Table2[[#This Row],[Rank Sharpe]])/3</f>
        <v>294.66666666666669</v>
      </c>
    </row>
    <row r="261" spans="1:48" x14ac:dyDescent="0.3">
      <c r="A261" t="s">
        <v>575</v>
      </c>
      <c r="B261" t="s">
        <v>576</v>
      </c>
      <c r="C261" t="s">
        <v>3158</v>
      </c>
      <c r="D261" t="s">
        <v>172</v>
      </c>
      <c r="E261">
        <v>34877.413857729996</v>
      </c>
      <c r="F261">
        <v>1035.7</v>
      </c>
      <c r="G261">
        <v>32.259535460001601</v>
      </c>
      <c r="H261">
        <f>(Table2[[#This Row],[1Y Return vs Nifty]]-AVERAGE(Table2[1Y Return vs Nifty]))/_xlfn.STDEV.P(Table2[1Y Return vs Nifty])</f>
        <v>0.12867116838387516</v>
      </c>
      <c r="I261">
        <v>-10.9406726864548</v>
      </c>
      <c r="J261">
        <f>(Table2[[#This Row],[1M Return vs Nifty]]-AVERAGE(Table2[1M Return vs Nifty]))/_xlfn.STDEV.P(Table2[1M Return vs Nifty])</f>
        <v>-1.3980318885513132</v>
      </c>
      <c r="K261">
        <v>11.9619192584055</v>
      </c>
      <c r="L261">
        <f>(Table2[[#This Row],[6M Return vs Nifty]]-AVERAGE(Table2[6M Return vs Nifty]))/_xlfn.STDEV.P(Table2[6M Return vs Nifty])</f>
        <v>7.272235400089587E-2</v>
      </c>
      <c r="M261">
        <v>-4.8944272322661702</v>
      </c>
      <c r="N261">
        <f>(Table2[[#This Row],[1W Return vs Nifty]]-AVERAGE(Table2[1W Return vs Nifty]))/_xlfn.STDEV.P(Table2[1W Return vs Nifty])</f>
        <v>-1.4275283966855126</v>
      </c>
      <c r="O261">
        <v>1115.67</v>
      </c>
      <c r="P261">
        <v>1085.36817782259</v>
      </c>
      <c r="Q261">
        <v>907.40251891886203</v>
      </c>
      <c r="R261">
        <v>27.1687109775559</v>
      </c>
      <c r="S261" s="1">
        <f>(Table2[[#This Row],[Close Price]]-Table2[[#This Row],[20D EMA]])/Table2[[#This Row],[20D EMA]]</f>
        <v>-7.1678901467279774E-2</v>
      </c>
      <c r="T261" s="1">
        <f>(Table2[[#This Row],[Close Price]]-Table2[[#This Row],[50D EMA]])/Table2[[#This Row],[50D EMA]]</f>
        <v>-4.5761593934172409E-2</v>
      </c>
      <c r="U261" s="1">
        <f>(Table2[[#This Row],[Close Price]]-Table2[[#This Row],[200D EMA]])/Table2[[#This Row],[200D EMA]]</f>
        <v>0.14138982249465201</v>
      </c>
      <c r="V261">
        <v>0.49568370747579599</v>
      </c>
      <c r="W261">
        <v>1029</v>
      </c>
      <c r="X261">
        <v>1059.4000000000001</v>
      </c>
      <c r="Y261">
        <v>1017.25</v>
      </c>
      <c r="Z261">
        <v>1112</v>
      </c>
      <c r="AA261">
        <v>1017.25</v>
      </c>
      <c r="AB261">
        <v>1245.7</v>
      </c>
      <c r="AC261" s="1">
        <f>(Table2[[#This Row],[Close Price]]/Table2[[#This Row],[Day Low]])-1</f>
        <v>6.5111758989311319E-3</v>
      </c>
      <c r="AD261" s="1">
        <f>(Table2[[#This Row],[Day High]]/Table2[[#This Row],[Close Price]])-1</f>
        <v>2.2883074249300028E-2</v>
      </c>
      <c r="AE261" s="1">
        <f>(Table2[[#This Row],[Close Price]]/Table2[[#This Row],[Current Week Low]])-1</f>
        <v>1.8137134431064128E-2</v>
      </c>
      <c r="AF261" s="1">
        <f>(Table2[[#This Row],[Current Week High]]/Table2[[#This Row],[Close Price]])-1</f>
        <v>7.3669981654919336E-2</v>
      </c>
      <c r="AG261" s="1">
        <f>(Table2[[#This Row],[Close Price]]/Table2[[#This Row],[Current Month Low]])-1</f>
        <v>1.8137134431064128E-2</v>
      </c>
      <c r="AH261" s="1">
        <f>(Table2[[#This Row],[Current Month High]]/Table2[[#This Row],[Close Price]])-1</f>
        <v>0.20276141739886056</v>
      </c>
      <c r="AI261">
        <v>26.8707154581442</v>
      </c>
      <c r="AJ261">
        <v>71.928950863213799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0.19</v>
      </c>
      <c r="AM261" t="s">
        <v>3188</v>
      </c>
      <c r="AN261">
        <v>-16.170000000000002</v>
      </c>
      <c r="AO261" t="s">
        <v>3187</v>
      </c>
      <c r="AP261">
        <v>6.2274855688287001E-2</v>
      </c>
      <c r="AQ261">
        <f>(Table2[[#This Row],[Sharpe Ratio]]-AVERAGE(Table2[Sharpe Ratio]))/_xlfn.STDEV.P(Table2[Sharpe Ratio])</f>
        <v>-4.110718327277698E-2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-2.6652739461248318</v>
      </c>
      <c r="AS261">
        <f>_xlfn.RANK.AVG(Table2[[#This Row],[1Y Return vs Nifty Z-Score]],Table2[1Y Return vs Nifty Z-Score])</f>
        <v>253</v>
      </c>
      <c r="AT261">
        <f>_xlfn.RANK.AVG(Table2[[#This Row],[6M Return vs Nifty Z-Score]],Table2[6M Return vs Nifty Z-Score])</f>
        <v>284</v>
      </c>
      <c r="AU261">
        <f>_xlfn.RANK.AVG(Table2[[#This Row],[Sharpe Ratio Z-Score]],Table2[Sharpe Ratio Z-Score])</f>
        <v>348</v>
      </c>
      <c r="AV261">
        <f>(Table2[[#This Row],[Rank 1Y]]+Table2[[#This Row],[Rank 6M]]+Table2[[#This Row],[Rank Sharpe]])/3</f>
        <v>295</v>
      </c>
    </row>
    <row r="262" spans="1:48" x14ac:dyDescent="0.3">
      <c r="A262" t="s">
        <v>622</v>
      </c>
      <c r="B262" t="s">
        <v>623</v>
      </c>
      <c r="C262" t="s">
        <v>3144</v>
      </c>
      <c r="D262" t="s">
        <v>195</v>
      </c>
      <c r="E262">
        <v>31209.75</v>
      </c>
      <c r="F262">
        <v>715</v>
      </c>
      <c r="G262">
        <v>17.9732860243167</v>
      </c>
      <c r="H262">
        <f>(Table2[[#This Row],[1Y Return vs Nifty]]-AVERAGE(Table2[1Y Return vs Nifty]))/_xlfn.STDEV.P(Table2[1Y Return vs Nifty])</f>
        <v>-0.1149245977810272</v>
      </c>
      <c r="I262">
        <v>0.21076117457968699</v>
      </c>
      <c r="J262">
        <f>(Table2[[#This Row],[1M Return vs Nifty]]-AVERAGE(Table2[1M Return vs Nifty]))/_xlfn.STDEV.P(Table2[1M Return vs Nifty])</f>
        <v>-0.16796459132534403</v>
      </c>
      <c r="K262">
        <v>51.029395174140497</v>
      </c>
      <c r="L262">
        <f>(Table2[[#This Row],[6M Return vs Nifty]]-AVERAGE(Table2[6M Return vs Nifty]))/_xlfn.STDEV.P(Table2[6M Return vs Nifty])</f>
        <v>1.3199657796813982</v>
      </c>
      <c r="M262">
        <v>-1.6957664852736201</v>
      </c>
      <c r="N262">
        <f>(Table2[[#This Row],[1W Return vs Nifty]]-AVERAGE(Table2[1W Return vs Nifty]))/_xlfn.STDEV.P(Table2[1W Return vs Nifty])</f>
        <v>-0.7626715193635758</v>
      </c>
      <c r="O262">
        <v>746.66</v>
      </c>
      <c r="P262">
        <v>758.52728848648701</v>
      </c>
      <c r="Q262">
        <v>657.84169784047003</v>
      </c>
      <c r="R262">
        <v>31.747498138742301</v>
      </c>
      <c r="S262" s="1">
        <f>(Table2[[#This Row],[Close Price]]-Table2[[#This Row],[20D EMA]])/Table2[[#This Row],[20D EMA]]</f>
        <v>-4.2402164305038396E-2</v>
      </c>
      <c r="T262" s="1">
        <f>(Table2[[#This Row],[Close Price]]-Table2[[#This Row],[50D EMA]])/Table2[[#This Row],[50D EMA]]</f>
        <v>-5.7383945373064106E-2</v>
      </c>
      <c r="U262" s="1">
        <f>(Table2[[#This Row],[Close Price]]-Table2[[#This Row],[200D EMA]])/Table2[[#This Row],[200D EMA]]</f>
        <v>8.6887624100397395E-2</v>
      </c>
      <c r="V262">
        <v>0.629293680037043</v>
      </c>
      <c r="W262">
        <v>712</v>
      </c>
      <c r="X262">
        <v>738.8</v>
      </c>
      <c r="Y262">
        <v>710.9</v>
      </c>
      <c r="Z262">
        <v>746.35</v>
      </c>
      <c r="AA262">
        <v>710.9</v>
      </c>
      <c r="AB262">
        <v>768.45</v>
      </c>
      <c r="AC262" s="1">
        <f>(Table2[[#This Row],[Close Price]]/Table2[[#This Row],[Day Low]])-1</f>
        <v>4.2134831460673983E-3</v>
      </c>
      <c r="AD262" s="1">
        <f>(Table2[[#This Row],[Day High]]/Table2[[#This Row],[Close Price]])-1</f>
        <v>3.3286713286713177E-2</v>
      </c>
      <c r="AE262" s="1">
        <f>(Table2[[#This Row],[Close Price]]/Table2[[#This Row],[Current Week Low]])-1</f>
        <v>5.7673371782247518E-3</v>
      </c>
      <c r="AF262" s="1">
        <f>(Table2[[#This Row],[Current Week High]]/Table2[[#This Row],[Close Price]])-1</f>
        <v>4.3846153846153868E-2</v>
      </c>
      <c r="AG262" s="1">
        <f>(Table2[[#This Row],[Close Price]]/Table2[[#This Row],[Current Month Low]])-1</f>
        <v>5.7673371782247518E-3</v>
      </c>
      <c r="AH262" s="1">
        <f>(Table2[[#This Row],[Current Month High]]/Table2[[#This Row],[Close Price]])-1</f>
        <v>7.4755244755244865E-2</v>
      </c>
      <c r="AI262">
        <v>20.279720279720198</v>
      </c>
      <c r="AJ262">
        <v>71.421721409733806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-0.1</v>
      </c>
      <c r="AM262" t="s">
        <v>3187</v>
      </c>
      <c r="AN262">
        <v>-6.68</v>
      </c>
      <c r="AO262" t="s">
        <v>3187</v>
      </c>
      <c r="AP262">
        <v>1.3767963412268E-2</v>
      </c>
      <c r="AQ262">
        <f>(Table2[[#This Row],[Sharpe Ratio]]-AVERAGE(Table2[Sharpe Ratio]))/_xlfn.STDEV.P(Table2[Sharpe Ratio])</f>
        <v>-0.60949638347505319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326</v>
      </c>
      <c r="AT262">
        <f>_xlfn.RANK.AVG(Table2[[#This Row],[6M Return vs Nifty Z-Score]],Table2[6M Return vs Nifty Z-Score])</f>
        <v>68</v>
      </c>
      <c r="AU262">
        <f>_xlfn.RANK.AVG(Table2[[#This Row],[Sharpe Ratio Z-Score]],Table2[Sharpe Ratio Z-Score])</f>
        <v>491</v>
      </c>
      <c r="AV262">
        <f>(Table2[[#This Row],[Rank 1Y]]+Table2[[#This Row],[Rank 6M]]+Table2[[#This Row],[Rank Sharpe]])/3</f>
        <v>295</v>
      </c>
    </row>
    <row r="263" spans="1:48" x14ac:dyDescent="0.3">
      <c r="A263" t="s">
        <v>973</v>
      </c>
      <c r="B263" t="s">
        <v>974</v>
      </c>
      <c r="C263" t="s">
        <v>3144</v>
      </c>
      <c r="D263" t="s">
        <v>975</v>
      </c>
      <c r="E263">
        <v>15035.803178025</v>
      </c>
      <c r="F263">
        <v>782.05</v>
      </c>
      <c r="G263">
        <v>35.493828823844197</v>
      </c>
      <c r="H263">
        <f>(Table2[[#This Row],[1Y Return vs Nifty]]-AVERAGE(Table2[1Y Return vs Nifty]))/_xlfn.STDEV.P(Table2[1Y Return vs Nifty])</f>
        <v>0.18381931440457533</v>
      </c>
      <c r="I263">
        <v>6.7452903808739695E-2</v>
      </c>
      <c r="J263">
        <f>(Table2[[#This Row],[1M Return vs Nifty]]-AVERAGE(Table2[1M Return vs Nifty]))/_xlfn.STDEV.P(Table2[1M Return vs Nifty])</f>
        <v>-0.18377231789163812</v>
      </c>
      <c r="K263">
        <v>31.2096157050504</v>
      </c>
      <c r="L263">
        <f>(Table2[[#This Row],[6M Return vs Nifty]]-AVERAGE(Table2[6M Return vs Nifty]))/_xlfn.STDEV.P(Table2[6M Return vs Nifty])</f>
        <v>0.68721208720894333</v>
      </c>
      <c r="M263">
        <v>5.4192995685270002</v>
      </c>
      <c r="N263">
        <f>(Table2[[#This Row],[1W Return vs Nifty]]-AVERAGE(Table2[1W Return vs Nifty]))/_xlfn.STDEV.P(Table2[1W Return vs Nifty])</f>
        <v>0.7162288619653645</v>
      </c>
      <c r="O263">
        <v>769.09</v>
      </c>
      <c r="P263">
        <v>771.77814590138598</v>
      </c>
      <c r="Q263">
        <v>671.77781311851902</v>
      </c>
      <c r="R263">
        <v>62.755393377161198</v>
      </c>
      <c r="S263" s="1">
        <f>(Table2[[#This Row],[Close Price]]-Table2[[#This Row],[20D EMA]])/Table2[[#This Row],[20D EMA]]</f>
        <v>1.6851083748325842E-2</v>
      </c>
      <c r="T263" s="1">
        <f>(Table2[[#This Row],[Close Price]]-Table2[[#This Row],[50D EMA]])/Table2[[#This Row],[50D EMA]]</f>
        <v>1.330933527097625E-2</v>
      </c>
      <c r="U263" s="1">
        <f>(Table2[[#This Row],[Close Price]]-Table2[[#This Row],[200D EMA]])/Table2[[#This Row],[200D EMA]]</f>
        <v>0.16414978989790791</v>
      </c>
      <c r="V263">
        <v>0.81081001662449104</v>
      </c>
      <c r="W263">
        <v>765</v>
      </c>
      <c r="X263">
        <v>793.2</v>
      </c>
      <c r="Y263">
        <v>753.1</v>
      </c>
      <c r="Z263">
        <v>799.95</v>
      </c>
      <c r="AA263">
        <v>703</v>
      </c>
      <c r="AB263">
        <v>799.95</v>
      </c>
      <c r="AC263" s="1">
        <f>(Table2[[#This Row],[Close Price]]/Table2[[#This Row],[Day Low]])-1</f>
        <v>2.2287581699346415E-2</v>
      </c>
      <c r="AD263" s="1">
        <f>(Table2[[#This Row],[Day High]]/Table2[[#This Row],[Close Price]])-1</f>
        <v>1.4257400421967992E-2</v>
      </c>
      <c r="AE263" s="1">
        <f>(Table2[[#This Row],[Close Price]]/Table2[[#This Row],[Current Week Low]])-1</f>
        <v>3.8441110078342833E-2</v>
      </c>
      <c r="AF263" s="1">
        <f>(Table2[[#This Row],[Current Week High]]/Table2[[#This Row],[Close Price]])-1</f>
        <v>2.2888562112397093E-2</v>
      </c>
      <c r="AG263" s="1">
        <f>(Table2[[#This Row],[Close Price]]/Table2[[#This Row],[Current Month Low]])-1</f>
        <v>0.11244665718349922</v>
      </c>
      <c r="AH263" s="1">
        <f>(Table2[[#This Row],[Current Month High]]/Table2[[#This Row],[Close Price]])-1</f>
        <v>2.2888562112397093E-2</v>
      </c>
      <c r="AI263">
        <v>12.1028067259126</v>
      </c>
      <c r="AJ263">
        <v>75.210036966505996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-0.08</v>
      </c>
      <c r="AM263" t="s">
        <v>3187</v>
      </c>
      <c r="AN263">
        <v>2.65</v>
      </c>
      <c r="AO263" t="s">
        <v>3188</v>
      </c>
      <c r="AP263">
        <v>1.2322569838119999E-3</v>
      </c>
      <c r="AQ263">
        <f>(Table2[[#This Row],[Sharpe Ratio]]-AVERAGE(Table2[Sharpe Ratio]))/_xlfn.STDEV.P(Table2[Sharpe Ratio])</f>
        <v>-0.75638602774037322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239</v>
      </c>
      <c r="AT263">
        <f>_xlfn.RANK.AVG(Table2[[#This Row],[6M Return vs Nifty Z-Score]],Table2[6M Return vs Nifty Z-Score])</f>
        <v>130</v>
      </c>
      <c r="AU263">
        <f>_xlfn.RANK.AVG(Table2[[#This Row],[Sharpe Ratio Z-Score]],Table2[Sharpe Ratio Z-Score])</f>
        <v>517</v>
      </c>
      <c r="AV263">
        <f>(Table2[[#This Row],[Rank 1Y]]+Table2[[#This Row],[Rank 6M]]+Table2[[#This Row],[Rank Sharpe]])/3</f>
        <v>295.33333333333331</v>
      </c>
    </row>
    <row r="264" spans="1:48" x14ac:dyDescent="0.3">
      <c r="A264" t="s">
        <v>1735</v>
      </c>
      <c r="B264" t="s">
        <v>1736</v>
      </c>
      <c r="C264" t="s">
        <v>3144</v>
      </c>
      <c r="D264" t="s">
        <v>1010</v>
      </c>
      <c r="E264">
        <v>4785.9759423839996</v>
      </c>
      <c r="F264">
        <v>37.520000000000003</v>
      </c>
      <c r="G264">
        <v>16.125947582278702</v>
      </c>
      <c r="H264">
        <f>(Table2[[#This Row],[1Y Return vs Nifty]]-AVERAGE(Table2[1Y Return vs Nifty]))/_xlfn.STDEV.P(Table2[1Y Return vs Nifty])</f>
        <v>-0.14642368543030773</v>
      </c>
      <c r="I264">
        <v>0.26554733970418898</v>
      </c>
      <c r="J264">
        <f>(Table2[[#This Row],[1M Return vs Nifty]]-AVERAGE(Table2[1M Return vs Nifty]))/_xlfn.STDEV.P(Table2[1M Return vs Nifty])</f>
        <v>-0.16192136218549777</v>
      </c>
      <c r="K264">
        <v>10.2681937544997</v>
      </c>
      <c r="L264">
        <f>(Table2[[#This Row],[6M Return vs Nifty]]-AVERAGE(Table2[6M Return vs Nifty]))/_xlfn.STDEV.P(Table2[6M Return vs Nifty])</f>
        <v>1.8649549189795476E-2</v>
      </c>
      <c r="M264">
        <v>-1.4203832849126199</v>
      </c>
      <c r="N264">
        <f>(Table2[[#This Row],[1W Return vs Nifty]]-AVERAGE(Table2[1W Return vs Nifty]))/_xlfn.STDEV.P(Table2[1W Return vs Nifty])</f>
        <v>-0.70543180901571179</v>
      </c>
      <c r="O264">
        <v>39.36</v>
      </c>
      <c r="P264">
        <v>39.714454924470097</v>
      </c>
      <c r="Q264">
        <v>35.822049695671097</v>
      </c>
      <c r="R264">
        <v>30.608313344932998</v>
      </c>
      <c r="S264" s="1">
        <f>(Table2[[#This Row],[Close Price]]-Table2[[#This Row],[20D EMA]])/Table2[[#This Row],[20D EMA]]</f>
        <v>-4.6747967479674704E-2</v>
      </c>
      <c r="T264" s="1">
        <f>(Table2[[#This Row],[Close Price]]-Table2[[#This Row],[50D EMA]])/Table2[[#This Row],[50D EMA]]</f>
        <v>-5.5255823821416174E-2</v>
      </c>
      <c r="U264" s="1">
        <f>(Table2[[#This Row],[Close Price]]-Table2[[#This Row],[200D EMA]])/Table2[[#This Row],[200D EMA]]</f>
        <v>4.7399585416076674E-2</v>
      </c>
      <c r="V264">
        <v>0.65047022125043197</v>
      </c>
      <c r="W264">
        <v>37.35</v>
      </c>
      <c r="X264">
        <v>38.47</v>
      </c>
      <c r="Y264">
        <v>37.35</v>
      </c>
      <c r="Z264">
        <v>39.369999999999997</v>
      </c>
      <c r="AA264">
        <v>37.200000000000003</v>
      </c>
      <c r="AB264">
        <v>44.84</v>
      </c>
      <c r="AC264" s="1">
        <f>(Table2[[#This Row],[Close Price]]/Table2[[#This Row],[Day Low]])-1</f>
        <v>4.5515394912984952E-3</v>
      </c>
      <c r="AD264" s="1">
        <f>(Table2[[#This Row],[Day High]]/Table2[[#This Row],[Close Price]])-1</f>
        <v>2.5319829424306883E-2</v>
      </c>
      <c r="AE264" s="1">
        <f>(Table2[[#This Row],[Close Price]]/Table2[[#This Row],[Current Week Low]])-1</f>
        <v>4.5515394912984952E-3</v>
      </c>
      <c r="AF264" s="1">
        <f>(Table2[[#This Row],[Current Week High]]/Table2[[#This Row],[Close Price]])-1</f>
        <v>4.9307036247334679E-2</v>
      </c>
      <c r="AG264" s="1">
        <f>(Table2[[#This Row],[Close Price]]/Table2[[#This Row],[Current Month Low]])-1</f>
        <v>8.6021505376343566E-3</v>
      </c>
      <c r="AH264" s="1">
        <f>(Table2[[#This Row],[Current Month High]]/Table2[[#This Row],[Close Price]])-1</f>
        <v>0.19509594882729209</v>
      </c>
      <c r="AI264">
        <v>22.867803837953002</v>
      </c>
      <c r="AJ264">
        <v>66.755555555555503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-0.16</v>
      </c>
      <c r="AM264" t="s">
        <v>3187</v>
      </c>
      <c r="AN264">
        <v>-12.17</v>
      </c>
      <c r="AO264" t="s">
        <v>3187</v>
      </c>
      <c r="AP264">
        <v>9.6474079304277996E-2</v>
      </c>
      <c r="AQ264">
        <f>(Table2[[#This Row],[Sharpe Ratio]]-AVERAGE(Table2[Sharpe Ratio]))/_xlfn.STDEV.P(Table2[Sharpe Ratio])</f>
        <v>0.35962905124047739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337</v>
      </c>
      <c r="AT264">
        <f>_xlfn.RANK.AVG(Table2[[#This Row],[6M Return vs Nifty Z-Score]],Table2[6M Return vs Nifty Z-Score])</f>
        <v>303</v>
      </c>
      <c r="AU264">
        <f>_xlfn.RANK.AVG(Table2[[#This Row],[Sharpe Ratio Z-Score]],Table2[Sharpe Ratio Z-Score])</f>
        <v>246</v>
      </c>
      <c r="AV264">
        <f>(Table2[[#This Row],[Rank 1Y]]+Table2[[#This Row],[Rank 6M]]+Table2[[#This Row],[Rank Sharpe]])/3</f>
        <v>295.33333333333331</v>
      </c>
    </row>
    <row r="265" spans="1:48" x14ac:dyDescent="0.3">
      <c r="A265" t="s">
        <v>1812</v>
      </c>
      <c r="B265" t="s">
        <v>1813</v>
      </c>
      <c r="C265" t="s">
        <v>3151</v>
      </c>
      <c r="D265" t="s">
        <v>258</v>
      </c>
      <c r="E265">
        <v>4393.6694938139999</v>
      </c>
      <c r="F265">
        <v>188.99</v>
      </c>
      <c r="G265">
        <v>16.0054561972165</v>
      </c>
      <c r="H265">
        <f>(Table2[[#This Row],[1Y Return vs Nifty]]-AVERAGE(Table2[1Y Return vs Nifty]))/_xlfn.STDEV.P(Table2[1Y Return vs Nifty])</f>
        <v>-0.14847819185570882</v>
      </c>
      <c r="I265">
        <v>5.0803847290883004</v>
      </c>
      <c r="J265">
        <f>(Table2[[#This Row],[1M Return vs Nifty]]-AVERAGE(Table2[1M Return vs Nifty]))/_xlfn.STDEV.P(Table2[1M Return vs Nifty])</f>
        <v>0.36918289650871416</v>
      </c>
      <c r="K265">
        <v>32.464066365648499</v>
      </c>
      <c r="L265">
        <f>(Table2[[#This Row],[6M Return vs Nifty]]-AVERAGE(Table2[6M Return vs Nifty]))/_xlfn.STDEV.P(Table2[6M Return vs Nifty])</f>
        <v>0.72726088234089015</v>
      </c>
      <c r="M265">
        <v>12.585567634098799</v>
      </c>
      <c r="N265">
        <f>(Table2[[#This Row],[1W Return vs Nifty]]-AVERAGE(Table2[1W Return vs Nifty]))/_xlfn.STDEV.P(Table2[1W Return vs Nifty])</f>
        <v>2.2057718254095837</v>
      </c>
      <c r="O265">
        <v>178.5</v>
      </c>
      <c r="P265">
        <v>172.757917674624</v>
      </c>
      <c r="Q265">
        <v>155.76999735527801</v>
      </c>
      <c r="R265">
        <v>64.381724914799193</v>
      </c>
      <c r="S265" s="1">
        <f>(Table2[[#This Row],[Close Price]]-Table2[[#This Row],[20D EMA]])/Table2[[#This Row],[20D EMA]]</f>
        <v>5.8767507002801173E-2</v>
      </c>
      <c r="T265" s="1">
        <f>(Table2[[#This Row],[Close Price]]-Table2[[#This Row],[50D EMA]])/Table2[[#This Row],[50D EMA]]</f>
        <v>9.3958543514907761E-2</v>
      </c>
      <c r="U265" s="1">
        <f>(Table2[[#This Row],[Close Price]]-Table2[[#This Row],[200D EMA]])/Table2[[#This Row],[200D EMA]]</f>
        <v>0.21326316497877501</v>
      </c>
      <c r="V265">
        <v>1.08599022317233</v>
      </c>
      <c r="W265">
        <v>188.1</v>
      </c>
      <c r="X265">
        <v>196.37</v>
      </c>
      <c r="Y265">
        <v>170.55</v>
      </c>
      <c r="Z265">
        <v>196.37</v>
      </c>
      <c r="AA265">
        <v>159</v>
      </c>
      <c r="AB265">
        <v>196.37</v>
      </c>
      <c r="AC265" s="1">
        <f>(Table2[[#This Row],[Close Price]]/Table2[[#This Row],[Day Low]])-1</f>
        <v>4.7315257841573644E-3</v>
      </c>
      <c r="AD265" s="1">
        <f>(Table2[[#This Row],[Day High]]/Table2[[#This Row],[Close Price]])-1</f>
        <v>3.9049685168527359E-2</v>
      </c>
      <c r="AE265" s="1">
        <f>(Table2[[#This Row],[Close Price]]/Table2[[#This Row],[Current Week Low]])-1</f>
        <v>0.10812078569334505</v>
      </c>
      <c r="AF265" s="1">
        <f>(Table2[[#This Row],[Current Week High]]/Table2[[#This Row],[Close Price]])-1</f>
        <v>3.9049685168527359E-2</v>
      </c>
      <c r="AG265" s="1">
        <f>(Table2[[#This Row],[Close Price]]/Table2[[#This Row],[Current Month Low]])-1</f>
        <v>0.18861635220125783</v>
      </c>
      <c r="AH265" s="1">
        <f>(Table2[[#This Row],[Current Month High]]/Table2[[#This Row],[Close Price]])-1</f>
        <v>3.9049685168527359E-2</v>
      </c>
      <c r="AI265">
        <v>3.9049685168527302</v>
      </c>
      <c r="AJ265">
        <v>68.665774207942803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0.13</v>
      </c>
      <c r="AM265" t="s">
        <v>3188</v>
      </c>
      <c r="AN265">
        <v>8.26</v>
      </c>
      <c r="AO265" t="s">
        <v>3188</v>
      </c>
      <c r="AP265">
        <v>3.6527589381868002E-2</v>
      </c>
      <c r="AQ265">
        <f>(Table2[[#This Row],[Sharpe Ratio]]-AVERAGE(Table2[Sharpe Ratio]))/_xlfn.STDEV.P(Table2[Sharpe Ratio])</f>
        <v>-0.34280591960958301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2.8109314927938964</v>
      </c>
      <c r="AS265">
        <f>_xlfn.RANK.AVG(Table2[[#This Row],[1Y Return vs Nifty Z-Score]],Table2[1Y Return vs Nifty Z-Score])</f>
        <v>339</v>
      </c>
      <c r="AT265">
        <f>_xlfn.RANK.AVG(Table2[[#This Row],[6M Return vs Nifty Z-Score]],Table2[6M Return vs Nifty Z-Score])</f>
        <v>121</v>
      </c>
      <c r="AU265">
        <f>_xlfn.RANK.AVG(Table2[[#This Row],[Sharpe Ratio Z-Score]],Table2[Sharpe Ratio Z-Score])</f>
        <v>427</v>
      </c>
      <c r="AV265">
        <f>(Table2[[#This Row],[Rank 1Y]]+Table2[[#This Row],[Rank 6M]]+Table2[[#This Row],[Rank Sharpe]])/3</f>
        <v>295.66666666666669</v>
      </c>
    </row>
    <row r="266" spans="1:48" x14ac:dyDescent="0.3">
      <c r="A266" t="s">
        <v>179</v>
      </c>
      <c r="B266" t="s">
        <v>180</v>
      </c>
      <c r="C266" t="s">
        <v>3140</v>
      </c>
      <c r="D266" t="s">
        <v>181</v>
      </c>
      <c r="E266">
        <v>145979.91823388601</v>
      </c>
      <c r="F266">
        <v>222.02</v>
      </c>
      <c r="G266">
        <v>44.0383083929813</v>
      </c>
      <c r="H266">
        <f>(Table2[[#This Row],[1Y Return vs Nifty]]-AVERAGE(Table2[1Y Return vs Nifty]))/_xlfn.STDEV.P(Table2[1Y Return vs Nifty])</f>
        <v>0.32951178999059483</v>
      </c>
      <c r="I266">
        <v>8.6481312850652294</v>
      </c>
      <c r="J266">
        <f>(Table2[[#This Row],[1M Return vs Nifty]]-AVERAGE(Table2[1M Return vs Nifty]))/_xlfn.STDEV.P(Table2[1M Return vs Nifty])</f>
        <v>0.76272586308921853</v>
      </c>
      <c r="K266">
        <v>-2.6741288006344299</v>
      </c>
      <c r="L266">
        <f>(Table2[[#This Row],[6M Return vs Nifty]]-AVERAGE(Table2[6M Return vs Nifty]))/_xlfn.STDEV.P(Table2[6M Return vs Nifty])</f>
        <v>-0.39453882148316127</v>
      </c>
      <c r="M266">
        <v>4.2728580931483302</v>
      </c>
      <c r="N266">
        <f>(Table2[[#This Row],[1W Return vs Nifty]]-AVERAGE(Table2[1W Return vs Nifty]))/_xlfn.STDEV.P(Table2[1W Return vs Nifty])</f>
        <v>0.47793553871460348</v>
      </c>
      <c r="O266">
        <v>227.81</v>
      </c>
      <c r="P266">
        <v>226.666369360218</v>
      </c>
      <c r="Q266">
        <v>202.26929485871301</v>
      </c>
      <c r="R266">
        <v>37.037841184056397</v>
      </c>
      <c r="S266" s="1">
        <f>(Table2[[#This Row],[Close Price]]-Table2[[#This Row],[20D EMA]])/Table2[[#This Row],[20D EMA]]</f>
        <v>-2.5415916772749184E-2</v>
      </c>
      <c r="T266" s="1">
        <f>(Table2[[#This Row],[Close Price]]-Table2[[#This Row],[50D EMA]])/Table2[[#This Row],[50D EMA]]</f>
        <v>-2.0498715240962733E-2</v>
      </c>
      <c r="U266" s="1">
        <f>(Table2[[#This Row],[Close Price]]-Table2[[#This Row],[200D EMA]])/Table2[[#This Row],[200D EMA]]</f>
        <v>9.7645592501239747E-2</v>
      </c>
      <c r="V266">
        <v>0.90422474388811303</v>
      </c>
      <c r="W266">
        <v>220.89</v>
      </c>
      <c r="X266">
        <v>230.13</v>
      </c>
      <c r="Y266">
        <v>220.89</v>
      </c>
      <c r="Z266">
        <v>234.5</v>
      </c>
      <c r="AA266">
        <v>220.89</v>
      </c>
      <c r="AB266">
        <v>244.5</v>
      </c>
      <c r="AC266" s="1">
        <f>(Table2[[#This Row],[Close Price]]/Table2[[#This Row],[Day Low]])-1</f>
        <v>5.11566843225153E-3</v>
      </c>
      <c r="AD266" s="1">
        <f>(Table2[[#This Row],[Day High]]/Table2[[#This Row],[Close Price]])-1</f>
        <v>3.6528240699036152E-2</v>
      </c>
      <c r="AE266" s="1">
        <f>(Table2[[#This Row],[Close Price]]/Table2[[#This Row],[Current Week Low]])-1</f>
        <v>5.11566843225153E-3</v>
      </c>
      <c r="AF266" s="1">
        <f>(Table2[[#This Row],[Current Week High]]/Table2[[#This Row],[Close Price]])-1</f>
        <v>5.6211152148454957E-2</v>
      </c>
      <c r="AG266" s="1">
        <f>(Table2[[#This Row],[Close Price]]/Table2[[#This Row],[Current Month Low]])-1</f>
        <v>5.11566843225153E-3</v>
      </c>
      <c r="AH266" s="1">
        <f>(Table2[[#This Row],[Current Month High]]/Table2[[#This Row],[Close Price]])-1</f>
        <v>0.10125213944689659</v>
      </c>
      <c r="AI266">
        <v>10.9359517160616</v>
      </c>
      <c r="AJ266">
        <v>91.149375807145901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0.02</v>
      </c>
      <c r="AM266" t="s">
        <v>3188</v>
      </c>
      <c r="AN266">
        <v>-7.6</v>
      </c>
      <c r="AO266" t="s">
        <v>3187</v>
      </c>
      <c r="AP266">
        <v>0.10188714681312901</v>
      </c>
      <c r="AQ266">
        <f>(Table2[[#This Row],[Sharpe Ratio]]-AVERAGE(Table2[Sharpe Ratio]))/_xlfn.STDEV.P(Table2[Sharpe Ratio])</f>
        <v>0.42305775111449173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1.5986921214257475</v>
      </c>
      <c r="AS266">
        <f>_xlfn.RANK.AVG(Table2[[#This Row],[1Y Return vs Nifty Z-Score]],Table2[1Y Return vs Nifty Z-Score])</f>
        <v>205</v>
      </c>
      <c r="AT266">
        <f>_xlfn.RANK.AVG(Table2[[#This Row],[6M Return vs Nifty Z-Score]],Table2[6M Return vs Nifty Z-Score])</f>
        <v>455</v>
      </c>
      <c r="AU266">
        <f>_xlfn.RANK.AVG(Table2[[#This Row],[Sharpe Ratio Z-Score]],Table2[Sharpe Ratio Z-Score])</f>
        <v>229</v>
      </c>
      <c r="AV266">
        <f>(Table2[[#This Row],[Rank 1Y]]+Table2[[#This Row],[Rank 6M]]+Table2[[#This Row],[Rank Sharpe]])/3</f>
        <v>296.33333333333331</v>
      </c>
    </row>
    <row r="267" spans="1:48" x14ac:dyDescent="0.3">
      <c r="A267" t="s">
        <v>764</v>
      </c>
      <c r="B267" t="s">
        <v>765</v>
      </c>
      <c r="C267" t="s">
        <v>3142</v>
      </c>
      <c r="D267" t="s">
        <v>222</v>
      </c>
      <c r="E267">
        <v>22063.34170614</v>
      </c>
      <c r="F267">
        <v>765.3</v>
      </c>
      <c r="G267">
        <v>46.300522625996102</v>
      </c>
      <c r="H267">
        <f>(Table2[[#This Row],[1Y Return vs Nifty]]-AVERAGE(Table2[1Y Return vs Nifty]))/_xlfn.STDEV.P(Table2[1Y Return vs Nifty])</f>
        <v>0.36808495167317812</v>
      </c>
      <c r="I267">
        <v>7.5603807755387802</v>
      </c>
      <c r="J267">
        <f>(Table2[[#This Row],[1M Return vs Nifty]]-AVERAGE(Table2[1M Return vs Nifty]))/_xlfn.STDEV.P(Table2[1M Return vs Nifty])</f>
        <v>0.64274072521518677</v>
      </c>
      <c r="K267">
        <v>38.4138093890137</v>
      </c>
      <c r="L267">
        <f>(Table2[[#This Row],[6M Return vs Nifty]]-AVERAGE(Table2[6M Return vs Nifty]))/_xlfn.STDEV.P(Table2[6M Return vs Nifty])</f>
        <v>0.91720859962845247</v>
      </c>
      <c r="M267">
        <v>11.3571192568493</v>
      </c>
      <c r="N267">
        <f>(Table2[[#This Row],[1W Return vs Nifty]]-AVERAGE(Table2[1W Return vs Nifty]))/_xlfn.STDEV.P(Table2[1W Return vs Nifty])</f>
        <v>1.950432976856413</v>
      </c>
      <c r="O267">
        <v>725.12</v>
      </c>
      <c r="P267">
        <v>716.72065028988902</v>
      </c>
      <c r="Q267">
        <v>615.99650076464297</v>
      </c>
      <c r="R267">
        <v>65.866005293221505</v>
      </c>
      <c r="S267" s="1">
        <f>(Table2[[#This Row],[Close Price]]-Table2[[#This Row],[20D EMA]])/Table2[[#This Row],[20D EMA]]</f>
        <v>5.5411518093556857E-2</v>
      </c>
      <c r="T267" s="1">
        <f>(Table2[[#This Row],[Close Price]]-Table2[[#This Row],[50D EMA]])/Table2[[#This Row],[50D EMA]]</f>
        <v>6.778003353253774E-2</v>
      </c>
      <c r="U267" s="1">
        <f>(Table2[[#This Row],[Close Price]]-Table2[[#This Row],[200D EMA]])/Table2[[#This Row],[200D EMA]]</f>
        <v>0.24237718728925403</v>
      </c>
      <c r="V267">
        <v>1.99045873059791</v>
      </c>
      <c r="W267">
        <v>761.05</v>
      </c>
      <c r="X267">
        <v>794.45</v>
      </c>
      <c r="Y267">
        <v>681.3</v>
      </c>
      <c r="Z267">
        <v>804</v>
      </c>
      <c r="AA267">
        <v>667.55</v>
      </c>
      <c r="AB267">
        <v>804</v>
      </c>
      <c r="AC267" s="1">
        <f>(Table2[[#This Row],[Close Price]]/Table2[[#This Row],[Day Low]])-1</f>
        <v>5.5843899875172021E-3</v>
      </c>
      <c r="AD267" s="1">
        <f>(Table2[[#This Row],[Day High]]/Table2[[#This Row],[Close Price]])-1</f>
        <v>3.8089638050437857E-2</v>
      </c>
      <c r="AE267" s="1">
        <f>(Table2[[#This Row],[Close Price]]/Table2[[#This Row],[Current Week Low]])-1</f>
        <v>0.123293703214443</v>
      </c>
      <c r="AF267" s="1">
        <f>(Table2[[#This Row],[Current Week High]]/Table2[[#This Row],[Close Price]])-1</f>
        <v>5.0568404547236545E-2</v>
      </c>
      <c r="AG267" s="1">
        <f>(Table2[[#This Row],[Close Price]]/Table2[[#This Row],[Current Month Low]])-1</f>
        <v>0.14643097895288748</v>
      </c>
      <c r="AH267" s="1">
        <f>(Table2[[#This Row],[Current Month High]]/Table2[[#This Row],[Close Price]])-1</f>
        <v>5.0568404547236545E-2</v>
      </c>
      <c r="AI267">
        <v>5.0568404547236501</v>
      </c>
      <c r="AJ267">
        <v>80.921985815602795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7.0000000000000007E-2</v>
      </c>
      <c r="AM267" t="s">
        <v>3188</v>
      </c>
      <c r="AN267">
        <v>6.44</v>
      </c>
      <c r="AO267" t="s">
        <v>3188</v>
      </c>
      <c r="AP267">
        <v>-9.3740311571380002E-3</v>
      </c>
      <c r="AQ267">
        <f>(Table2[[#This Row],[Sharpe Ratio]]-AVERAGE(Table2[Sharpe Ratio]))/_xlfn.STDEV.P(Table2[Sharpe Ratio])</f>
        <v>-0.8806673277924455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2.997799925580785</v>
      </c>
      <c r="AS267">
        <f>_xlfn.RANK.AVG(Table2[[#This Row],[1Y Return vs Nifty Z-Score]],Table2[1Y Return vs Nifty Z-Score])</f>
        <v>194</v>
      </c>
      <c r="AT267">
        <f>_xlfn.RANK.AVG(Table2[[#This Row],[6M Return vs Nifty Z-Score]],Table2[6M Return vs Nifty Z-Score])</f>
        <v>99</v>
      </c>
      <c r="AU267">
        <f>_xlfn.RANK.AVG(Table2[[#This Row],[Sharpe Ratio Z-Score]],Table2[Sharpe Ratio Z-Score])</f>
        <v>596</v>
      </c>
      <c r="AV267">
        <f>(Table2[[#This Row],[Rank 1Y]]+Table2[[#This Row],[Rank 6M]]+Table2[[#This Row],[Rank Sharpe]])/3</f>
        <v>296.33333333333331</v>
      </c>
    </row>
    <row r="268" spans="1:48" x14ac:dyDescent="0.3">
      <c r="A268" t="s">
        <v>1634</v>
      </c>
      <c r="B268" t="s">
        <v>1635</v>
      </c>
      <c r="C268" t="s">
        <v>3148</v>
      </c>
      <c r="D268" t="s">
        <v>190</v>
      </c>
      <c r="E268">
        <v>5626.6593551699998</v>
      </c>
      <c r="F268">
        <v>461.65</v>
      </c>
      <c r="G268">
        <v>11.6965773232485</v>
      </c>
      <c r="H268">
        <f>(Table2[[#This Row],[1Y Return vs Nifty]]-AVERAGE(Table2[1Y Return vs Nifty]))/_xlfn.STDEV.P(Table2[1Y Return vs Nifty])</f>
        <v>-0.22194916513958501</v>
      </c>
      <c r="I268">
        <v>-7.38850329649611E-2</v>
      </c>
      <c r="J268">
        <f>(Table2[[#This Row],[1M Return vs Nifty]]-AVERAGE(Table2[1M Return vs Nifty]))/_xlfn.STDEV.P(Table2[1M Return vs Nifty])</f>
        <v>-0.19936270528479735</v>
      </c>
      <c r="K268">
        <v>-3.6839278313228498</v>
      </c>
      <c r="L268">
        <f>(Table2[[#This Row],[6M Return vs Nifty]]-AVERAGE(Table2[6M Return vs Nifty]))/_xlfn.STDEV.P(Table2[6M Return vs Nifty])</f>
        <v>-0.426777024048416</v>
      </c>
      <c r="M268">
        <v>3.9429711417175701</v>
      </c>
      <c r="N268">
        <f>(Table2[[#This Row],[1W Return vs Nifty]]-AVERAGE(Table2[1W Return vs Nifty]))/_xlfn.STDEV.P(Table2[1W Return vs Nifty])</f>
        <v>0.40936696400603995</v>
      </c>
      <c r="O268">
        <v>471.08</v>
      </c>
      <c r="P268">
        <v>479.99883603554701</v>
      </c>
      <c r="Q268">
        <v>440.4483950618</v>
      </c>
      <c r="R268">
        <v>41.682557372858703</v>
      </c>
      <c r="S268" s="1">
        <f>(Table2[[#This Row],[Close Price]]-Table2[[#This Row],[20D EMA]])/Table2[[#This Row],[20D EMA]]</f>
        <v>-2.0017831366222313E-2</v>
      </c>
      <c r="T268" s="1">
        <f>(Table2[[#This Row],[Close Price]]-Table2[[#This Row],[50D EMA]])/Table2[[#This Row],[50D EMA]]</f>
        <v>-3.8226834437965568E-2</v>
      </c>
      <c r="U268" s="1">
        <f>(Table2[[#This Row],[Close Price]]-Table2[[#This Row],[200D EMA]])/Table2[[#This Row],[200D EMA]]</f>
        <v>4.8136410930104873E-2</v>
      </c>
      <c r="V268">
        <v>0.92901582623869206</v>
      </c>
      <c r="W268">
        <v>460</v>
      </c>
      <c r="X268">
        <v>473.15</v>
      </c>
      <c r="Y268">
        <v>458.15</v>
      </c>
      <c r="Z268">
        <v>478.35</v>
      </c>
      <c r="AA268">
        <v>448.25</v>
      </c>
      <c r="AB268">
        <v>483.9</v>
      </c>
      <c r="AC268" s="1">
        <f>(Table2[[#This Row],[Close Price]]/Table2[[#This Row],[Day Low]])-1</f>
        <v>3.5869565217390154E-3</v>
      </c>
      <c r="AD268" s="1">
        <f>(Table2[[#This Row],[Day High]]/Table2[[#This Row],[Close Price]])-1</f>
        <v>2.4910646593739871E-2</v>
      </c>
      <c r="AE268" s="1">
        <f>(Table2[[#This Row],[Close Price]]/Table2[[#This Row],[Current Week Low]])-1</f>
        <v>7.6394194041253805E-3</v>
      </c>
      <c r="AF268" s="1">
        <f>(Table2[[#This Row],[Current Week High]]/Table2[[#This Row],[Close Price]])-1</f>
        <v>3.6174591140474499E-2</v>
      </c>
      <c r="AG268" s="1">
        <f>(Table2[[#This Row],[Close Price]]/Table2[[#This Row],[Current Month Low]])-1</f>
        <v>2.9894032348020128E-2</v>
      </c>
      <c r="AH268" s="1">
        <f>(Table2[[#This Row],[Current Month High]]/Table2[[#This Row],[Close Price]])-1</f>
        <v>4.8196685800931505E-2</v>
      </c>
      <c r="AI268">
        <v>17.5132676269901</v>
      </c>
      <c r="AJ268">
        <v>48.488259890640002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-0.02</v>
      </c>
      <c r="AM268" t="s">
        <v>3187</v>
      </c>
      <c r="AN268">
        <v>-3.5</v>
      </c>
      <c r="AO268" t="s">
        <v>3187</v>
      </c>
      <c r="AP268">
        <v>0.187515735064852</v>
      </c>
      <c r="AQ268">
        <f>(Table2[[#This Row],[Sharpe Ratio]]-AVERAGE(Table2[Sharpe Ratio]))/_xlfn.STDEV.P(Table2[Sharpe Ratio])</f>
        <v>1.4264278395113663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366</v>
      </c>
      <c r="AT268">
        <f>_xlfn.RANK.AVG(Table2[[#This Row],[6M Return vs Nifty Z-Score]],Table2[6M Return vs Nifty Z-Score])</f>
        <v>465</v>
      </c>
      <c r="AU268">
        <f>_xlfn.RANK.AVG(Table2[[#This Row],[Sharpe Ratio Z-Score]],Table2[Sharpe Ratio Z-Score])</f>
        <v>61</v>
      </c>
      <c r="AV268">
        <f>(Table2[[#This Row],[Rank 1Y]]+Table2[[#This Row],[Rank 6M]]+Table2[[#This Row],[Rank Sharpe]])/3</f>
        <v>297.33333333333331</v>
      </c>
    </row>
    <row r="269" spans="1:48" x14ac:dyDescent="0.3">
      <c r="A269" t="s">
        <v>1429</v>
      </c>
      <c r="B269" t="s">
        <v>1430</v>
      </c>
      <c r="C269" t="s">
        <v>3145</v>
      </c>
      <c r="D269" t="s">
        <v>48</v>
      </c>
      <c r="E269">
        <v>7658.3527969999996</v>
      </c>
      <c r="F269">
        <v>1143.25</v>
      </c>
      <c r="G269">
        <v>28.9324102769334</v>
      </c>
      <c r="H269">
        <f>(Table2[[#This Row],[1Y Return vs Nifty]]-AVERAGE(Table2[1Y Return vs Nifty]))/_xlfn.STDEV.P(Table2[1Y Return vs Nifty])</f>
        <v>7.1940140989687401E-2</v>
      </c>
      <c r="I269">
        <v>-2.5708978443546102</v>
      </c>
      <c r="J269">
        <f>(Table2[[#This Row],[1M Return vs Nifty]]-AVERAGE(Table2[1M Return vs Nifty]))/_xlfn.STDEV.P(Table2[1M Return vs Nifty])</f>
        <v>-0.47479758104343367</v>
      </c>
      <c r="K269">
        <v>-5.7099455529333101</v>
      </c>
      <c r="L269">
        <f>(Table2[[#This Row],[6M Return vs Nifty]]-AVERAGE(Table2[6M Return vs Nifty]))/_xlfn.STDEV.P(Table2[6M Return vs Nifty])</f>
        <v>-0.49145837917463953</v>
      </c>
      <c r="M269">
        <v>2.9037587087769099</v>
      </c>
      <c r="N269">
        <f>(Table2[[#This Row],[1W Return vs Nifty]]-AVERAGE(Table2[1W Return vs Nifty]))/_xlfn.STDEV.P(Table2[1W Return vs Nifty])</f>
        <v>0.19336170815366954</v>
      </c>
      <c r="O269">
        <v>1135.8</v>
      </c>
      <c r="P269">
        <v>1189.0028360798001</v>
      </c>
      <c r="Q269">
        <v>1122.12538356192</v>
      </c>
      <c r="R269">
        <v>57.158703167506197</v>
      </c>
      <c r="S269" s="1">
        <f>(Table2[[#This Row],[Close Price]]-Table2[[#This Row],[20D EMA]])/Table2[[#This Row],[20D EMA]]</f>
        <v>6.5592533896813221E-3</v>
      </c>
      <c r="T269" s="1">
        <f>(Table2[[#This Row],[Close Price]]-Table2[[#This Row],[50D EMA]])/Table2[[#This Row],[50D EMA]]</f>
        <v>-3.8480005843088992E-2</v>
      </c>
      <c r="U269" s="1">
        <f>(Table2[[#This Row],[Close Price]]-Table2[[#This Row],[200D EMA]])/Table2[[#This Row],[200D EMA]]</f>
        <v>1.8825540129058432E-2</v>
      </c>
      <c r="V269">
        <v>1.22832679109715</v>
      </c>
      <c r="W269">
        <v>1121.55</v>
      </c>
      <c r="X269">
        <v>1165.45</v>
      </c>
      <c r="Y269">
        <v>1071.55</v>
      </c>
      <c r="Z269">
        <v>1165.45</v>
      </c>
      <c r="AA269">
        <v>1055</v>
      </c>
      <c r="AB269">
        <v>1165.45</v>
      </c>
      <c r="AC269" s="1">
        <f>(Table2[[#This Row],[Close Price]]/Table2[[#This Row],[Day Low]])-1</f>
        <v>1.9348223440774026E-2</v>
      </c>
      <c r="AD269" s="1">
        <f>(Table2[[#This Row],[Day High]]/Table2[[#This Row],[Close Price]])-1</f>
        <v>1.9418324950798205E-2</v>
      </c>
      <c r="AE269" s="1">
        <f>(Table2[[#This Row],[Close Price]]/Table2[[#This Row],[Current Week Low]])-1</f>
        <v>6.6912416592786128E-2</v>
      </c>
      <c r="AF269" s="1">
        <f>(Table2[[#This Row],[Current Week High]]/Table2[[#This Row],[Close Price]])-1</f>
        <v>1.9418324950798205E-2</v>
      </c>
      <c r="AG269" s="1">
        <f>(Table2[[#This Row],[Close Price]]/Table2[[#This Row],[Current Month Low]])-1</f>
        <v>8.3649289099525959E-2</v>
      </c>
      <c r="AH269" s="1">
        <f>(Table2[[#This Row],[Current Month High]]/Table2[[#This Row],[Close Price]])-1</f>
        <v>1.9418324950798205E-2</v>
      </c>
      <c r="AI269">
        <v>34.917996938552299</v>
      </c>
      <c r="AJ269">
        <v>75.884615384615401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-0.16</v>
      </c>
      <c r="AM269" t="s">
        <v>3187</v>
      </c>
      <c r="AN269">
        <v>-0.22</v>
      </c>
      <c r="AO269" t="s">
        <v>3187</v>
      </c>
      <c r="AP269">
        <v>0.134705182141656</v>
      </c>
      <c r="AQ269">
        <f>(Table2[[#This Row],[Sharpe Ratio]]-AVERAGE(Table2[Sharpe Ratio]))/_xlfn.STDEV.P(Table2[Sharpe Ratio])</f>
        <v>0.80760963595691526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270</v>
      </c>
      <c r="AT269">
        <f>_xlfn.RANK.AVG(Table2[[#This Row],[6M Return vs Nifty Z-Score]],Table2[6M Return vs Nifty Z-Score])</f>
        <v>483</v>
      </c>
      <c r="AU269">
        <f>_xlfn.RANK.AVG(Table2[[#This Row],[Sharpe Ratio Z-Score]],Table2[Sharpe Ratio Z-Score])</f>
        <v>142</v>
      </c>
      <c r="AV269">
        <f>(Table2[[#This Row],[Rank 1Y]]+Table2[[#This Row],[Rank 6M]]+Table2[[#This Row],[Rank Sharpe]])/3</f>
        <v>298.33333333333331</v>
      </c>
    </row>
    <row r="270" spans="1:48" x14ac:dyDescent="0.3">
      <c r="A270" t="s">
        <v>385</v>
      </c>
      <c r="B270" t="s">
        <v>386</v>
      </c>
      <c r="C270" t="s">
        <v>3148</v>
      </c>
      <c r="D270" t="s">
        <v>190</v>
      </c>
      <c r="E270">
        <v>62684.805335149998</v>
      </c>
      <c r="F270">
        <v>4010.45</v>
      </c>
      <c r="G270">
        <v>4.8109583428759102</v>
      </c>
      <c r="H270">
        <f>(Table2[[#This Row],[1Y Return vs Nifty]]-AVERAGE(Table2[1Y Return vs Nifty]))/_xlfn.STDEV.P(Table2[1Y Return vs Nifty])</f>
        <v>-0.3393563011828486</v>
      </c>
      <c r="I270">
        <v>5.5542625623548698</v>
      </c>
      <c r="J270">
        <f>(Table2[[#This Row],[1M Return vs Nifty]]-AVERAGE(Table2[1M Return vs Nifty]))/_xlfn.STDEV.P(Table2[1M Return vs Nifty])</f>
        <v>0.42145434723383496</v>
      </c>
      <c r="K270">
        <v>11.362505792291</v>
      </c>
      <c r="L270">
        <f>(Table2[[#This Row],[6M Return vs Nifty]]-AVERAGE(Table2[6M Return vs Nifty]))/_xlfn.STDEV.P(Table2[6M Return vs Nifty])</f>
        <v>5.3585860348523515E-2</v>
      </c>
      <c r="M270">
        <v>5.0353606083614402</v>
      </c>
      <c r="N270">
        <f>(Table2[[#This Row],[1W Return vs Nifty]]-AVERAGE(Table2[1W Return vs Nifty]))/_xlfn.STDEV.P(Table2[1W Return vs Nifty])</f>
        <v>0.63642531969289606</v>
      </c>
      <c r="O270">
        <v>3923.49</v>
      </c>
      <c r="P270">
        <v>3945.5498025993002</v>
      </c>
      <c r="Q270">
        <v>3749.3603850170498</v>
      </c>
      <c r="R270">
        <v>62.656858361800197</v>
      </c>
      <c r="S270" s="1">
        <f>(Table2[[#This Row],[Close Price]]-Table2[[#This Row],[20D EMA]])/Table2[[#This Row],[20D EMA]]</f>
        <v>2.2163940777216215E-2</v>
      </c>
      <c r="T270" s="1">
        <f>(Table2[[#This Row],[Close Price]]-Table2[[#This Row],[50D EMA]])/Table2[[#This Row],[50D EMA]]</f>
        <v>1.6448961652427721E-2</v>
      </c>
      <c r="U270" s="1">
        <f>(Table2[[#This Row],[Close Price]]-Table2[[#This Row],[200D EMA]])/Table2[[#This Row],[200D EMA]]</f>
        <v>6.9635774684743398E-2</v>
      </c>
      <c r="V270">
        <v>0.72597150750542805</v>
      </c>
      <c r="W270">
        <v>3950</v>
      </c>
      <c r="X270">
        <v>4041</v>
      </c>
      <c r="Y270">
        <v>3898.35</v>
      </c>
      <c r="Z270">
        <v>4083.05</v>
      </c>
      <c r="AA270">
        <v>3715.45</v>
      </c>
      <c r="AB270">
        <v>4083.05</v>
      </c>
      <c r="AC270" s="1">
        <f>(Table2[[#This Row],[Close Price]]/Table2[[#This Row],[Day Low]])-1</f>
        <v>1.5303797468354308E-2</v>
      </c>
      <c r="AD270" s="1">
        <f>(Table2[[#This Row],[Day High]]/Table2[[#This Row],[Close Price]])-1</f>
        <v>7.617599022553545E-3</v>
      </c>
      <c r="AE270" s="1">
        <f>(Table2[[#This Row],[Close Price]]/Table2[[#This Row],[Current Week Low]])-1</f>
        <v>2.8755755640206715E-2</v>
      </c>
      <c r="AF270" s="1">
        <f>(Table2[[#This Row],[Current Week High]]/Table2[[#This Row],[Close Price]])-1</f>
        <v>1.8102706678801761E-2</v>
      </c>
      <c r="AG270" s="1">
        <f>(Table2[[#This Row],[Close Price]]/Table2[[#This Row],[Current Month Low]])-1</f>
        <v>7.9398188644713263E-2</v>
      </c>
      <c r="AH270" s="1">
        <f>(Table2[[#This Row],[Current Month High]]/Table2[[#This Row],[Close Price]])-1</f>
        <v>1.8102706678801761E-2</v>
      </c>
      <c r="AI270">
        <v>23.452480394968099</v>
      </c>
      <c r="AJ270">
        <v>53.527677819462497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0.01</v>
      </c>
      <c r="AM270" t="s">
        <v>3188</v>
      </c>
      <c r="AN270">
        <v>2.4700000000000002</v>
      </c>
      <c r="AO270" t="s">
        <v>3188</v>
      </c>
      <c r="AP270">
        <v>0.114061331429833</v>
      </c>
      <c r="AQ270">
        <f>(Table2[[#This Row],[Sharpe Ratio]]-AVERAGE(Table2[Sharpe Ratio]))/_xlfn.STDEV.P(Table2[Sharpe Ratio])</f>
        <v>0.56571119133136194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413</v>
      </c>
      <c r="AT270">
        <f>_xlfn.RANK.AVG(Table2[[#This Row],[6M Return vs Nifty Z-Score]],Table2[6M Return vs Nifty Z-Score])</f>
        <v>289</v>
      </c>
      <c r="AU270">
        <f>_xlfn.RANK.AVG(Table2[[#This Row],[Sharpe Ratio Z-Score]],Table2[Sharpe Ratio Z-Score])</f>
        <v>197</v>
      </c>
      <c r="AV270">
        <f>(Table2[[#This Row],[Rank 1Y]]+Table2[[#This Row],[Rank 6M]]+Table2[[#This Row],[Rank Sharpe]])/3</f>
        <v>299.66666666666669</v>
      </c>
    </row>
    <row r="271" spans="1:48" x14ac:dyDescent="0.3">
      <c r="A271" t="s">
        <v>822</v>
      </c>
      <c r="B271" t="s">
        <v>823</v>
      </c>
      <c r="C271" t="s">
        <v>3152</v>
      </c>
      <c r="D271" t="s">
        <v>824</v>
      </c>
      <c r="E271">
        <v>19537.8927406</v>
      </c>
      <c r="F271">
        <v>879.4</v>
      </c>
      <c r="G271">
        <v>12.910306598942601</v>
      </c>
      <c r="H271">
        <f>(Table2[[#This Row],[1Y Return vs Nifty]]-AVERAGE(Table2[1Y Return vs Nifty]))/_xlfn.STDEV.P(Table2[1Y Return vs Nifty])</f>
        <v>-0.20125378850063569</v>
      </c>
      <c r="I271">
        <v>15.023944932563101</v>
      </c>
      <c r="J271">
        <f>(Table2[[#This Row],[1M Return vs Nifty]]-AVERAGE(Table2[1M Return vs Nifty]))/_xlfn.STDEV.P(Table2[1M Return vs Nifty])</f>
        <v>1.4660147816917104</v>
      </c>
      <c r="K271">
        <v>25.9486375768664</v>
      </c>
      <c r="L271">
        <f>(Table2[[#This Row],[6M Return vs Nifty]]-AVERAGE(Table2[6M Return vs Nifty]))/_xlfn.STDEV.P(Table2[6M Return vs Nifty])</f>
        <v>0.51925344055412892</v>
      </c>
      <c r="M271">
        <v>3.0271891352479399</v>
      </c>
      <c r="N271">
        <f>(Table2[[#This Row],[1W Return vs Nifty]]-AVERAGE(Table2[1W Return vs Nifty]))/_xlfn.STDEV.P(Table2[1W Return vs Nifty])</f>
        <v>0.2190173104200874</v>
      </c>
      <c r="O271">
        <v>876.1</v>
      </c>
      <c r="P271">
        <v>830.98932377937695</v>
      </c>
      <c r="Q271">
        <v>739.63694311834104</v>
      </c>
      <c r="R271">
        <v>47.6798401607643</v>
      </c>
      <c r="S271" s="1">
        <f>(Table2[[#This Row],[Close Price]]-Table2[[#This Row],[20D EMA]])/Table2[[#This Row],[20D EMA]]</f>
        <v>3.7666932998515631E-3</v>
      </c>
      <c r="T271" s="1">
        <f>(Table2[[#This Row],[Close Price]]-Table2[[#This Row],[50D EMA]])/Table2[[#This Row],[50D EMA]]</f>
        <v>5.8256676512339643E-2</v>
      </c>
      <c r="U271" s="1">
        <f>(Table2[[#This Row],[Close Price]]-Table2[[#This Row],[200D EMA]])/Table2[[#This Row],[200D EMA]]</f>
        <v>0.18896170368723322</v>
      </c>
      <c r="V271">
        <v>0.66821456016448599</v>
      </c>
      <c r="W271">
        <v>875.05</v>
      </c>
      <c r="X271">
        <v>901</v>
      </c>
      <c r="Y271">
        <v>872.7</v>
      </c>
      <c r="Z271">
        <v>924.35</v>
      </c>
      <c r="AA271">
        <v>830.55</v>
      </c>
      <c r="AB271">
        <v>925</v>
      </c>
      <c r="AC271" s="1">
        <f>(Table2[[#This Row],[Close Price]]/Table2[[#This Row],[Day Low]])-1</f>
        <v>4.9711445060283133E-3</v>
      </c>
      <c r="AD271" s="1">
        <f>(Table2[[#This Row],[Day High]]/Table2[[#This Row],[Close Price]])-1</f>
        <v>2.4562201501023395E-2</v>
      </c>
      <c r="AE271" s="1">
        <f>(Table2[[#This Row],[Close Price]]/Table2[[#This Row],[Current Week Low]])-1</f>
        <v>7.677323249684731E-3</v>
      </c>
      <c r="AF271" s="1">
        <f>(Table2[[#This Row],[Current Week High]]/Table2[[#This Row],[Close Price]])-1</f>
        <v>5.1114396179213095E-2</v>
      </c>
      <c r="AG271" s="1">
        <f>(Table2[[#This Row],[Close Price]]/Table2[[#This Row],[Current Month Low]])-1</f>
        <v>5.8816446932755451E-2</v>
      </c>
      <c r="AH271" s="1">
        <f>(Table2[[#This Row],[Current Month High]]/Table2[[#This Row],[Close Price]])-1</f>
        <v>5.1853536502160624E-2</v>
      </c>
      <c r="AI271">
        <v>6.3224926085967601</v>
      </c>
      <c r="AJ271">
        <v>48.047138047137999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0.27</v>
      </c>
      <c r="AM271" t="s">
        <v>3188</v>
      </c>
      <c r="AN271">
        <v>-1.0900000000000001</v>
      </c>
      <c r="AO271" t="s">
        <v>3187</v>
      </c>
      <c r="AP271">
        <v>5.4565196666086002E-2</v>
      </c>
      <c r="AQ271">
        <f>(Table2[[#This Row],[Sharpe Ratio]]-AVERAGE(Table2[Sharpe Ratio]))/_xlfn.STDEV.P(Table2[Sharpe Ratio])</f>
        <v>-0.13144665298206443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1.8715850911832266</v>
      </c>
      <c r="AS271">
        <f>_xlfn.RANK.AVG(Table2[[#This Row],[1Y Return vs Nifty Z-Score]],Table2[1Y Return vs Nifty Z-Score])</f>
        <v>356</v>
      </c>
      <c r="AT271">
        <f>_xlfn.RANK.AVG(Table2[[#This Row],[6M Return vs Nifty Z-Score]],Table2[6M Return vs Nifty Z-Score])</f>
        <v>170</v>
      </c>
      <c r="AU271">
        <f>_xlfn.RANK.AVG(Table2[[#This Row],[Sharpe Ratio Z-Score]],Table2[Sharpe Ratio Z-Score])</f>
        <v>374</v>
      </c>
      <c r="AV271">
        <f>(Table2[[#This Row],[Rank 1Y]]+Table2[[#This Row],[Rank 6M]]+Table2[[#This Row],[Rank Sharpe]])/3</f>
        <v>300</v>
      </c>
    </row>
    <row r="272" spans="1:48" x14ac:dyDescent="0.3">
      <c r="A272" t="s">
        <v>345</v>
      </c>
      <c r="B272" t="s">
        <v>346</v>
      </c>
      <c r="C272" t="s">
        <v>3156</v>
      </c>
      <c r="D272" t="s">
        <v>268</v>
      </c>
      <c r="E272">
        <v>71618.279106479997</v>
      </c>
      <c r="F272">
        <v>8397.6</v>
      </c>
      <c r="G272">
        <v>6.2345811341396802</v>
      </c>
      <c r="H272">
        <f>(Table2[[#This Row],[1Y Return vs Nifty]]-AVERAGE(Table2[1Y Return vs Nifty]))/_xlfn.STDEV.P(Table2[1Y Return vs Nifty])</f>
        <v>-0.3150820165898966</v>
      </c>
      <c r="I272">
        <v>4.85256151024213</v>
      </c>
      <c r="J272">
        <f>(Table2[[#This Row],[1M Return vs Nifty]]-AVERAGE(Table2[1M Return vs Nifty]))/_xlfn.STDEV.P(Table2[1M Return vs Nifty])</f>
        <v>0.34405268504499908</v>
      </c>
      <c r="K272">
        <v>4.8844569771523796</v>
      </c>
      <c r="L272">
        <f>(Table2[[#This Row],[6M Return vs Nifty]]-AVERAGE(Table2[6M Return vs Nifty]))/_xlfn.STDEV.P(Table2[6M Return vs Nifty])</f>
        <v>-0.15322821213842699</v>
      </c>
      <c r="M272">
        <v>3.7256958171055201</v>
      </c>
      <c r="N272">
        <f>(Table2[[#This Row],[1W Return vs Nifty]]-AVERAGE(Table2[1W Return vs Nifty]))/_xlfn.STDEV.P(Table2[1W Return vs Nifty])</f>
        <v>0.36420525250646957</v>
      </c>
      <c r="O272">
        <v>8219.24</v>
      </c>
      <c r="P272">
        <v>8072.7389277497196</v>
      </c>
      <c r="Q272">
        <v>7425.1948200827401</v>
      </c>
      <c r="R272">
        <v>58.240776118996699</v>
      </c>
      <c r="S272" s="1">
        <f>(Table2[[#This Row],[Close Price]]-Table2[[#This Row],[20D EMA]])/Table2[[#This Row],[20D EMA]]</f>
        <v>2.1700303191049364E-2</v>
      </c>
      <c r="T272" s="1">
        <f>(Table2[[#This Row],[Close Price]]-Table2[[#This Row],[50D EMA]])/Table2[[#This Row],[50D EMA]]</f>
        <v>4.0241741391336683E-2</v>
      </c>
      <c r="U272" s="1">
        <f>(Table2[[#This Row],[Close Price]]-Table2[[#This Row],[200D EMA]])/Table2[[#This Row],[200D EMA]]</f>
        <v>0.13096022440882227</v>
      </c>
      <c r="V272">
        <v>0.60848782847620297</v>
      </c>
      <c r="W272">
        <v>8174.7</v>
      </c>
      <c r="X272">
        <v>8499</v>
      </c>
      <c r="Y272">
        <v>8066</v>
      </c>
      <c r="Z272">
        <v>8499</v>
      </c>
      <c r="AA272">
        <v>7808</v>
      </c>
      <c r="AB272">
        <v>8560</v>
      </c>
      <c r="AC272" s="1">
        <f>(Table2[[#This Row],[Close Price]]/Table2[[#This Row],[Day Low]])-1</f>
        <v>2.7267055671767793E-2</v>
      </c>
      <c r="AD272" s="1">
        <f>(Table2[[#This Row],[Day High]]/Table2[[#This Row],[Close Price]])-1</f>
        <v>1.2074878536724842E-2</v>
      </c>
      <c r="AE272" s="1">
        <f>(Table2[[#This Row],[Close Price]]/Table2[[#This Row],[Current Week Low]])-1</f>
        <v>4.1110835606248397E-2</v>
      </c>
      <c r="AF272" s="1">
        <f>(Table2[[#This Row],[Current Week High]]/Table2[[#This Row],[Close Price]])-1</f>
        <v>1.2074878536724842E-2</v>
      </c>
      <c r="AG272" s="1">
        <f>(Table2[[#This Row],[Close Price]]/Table2[[#This Row],[Current Month Low]])-1</f>
        <v>7.5512295081967329E-2</v>
      </c>
      <c r="AH272" s="1">
        <f>(Table2[[#This Row],[Current Month High]]/Table2[[#This Row],[Close Price]])-1</f>
        <v>1.9338858721539509E-2</v>
      </c>
      <c r="AI272">
        <v>18.308207106792299</v>
      </c>
      <c r="AJ272">
        <v>57.7014084507042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0.13</v>
      </c>
      <c r="AM272" t="s">
        <v>3188</v>
      </c>
      <c r="AN272">
        <v>-1.03</v>
      </c>
      <c r="AO272" t="s">
        <v>3187</v>
      </c>
      <c r="AP272">
        <v>0.14466201446803401</v>
      </c>
      <c r="AQ272">
        <f>(Table2[[#This Row],[Sharpe Ratio]]-AVERAGE(Table2[Sharpe Ratio]))/_xlfn.STDEV.P(Table2[Sharpe Ratio])</f>
        <v>0.92428080776348454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1.1642285165866295</v>
      </c>
      <c r="AS272">
        <f>_xlfn.RANK.AVG(Table2[[#This Row],[1Y Return vs Nifty Z-Score]],Table2[1Y Return vs Nifty Z-Score])</f>
        <v>403</v>
      </c>
      <c r="AT272">
        <f>_xlfn.RANK.AVG(Table2[[#This Row],[6M Return vs Nifty Z-Score]],Table2[6M Return vs Nifty Z-Score])</f>
        <v>372</v>
      </c>
      <c r="AU272">
        <f>_xlfn.RANK.AVG(Table2[[#This Row],[Sharpe Ratio Z-Score]],Table2[Sharpe Ratio Z-Score])</f>
        <v>128</v>
      </c>
      <c r="AV272">
        <f>(Table2[[#This Row],[Rank 1Y]]+Table2[[#This Row],[Rank 6M]]+Table2[[#This Row],[Rank Sharpe]])/3</f>
        <v>301</v>
      </c>
    </row>
    <row r="273" spans="1:48" x14ac:dyDescent="0.3">
      <c r="A273" t="s">
        <v>1575</v>
      </c>
      <c r="B273" t="s">
        <v>1576</v>
      </c>
      <c r="C273" t="s">
        <v>3148</v>
      </c>
      <c r="D273" t="s">
        <v>190</v>
      </c>
      <c r="E273">
        <v>6239.1745338999999</v>
      </c>
      <c r="F273">
        <v>434.35</v>
      </c>
      <c r="G273">
        <v>-0.22097053126520499</v>
      </c>
      <c r="H273">
        <f>(Table2[[#This Row],[1Y Return vs Nifty]]-AVERAGE(Table2[1Y Return vs Nifty]))/_xlfn.STDEV.P(Table2[1Y Return vs Nifty])</f>
        <v>-0.42515604693850817</v>
      </c>
      <c r="I273">
        <v>-13.8106645642759</v>
      </c>
      <c r="J273">
        <f>(Table2[[#This Row],[1M Return vs Nifty]]-AVERAGE(Table2[1M Return vs Nifty]))/_xlfn.STDEV.P(Table2[1M Return vs Nifty])</f>
        <v>-1.7146085006897265</v>
      </c>
      <c r="K273">
        <v>11.5592437409399</v>
      </c>
      <c r="L273">
        <f>(Table2[[#This Row],[6M Return vs Nifty]]-AVERAGE(Table2[6M Return vs Nifty]))/_xlfn.STDEV.P(Table2[6M Return vs Nifty])</f>
        <v>5.986679115560898E-2</v>
      </c>
      <c r="M273">
        <v>-5.5227437656921898</v>
      </c>
      <c r="N273">
        <f>(Table2[[#This Row],[1W Return vs Nifty]]-AVERAGE(Table2[1W Return vs Nifty]))/_xlfn.STDEV.P(Table2[1W Return vs Nifty])</f>
        <v>-1.5581269819766024</v>
      </c>
      <c r="O273">
        <v>480.14</v>
      </c>
      <c r="P273">
        <v>492.306082691705</v>
      </c>
      <c r="Q273">
        <v>431.43774797603402</v>
      </c>
      <c r="R273">
        <v>16.659444229361199</v>
      </c>
      <c r="S273" s="1">
        <f>(Table2[[#This Row],[Close Price]]-Table2[[#This Row],[20D EMA]])/Table2[[#This Row],[20D EMA]]</f>
        <v>-9.5368017661515314E-2</v>
      </c>
      <c r="T273" s="1">
        <f>(Table2[[#This Row],[Close Price]]-Table2[[#This Row],[50D EMA]])/Table2[[#This Row],[50D EMA]]</f>
        <v>-0.11772367786891351</v>
      </c>
      <c r="U273" s="1">
        <f>(Table2[[#This Row],[Close Price]]-Table2[[#This Row],[200D EMA]])/Table2[[#This Row],[200D EMA]]</f>
        <v>6.75010945988847E-3</v>
      </c>
      <c r="V273">
        <v>0.85157686012126199</v>
      </c>
      <c r="W273">
        <v>433.2</v>
      </c>
      <c r="X273">
        <v>451.45</v>
      </c>
      <c r="Y273">
        <v>433.2</v>
      </c>
      <c r="Z273">
        <v>460.2</v>
      </c>
      <c r="AA273">
        <v>433.2</v>
      </c>
      <c r="AB273">
        <v>528.70000000000005</v>
      </c>
      <c r="AC273" s="1">
        <f>(Table2[[#This Row],[Close Price]]/Table2[[#This Row],[Day Low]])-1</f>
        <v>2.654662973222699E-3</v>
      </c>
      <c r="AD273" s="1">
        <f>(Table2[[#This Row],[Day High]]/Table2[[#This Row],[Close Price]])-1</f>
        <v>3.9369172326464863E-2</v>
      </c>
      <c r="AE273" s="1">
        <f>(Table2[[#This Row],[Close Price]]/Table2[[#This Row],[Current Week Low]])-1</f>
        <v>2.654662973222699E-3</v>
      </c>
      <c r="AF273" s="1">
        <f>(Table2[[#This Row],[Current Week High]]/Table2[[#This Row],[Close Price]])-1</f>
        <v>5.9514216645562223E-2</v>
      </c>
      <c r="AG273" s="1">
        <f>(Table2[[#This Row],[Close Price]]/Table2[[#This Row],[Current Month Low]])-1</f>
        <v>2.654662973222699E-3</v>
      </c>
      <c r="AH273" s="1">
        <f>(Table2[[#This Row],[Current Month High]]/Table2[[#This Row],[Close Price]])-1</f>
        <v>0.21722113502935425</v>
      </c>
      <c r="AI273">
        <v>28.824680557154299</v>
      </c>
      <c r="AJ273">
        <v>59.9521266801694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-0.09</v>
      </c>
      <c r="AM273" t="s">
        <v>3187</v>
      </c>
      <c r="AN273">
        <v>-15.76</v>
      </c>
      <c r="AO273" t="s">
        <v>3187</v>
      </c>
      <c r="AP273">
        <v>0.124268494535623</v>
      </c>
      <c r="AQ273">
        <f>(Table2[[#This Row],[Sharpe Ratio]]-AVERAGE(Table2[Sharpe Ratio]))/_xlfn.STDEV.P(Table2[Sharpe Ratio])</f>
        <v>0.68531566405290933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453</v>
      </c>
      <c r="AT273">
        <f>_xlfn.RANK.AVG(Table2[[#This Row],[6M Return vs Nifty Z-Score]],Table2[6M Return vs Nifty Z-Score])</f>
        <v>286</v>
      </c>
      <c r="AU273">
        <f>_xlfn.RANK.AVG(Table2[[#This Row],[Sharpe Ratio Z-Score]],Table2[Sharpe Ratio Z-Score])</f>
        <v>166</v>
      </c>
      <c r="AV273">
        <f>(Table2[[#This Row],[Rank 1Y]]+Table2[[#This Row],[Rank 6M]]+Table2[[#This Row],[Rank Sharpe]])/3</f>
        <v>301.66666666666669</v>
      </c>
    </row>
    <row r="274" spans="1:48" x14ac:dyDescent="0.3">
      <c r="A274" t="s">
        <v>1060</v>
      </c>
      <c r="B274" t="s">
        <v>1061</v>
      </c>
      <c r="C274" t="s">
        <v>3151</v>
      </c>
      <c r="D274" t="s">
        <v>117</v>
      </c>
      <c r="E274">
        <v>12767.16650895</v>
      </c>
      <c r="F274">
        <v>418.95</v>
      </c>
      <c r="G274">
        <v>2.5105783607458401</v>
      </c>
      <c r="H274">
        <f>(Table2[[#This Row],[1Y Return vs Nifty]]-AVERAGE(Table2[1Y Return vs Nifty]))/_xlfn.STDEV.P(Table2[1Y Return vs Nifty])</f>
        <v>-0.37858022953017795</v>
      </c>
      <c r="I274">
        <v>25.066294001565701</v>
      </c>
      <c r="J274">
        <f>(Table2[[#This Row],[1M Return vs Nifty]]-AVERAGE(Table2[1M Return vs Nifty]))/_xlfn.STDEV.P(Table2[1M Return vs Nifty])</f>
        <v>2.5737436469698323</v>
      </c>
      <c r="K274">
        <v>3.2533060870943702</v>
      </c>
      <c r="L274">
        <f>(Table2[[#This Row],[6M Return vs Nifty]]-AVERAGE(Table2[6M Return vs Nifty]))/_xlfn.STDEV.P(Table2[6M Return vs Nifty])</f>
        <v>-0.20530329956679988</v>
      </c>
      <c r="M274">
        <v>27.948835385189899</v>
      </c>
      <c r="N274">
        <f>(Table2[[#This Row],[1W Return vs Nifty]]-AVERAGE(Table2[1W Return vs Nifty]))/_xlfn.STDEV.P(Table2[1W Return vs Nifty])</f>
        <v>5.3991002307601725</v>
      </c>
      <c r="O274">
        <v>382.44</v>
      </c>
      <c r="P274">
        <v>366.76348896112802</v>
      </c>
      <c r="Q274">
        <v>346.41893681886597</v>
      </c>
      <c r="R274">
        <v>66.239956065300305</v>
      </c>
      <c r="S274" s="1">
        <f>(Table2[[#This Row],[Close Price]]-Table2[[#This Row],[20D EMA]])/Table2[[#This Row],[20D EMA]]</f>
        <v>9.5465955443991196E-2</v>
      </c>
      <c r="T274" s="1">
        <f>(Table2[[#This Row],[Close Price]]-Table2[[#This Row],[50D EMA]])/Table2[[#This Row],[50D EMA]]</f>
        <v>0.14228927526753635</v>
      </c>
      <c r="U274" s="1">
        <f>(Table2[[#This Row],[Close Price]]-Table2[[#This Row],[200D EMA]])/Table2[[#This Row],[200D EMA]]</f>
        <v>0.20937384037714643</v>
      </c>
      <c r="V274">
        <v>3.5144332649477898</v>
      </c>
      <c r="W274">
        <v>416.1</v>
      </c>
      <c r="X274">
        <v>439.4</v>
      </c>
      <c r="Y274">
        <v>404.05</v>
      </c>
      <c r="Z274">
        <v>451</v>
      </c>
      <c r="AA274">
        <v>334.4</v>
      </c>
      <c r="AB274">
        <v>451</v>
      </c>
      <c r="AC274" s="1">
        <f>(Table2[[#This Row],[Close Price]]/Table2[[#This Row],[Day Low]])-1</f>
        <v>6.8493150684931781E-3</v>
      </c>
      <c r="AD274" s="1">
        <f>(Table2[[#This Row],[Day High]]/Table2[[#This Row],[Close Price]])-1</f>
        <v>4.8812507459123911E-2</v>
      </c>
      <c r="AE274" s="1">
        <f>(Table2[[#This Row],[Close Price]]/Table2[[#This Row],[Current Week Low]])-1</f>
        <v>3.6876624180175677E-2</v>
      </c>
      <c r="AF274" s="1">
        <f>(Table2[[#This Row],[Current Week High]]/Table2[[#This Row],[Close Price]])-1</f>
        <v>7.6500775748896022E-2</v>
      </c>
      <c r="AG274" s="1">
        <f>(Table2[[#This Row],[Close Price]]/Table2[[#This Row],[Current Month Low]])-1</f>
        <v>0.25284090909090917</v>
      </c>
      <c r="AH274" s="1">
        <f>(Table2[[#This Row],[Current Month High]]/Table2[[#This Row],[Close Price]])-1</f>
        <v>7.6500775748896022E-2</v>
      </c>
      <c r="AI274">
        <v>7.6500775748896004</v>
      </c>
      <c r="AJ274">
        <v>65.723892405063197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</v>
      </c>
      <c r="AM274" t="s">
        <v>3188</v>
      </c>
      <c r="AN274">
        <v>17.190000000000001</v>
      </c>
      <c r="AO274" t="s">
        <v>3188</v>
      </c>
      <c r="AP274">
        <v>0.17474976230452399</v>
      </c>
      <c r="AQ274">
        <f>(Table2[[#This Row],[Sharpe Ratio]]-AVERAGE(Table2[Sharpe Ratio]))/_xlfn.STDEV.P(Table2[Sharpe Ratio])</f>
        <v>1.2768400035032832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8.6658003521363103</v>
      </c>
      <c r="AS274">
        <f>_xlfn.RANK.AVG(Table2[[#This Row],[1Y Return vs Nifty Z-Score]],Table2[1Y Return vs Nifty Z-Score])</f>
        <v>430</v>
      </c>
      <c r="AT274">
        <f>_xlfn.RANK.AVG(Table2[[#This Row],[6M Return vs Nifty Z-Score]],Table2[6M Return vs Nifty Z-Score])</f>
        <v>395</v>
      </c>
      <c r="AU274">
        <f>_xlfn.RANK.AVG(Table2[[#This Row],[Sharpe Ratio Z-Score]],Table2[Sharpe Ratio Z-Score])</f>
        <v>81</v>
      </c>
      <c r="AV274">
        <f>(Table2[[#This Row],[Rank 1Y]]+Table2[[#This Row],[Rank 6M]]+Table2[[#This Row],[Rank Sharpe]])/3</f>
        <v>302</v>
      </c>
    </row>
    <row r="275" spans="1:48" x14ac:dyDescent="0.3">
      <c r="A275" t="s">
        <v>212</v>
      </c>
      <c r="B275" t="s">
        <v>213</v>
      </c>
      <c r="C275" t="s">
        <v>3142</v>
      </c>
      <c r="D275" t="s">
        <v>54</v>
      </c>
      <c r="E275">
        <v>122414.62393477499</v>
      </c>
      <c r="F275">
        <v>1456.55</v>
      </c>
      <c r="G275">
        <v>-7.9018175683554297</v>
      </c>
      <c r="H275">
        <f>(Table2[[#This Row],[1Y Return vs Nifty]]-AVERAGE(Table2[1Y Return vs Nifty]))/_xlfn.STDEV.P(Table2[1Y Return vs Nifty])</f>
        <v>-0.55612266817934142</v>
      </c>
      <c r="I275">
        <v>-2.3498909273482802</v>
      </c>
      <c r="J275">
        <f>(Table2[[#This Row],[1M Return vs Nifty]]-AVERAGE(Table2[1M Return vs Nifty]))/_xlfn.STDEV.P(Table2[1M Return vs Nifty])</f>
        <v>-0.45041924687959722</v>
      </c>
      <c r="K275">
        <v>18.44052851503</v>
      </c>
      <c r="L275">
        <f>(Table2[[#This Row],[6M Return vs Nifty]]-AVERAGE(Table2[6M Return vs Nifty]))/_xlfn.STDEV.P(Table2[6M Return vs Nifty])</f>
        <v>0.27955431878680753</v>
      </c>
      <c r="M275">
        <v>-4.5211563852374503</v>
      </c>
      <c r="N275">
        <f>(Table2[[#This Row],[1W Return vs Nifty]]-AVERAGE(Table2[1W Return vs Nifty]))/_xlfn.STDEV.P(Table2[1W Return vs Nifty])</f>
        <v>-1.3499422725602312</v>
      </c>
      <c r="O275">
        <v>1523.83</v>
      </c>
      <c r="P275">
        <v>1498.3070164994899</v>
      </c>
      <c r="Q275">
        <v>1340.7841650497601</v>
      </c>
      <c r="R275">
        <v>30.090270681880899</v>
      </c>
      <c r="S275" s="1">
        <f>(Table2[[#This Row],[Close Price]]-Table2[[#This Row],[20D EMA]])/Table2[[#This Row],[20D EMA]]</f>
        <v>-4.4151906708753588E-2</v>
      </c>
      <c r="T275" s="1">
        <f>(Table2[[#This Row],[Close Price]]-Table2[[#This Row],[50D EMA]])/Table2[[#This Row],[50D EMA]]</f>
        <v>-2.7869466030431674E-2</v>
      </c>
      <c r="U275" s="1">
        <f>(Table2[[#This Row],[Close Price]]-Table2[[#This Row],[200D EMA]])/Table2[[#This Row],[200D EMA]]</f>
        <v>8.6341887059759162E-2</v>
      </c>
      <c r="V275">
        <v>0.838062681041849</v>
      </c>
      <c r="W275">
        <v>1448.35</v>
      </c>
      <c r="X275">
        <v>1495.5</v>
      </c>
      <c r="Y275">
        <v>1448.35</v>
      </c>
      <c r="Z275">
        <v>1533.55</v>
      </c>
      <c r="AA275">
        <v>1448.35</v>
      </c>
      <c r="AB275">
        <v>1623</v>
      </c>
      <c r="AC275" s="1">
        <f>(Table2[[#This Row],[Close Price]]/Table2[[#This Row],[Day Low]])-1</f>
        <v>5.6616149411399253E-3</v>
      </c>
      <c r="AD275" s="1">
        <f>(Table2[[#This Row],[Day High]]/Table2[[#This Row],[Close Price]])-1</f>
        <v>2.6741272184271025E-2</v>
      </c>
      <c r="AE275" s="1">
        <f>(Table2[[#This Row],[Close Price]]/Table2[[#This Row],[Current Week Low]])-1</f>
        <v>5.6616149411399253E-3</v>
      </c>
      <c r="AF275" s="1">
        <f>(Table2[[#This Row],[Current Week High]]/Table2[[#This Row],[Close Price]])-1</f>
        <v>5.2864645909855401E-2</v>
      </c>
      <c r="AG275" s="1">
        <f>(Table2[[#This Row],[Close Price]]/Table2[[#This Row],[Current Month Low]])-1</f>
        <v>5.6616149411399253E-3</v>
      </c>
      <c r="AH275" s="1">
        <f>(Table2[[#This Row],[Current Month High]]/Table2[[#This Row],[Close Price]])-1</f>
        <v>0.11427688716487605</v>
      </c>
      <c r="AI275">
        <v>13.418694861144401</v>
      </c>
      <c r="AJ275">
        <v>44.041732594936597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0.02</v>
      </c>
      <c r="AM275" t="s">
        <v>3188</v>
      </c>
      <c r="AN275">
        <v>-9.42</v>
      </c>
      <c r="AO275" t="s">
        <v>3187</v>
      </c>
      <c r="AP275">
        <v>0.119518807435657</v>
      </c>
      <c r="AQ275">
        <f>(Table2[[#This Row],[Sharpe Ratio]]-AVERAGE(Table2[Sharpe Ratio]))/_xlfn.STDEV.P(Table2[Sharpe Ratio])</f>
        <v>0.62966025663990111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-1.4472696121924613</v>
      </c>
      <c r="AS275">
        <f>_xlfn.RANK.AVG(Table2[[#This Row],[1Y Return vs Nifty Z-Score]],Table2[1Y Return vs Nifty Z-Score])</f>
        <v>508</v>
      </c>
      <c r="AT275">
        <f>_xlfn.RANK.AVG(Table2[[#This Row],[6M Return vs Nifty Z-Score]],Table2[6M Return vs Nifty Z-Score])</f>
        <v>224</v>
      </c>
      <c r="AU275">
        <f>_xlfn.RANK.AVG(Table2[[#This Row],[Sharpe Ratio Z-Score]],Table2[Sharpe Ratio Z-Score])</f>
        <v>178</v>
      </c>
      <c r="AV275">
        <f>(Table2[[#This Row],[Rank 1Y]]+Table2[[#This Row],[Rank 6M]]+Table2[[#This Row],[Rank Sharpe]])/3</f>
        <v>303.33333333333331</v>
      </c>
    </row>
    <row r="276" spans="1:48" x14ac:dyDescent="0.3">
      <c r="A276" t="s">
        <v>845</v>
      </c>
      <c r="B276" t="s">
        <v>846</v>
      </c>
      <c r="C276" t="s">
        <v>3152</v>
      </c>
      <c r="D276" t="s">
        <v>229</v>
      </c>
      <c r="E276">
        <v>19074.568325234999</v>
      </c>
      <c r="F276">
        <v>438.45</v>
      </c>
      <c r="G276">
        <v>18.7802973209321</v>
      </c>
      <c r="H276">
        <f>(Table2[[#This Row],[1Y Return vs Nifty]]-AVERAGE(Table2[1Y Return vs Nifty]))/_xlfn.STDEV.P(Table2[1Y Return vs Nifty])</f>
        <v>-0.10116419579534432</v>
      </c>
      <c r="I276">
        <v>-2.28869486645881</v>
      </c>
      <c r="J276">
        <f>(Table2[[#This Row],[1M Return vs Nifty]]-AVERAGE(Table2[1M Return vs Nifty]))/_xlfn.STDEV.P(Table2[1M Return vs Nifty])</f>
        <v>-0.44366896936755329</v>
      </c>
      <c r="K276">
        <v>15.283658928708199</v>
      </c>
      <c r="L276">
        <f>(Table2[[#This Row],[6M Return vs Nifty]]-AVERAGE(Table2[6M Return vs Nifty]))/_xlfn.STDEV.P(Table2[6M Return vs Nifty])</f>
        <v>0.17877010519278949</v>
      </c>
      <c r="M276">
        <v>0.92627983844089801</v>
      </c>
      <c r="N276">
        <f>(Table2[[#This Row],[1W Return vs Nifty]]-AVERAGE(Table2[1W Return vs Nifty]))/_xlfn.STDEV.P(Table2[1W Return vs Nifty])</f>
        <v>-0.21766669738694908</v>
      </c>
      <c r="O276">
        <v>445.28</v>
      </c>
      <c r="P276">
        <v>450.10350782597698</v>
      </c>
      <c r="Q276">
        <v>399.43122369968302</v>
      </c>
      <c r="R276">
        <v>40.153760623692001</v>
      </c>
      <c r="S276" s="1">
        <f>(Table2[[#This Row],[Close Price]]-Table2[[#This Row],[20D EMA]])/Table2[[#This Row],[20D EMA]]</f>
        <v>-1.5338663312971578E-2</v>
      </c>
      <c r="T276" s="1">
        <f>(Table2[[#This Row],[Close Price]]-Table2[[#This Row],[50D EMA]])/Table2[[#This Row],[50D EMA]]</f>
        <v>-2.5890728739849257E-2</v>
      </c>
      <c r="U276" s="1">
        <f>(Table2[[#This Row],[Close Price]]-Table2[[#This Row],[200D EMA]])/Table2[[#This Row],[200D EMA]]</f>
        <v>9.7685844233483587E-2</v>
      </c>
      <c r="V276">
        <v>0.649966863381086</v>
      </c>
      <c r="W276">
        <v>436.55</v>
      </c>
      <c r="X276">
        <v>453.8</v>
      </c>
      <c r="Y276">
        <v>436</v>
      </c>
      <c r="Z276">
        <v>453.8</v>
      </c>
      <c r="AA276">
        <v>419.65</v>
      </c>
      <c r="AB276">
        <v>453.8</v>
      </c>
      <c r="AC276" s="1">
        <f>(Table2[[#This Row],[Close Price]]/Table2[[#This Row],[Day Low]])-1</f>
        <v>4.3523078685143712E-3</v>
      </c>
      <c r="AD276" s="1">
        <f>(Table2[[#This Row],[Day High]]/Table2[[#This Row],[Close Price]])-1</f>
        <v>3.5009693237541439E-2</v>
      </c>
      <c r="AE276" s="1">
        <f>(Table2[[#This Row],[Close Price]]/Table2[[#This Row],[Current Week Low]])-1</f>
        <v>5.6192660550458129E-3</v>
      </c>
      <c r="AF276" s="1">
        <f>(Table2[[#This Row],[Current Week High]]/Table2[[#This Row],[Close Price]])-1</f>
        <v>3.5009693237541439E-2</v>
      </c>
      <c r="AG276" s="1">
        <f>(Table2[[#This Row],[Close Price]]/Table2[[#This Row],[Current Month Low]])-1</f>
        <v>4.4799237459787866E-2</v>
      </c>
      <c r="AH276" s="1">
        <f>(Table2[[#This Row],[Current Month High]]/Table2[[#This Row],[Close Price]])-1</f>
        <v>3.5009693237541439E-2</v>
      </c>
      <c r="AI276">
        <v>31.702588664613899</v>
      </c>
      <c r="AJ276">
        <v>54.874602613917297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-0.01</v>
      </c>
      <c r="AM276" t="s">
        <v>3187</v>
      </c>
      <c r="AN276">
        <v>-1.97</v>
      </c>
      <c r="AO276" t="s">
        <v>3187</v>
      </c>
      <c r="AP276">
        <v>6.6657609877441001E-2</v>
      </c>
      <c r="AQ276">
        <f>(Table2[[#This Row],[Sharpe Ratio]]-AVERAGE(Table2[Sharpe Ratio]))/_xlfn.STDEV.P(Table2[Sharpe Ratio])</f>
        <v>1.024861445760001E-2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321</v>
      </c>
      <c r="AT276">
        <f>_xlfn.RANK.AVG(Table2[[#This Row],[6M Return vs Nifty Z-Score]],Table2[6M Return vs Nifty Z-Score])</f>
        <v>252</v>
      </c>
      <c r="AU276">
        <f>_xlfn.RANK.AVG(Table2[[#This Row],[Sharpe Ratio Z-Score]],Table2[Sharpe Ratio Z-Score])</f>
        <v>337</v>
      </c>
      <c r="AV276">
        <f>(Table2[[#This Row],[Rank 1Y]]+Table2[[#This Row],[Rank 6M]]+Table2[[#This Row],[Rank Sharpe]])/3</f>
        <v>303.33333333333331</v>
      </c>
    </row>
    <row r="277" spans="1:48" x14ac:dyDescent="0.3">
      <c r="A277" t="s">
        <v>656</v>
      </c>
      <c r="B277" t="s">
        <v>657</v>
      </c>
      <c r="C277" t="s">
        <v>3144</v>
      </c>
      <c r="D277" t="s">
        <v>195</v>
      </c>
      <c r="E277">
        <v>29069.109159615</v>
      </c>
      <c r="F277">
        <v>8920.9500000000007</v>
      </c>
      <c r="G277">
        <v>17.4429108836786</v>
      </c>
      <c r="H277">
        <f>(Table2[[#This Row],[1Y Return vs Nifty]]-AVERAGE(Table2[1Y Return vs Nifty]))/_xlfn.STDEV.P(Table2[1Y Return vs Nifty])</f>
        <v>-0.1239680587201762</v>
      </c>
      <c r="I277">
        <v>5.5070893500073401</v>
      </c>
      <c r="J277">
        <f>(Table2[[#This Row],[1M Return vs Nifty]]-AVERAGE(Table2[1M Return vs Nifty]))/_xlfn.STDEV.P(Table2[1M Return vs Nifty])</f>
        <v>0.41625087057451954</v>
      </c>
      <c r="K277">
        <v>25.742686319843301</v>
      </c>
      <c r="L277">
        <f>(Table2[[#This Row],[6M Return vs Nifty]]-AVERAGE(Table2[6M Return vs Nifty]))/_xlfn.STDEV.P(Table2[6M Return vs Nifty])</f>
        <v>0.51267837151494278</v>
      </c>
      <c r="M277">
        <v>1.6716600658140499</v>
      </c>
      <c r="N277">
        <f>(Table2[[#This Row],[1W Return vs Nifty]]-AVERAGE(Table2[1W Return vs Nifty]))/_xlfn.STDEV.P(Table2[1W Return vs Nifty])</f>
        <v>-6.2735865520901463E-2</v>
      </c>
      <c r="O277">
        <v>8851.64</v>
      </c>
      <c r="P277">
        <v>8601.9200613608991</v>
      </c>
      <c r="Q277">
        <v>7533.0896556773896</v>
      </c>
      <c r="R277">
        <v>52.517302628196703</v>
      </c>
      <c r="S277" s="1">
        <f>(Table2[[#This Row],[Close Price]]-Table2[[#This Row],[20D EMA]])/Table2[[#This Row],[20D EMA]]</f>
        <v>7.8301874003011088E-3</v>
      </c>
      <c r="T277" s="1">
        <f>(Table2[[#This Row],[Close Price]]-Table2[[#This Row],[50D EMA]])/Table2[[#This Row],[50D EMA]]</f>
        <v>3.708822406664266E-2</v>
      </c>
      <c r="U277" s="1">
        <f>(Table2[[#This Row],[Close Price]]-Table2[[#This Row],[200D EMA]])/Table2[[#This Row],[200D EMA]]</f>
        <v>0.18423520862739715</v>
      </c>
      <c r="V277">
        <v>0.76770651382885402</v>
      </c>
      <c r="W277">
        <v>8850</v>
      </c>
      <c r="X277">
        <v>9100</v>
      </c>
      <c r="Y277">
        <v>8850</v>
      </c>
      <c r="Z277">
        <v>9196</v>
      </c>
      <c r="AA277">
        <v>8315</v>
      </c>
      <c r="AB277">
        <v>9196</v>
      </c>
      <c r="AC277" s="1">
        <f>(Table2[[#This Row],[Close Price]]/Table2[[#This Row],[Day Low]])-1</f>
        <v>8.0169491525423631E-3</v>
      </c>
      <c r="AD277" s="1">
        <f>(Table2[[#This Row],[Day High]]/Table2[[#This Row],[Close Price]])-1</f>
        <v>2.0070732377156952E-2</v>
      </c>
      <c r="AE277" s="1">
        <f>(Table2[[#This Row],[Close Price]]/Table2[[#This Row],[Current Week Low]])-1</f>
        <v>8.0169491525423631E-3</v>
      </c>
      <c r="AF277" s="1">
        <f>(Table2[[#This Row],[Current Week High]]/Table2[[#This Row],[Close Price]])-1</f>
        <v>3.0831918125311608E-2</v>
      </c>
      <c r="AG277" s="1">
        <f>(Table2[[#This Row],[Close Price]]/Table2[[#This Row],[Current Month Low]])-1</f>
        <v>7.2874323511725958E-2</v>
      </c>
      <c r="AH277" s="1">
        <f>(Table2[[#This Row],[Current Month High]]/Table2[[#This Row],[Close Price]])-1</f>
        <v>3.0831918125311608E-2</v>
      </c>
      <c r="AI277">
        <v>7.1634747420397904</v>
      </c>
      <c r="AJ277">
        <v>49.779635832472799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0.15</v>
      </c>
      <c r="AM277" t="s">
        <v>3188</v>
      </c>
      <c r="AN277">
        <v>5.22</v>
      </c>
      <c r="AO277" t="s">
        <v>3188</v>
      </c>
      <c r="AP277">
        <v>4.2059093363988997E-2</v>
      </c>
      <c r="AQ277">
        <f>(Table2[[#This Row],[Sharpe Ratio]]-AVERAGE(Table2[Sharpe Ratio]))/_xlfn.STDEV.P(Table2[Sharpe Ratio])</f>
        <v>-0.27798941670061755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0.46423590114776714</v>
      </c>
      <c r="AS277">
        <f>_xlfn.RANK.AVG(Table2[[#This Row],[1Y Return vs Nifty Z-Score]],Table2[1Y Return vs Nifty Z-Score])</f>
        <v>329</v>
      </c>
      <c r="AT277">
        <f>_xlfn.RANK.AVG(Table2[[#This Row],[6M Return vs Nifty Z-Score]],Table2[6M Return vs Nifty Z-Score])</f>
        <v>171</v>
      </c>
      <c r="AU277">
        <f>_xlfn.RANK.AVG(Table2[[#This Row],[Sharpe Ratio Z-Score]],Table2[Sharpe Ratio Z-Score])</f>
        <v>411</v>
      </c>
      <c r="AV277">
        <f>(Table2[[#This Row],[Rank 1Y]]+Table2[[#This Row],[Rank 6M]]+Table2[[#This Row],[Rank Sharpe]])/3</f>
        <v>303.66666666666669</v>
      </c>
    </row>
    <row r="278" spans="1:48" x14ac:dyDescent="0.3">
      <c r="A278" t="s">
        <v>1808</v>
      </c>
      <c r="B278" t="s">
        <v>1809</v>
      </c>
      <c r="C278" t="s">
        <v>3148</v>
      </c>
      <c r="D278" t="s">
        <v>190</v>
      </c>
      <c r="E278">
        <v>4419.7220625</v>
      </c>
      <c r="F278">
        <v>677.5</v>
      </c>
      <c r="G278">
        <v>45.964979517015301</v>
      </c>
      <c r="H278">
        <f>(Table2[[#This Row],[1Y Return vs Nifty]]-AVERAGE(Table2[1Y Return vs Nifty]))/_xlfn.STDEV.P(Table2[1Y Return vs Nifty])</f>
        <v>0.3623635843484998</v>
      </c>
      <c r="I278">
        <v>-7.7497104931671599</v>
      </c>
      <c r="J278">
        <f>(Table2[[#This Row],[1M Return vs Nifty]]-AVERAGE(Table2[1M Return vs Nifty]))/_xlfn.STDEV.P(Table2[1M Return vs Nifty])</f>
        <v>-1.0460504044156524</v>
      </c>
      <c r="K278">
        <v>6.6235593453706301</v>
      </c>
      <c r="L278">
        <f>(Table2[[#This Row],[6M Return vs Nifty]]-AVERAGE(Table2[6M Return vs Nifty]))/_xlfn.STDEV.P(Table2[6M Return vs Nifty])</f>
        <v>-9.7706734374567297E-2</v>
      </c>
      <c r="M278">
        <v>1.67660969726133</v>
      </c>
      <c r="N278">
        <f>(Table2[[#This Row],[1W Return vs Nifty]]-AVERAGE(Table2[1W Return vs Nifty]))/_xlfn.STDEV.P(Table2[1W Return vs Nifty])</f>
        <v>-6.1707061040455327E-2</v>
      </c>
      <c r="O278">
        <v>712.38</v>
      </c>
      <c r="P278">
        <v>721.71574983543599</v>
      </c>
      <c r="Q278">
        <v>641.94819040078903</v>
      </c>
      <c r="R278">
        <v>35.054241950741201</v>
      </c>
      <c r="S278" s="1">
        <f>(Table2[[#This Row],[Close Price]]-Table2[[#This Row],[20D EMA]])/Table2[[#This Row],[20D EMA]]</f>
        <v>-4.8962632302984359E-2</v>
      </c>
      <c r="T278" s="1">
        <f>(Table2[[#This Row],[Close Price]]-Table2[[#This Row],[50D EMA]])/Table2[[#This Row],[50D EMA]]</f>
        <v>-6.1264770576945238E-2</v>
      </c>
      <c r="U278" s="1">
        <f>(Table2[[#This Row],[Close Price]]-Table2[[#This Row],[200D EMA]])/Table2[[#This Row],[200D EMA]]</f>
        <v>5.5381119739608305E-2</v>
      </c>
      <c r="V278">
        <v>0.429248896274461</v>
      </c>
      <c r="W278">
        <v>675</v>
      </c>
      <c r="X278">
        <v>697.5</v>
      </c>
      <c r="Y278">
        <v>668.2</v>
      </c>
      <c r="Z278">
        <v>711.85</v>
      </c>
      <c r="AA278">
        <v>643.1</v>
      </c>
      <c r="AB278">
        <v>774.9</v>
      </c>
      <c r="AC278" s="1">
        <f>(Table2[[#This Row],[Close Price]]/Table2[[#This Row],[Day Low]])-1</f>
        <v>3.7037037037037646E-3</v>
      </c>
      <c r="AD278" s="1">
        <f>(Table2[[#This Row],[Day High]]/Table2[[#This Row],[Close Price]])-1</f>
        <v>2.9520295202952074E-2</v>
      </c>
      <c r="AE278" s="1">
        <f>(Table2[[#This Row],[Close Price]]/Table2[[#This Row],[Current Week Low]])-1</f>
        <v>1.3917988626159783E-2</v>
      </c>
      <c r="AF278" s="1">
        <f>(Table2[[#This Row],[Current Week High]]/Table2[[#This Row],[Close Price]])-1</f>
        <v>5.0701107011070112E-2</v>
      </c>
      <c r="AG278" s="1">
        <f>(Table2[[#This Row],[Close Price]]/Table2[[#This Row],[Current Month Low]])-1</f>
        <v>5.3490903436479442E-2</v>
      </c>
      <c r="AH278" s="1">
        <f>(Table2[[#This Row],[Current Month High]]/Table2[[#This Row],[Close Price]])-1</f>
        <v>0.1437638376383763</v>
      </c>
      <c r="AI278">
        <v>22.1254612546125</v>
      </c>
      <c r="AJ278">
        <v>93.212605161842305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0.02</v>
      </c>
      <c r="AM278" t="s">
        <v>3188</v>
      </c>
      <c r="AN278">
        <v>-10.63</v>
      </c>
      <c r="AO278" t="s">
        <v>3187</v>
      </c>
      <c r="AP278">
        <v>5.7262024124806001E-2</v>
      </c>
      <c r="AQ278">
        <f>(Table2[[#This Row],[Sharpe Ratio]]-AVERAGE(Table2[Sharpe Ratio]))/_xlfn.STDEV.P(Table2[Sharpe Ratio])</f>
        <v>-9.9846038503960441E-2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196</v>
      </c>
      <c r="AT278">
        <f>_xlfn.RANK.AVG(Table2[[#This Row],[6M Return vs Nifty Z-Score]],Table2[6M Return vs Nifty Z-Score])</f>
        <v>351</v>
      </c>
      <c r="AU278">
        <f>_xlfn.RANK.AVG(Table2[[#This Row],[Sharpe Ratio Z-Score]],Table2[Sharpe Ratio Z-Score])</f>
        <v>365</v>
      </c>
      <c r="AV278">
        <f>(Table2[[#This Row],[Rank 1Y]]+Table2[[#This Row],[Rank 6M]]+Table2[[#This Row],[Rank Sharpe]])/3</f>
        <v>304</v>
      </c>
    </row>
    <row r="279" spans="1:48" x14ac:dyDescent="0.3">
      <c r="A279" t="s">
        <v>177</v>
      </c>
      <c r="B279" t="s">
        <v>178</v>
      </c>
      <c r="C279" t="s">
        <v>3140</v>
      </c>
      <c r="D279" t="s">
        <v>18</v>
      </c>
      <c r="E279">
        <v>148680.58307376</v>
      </c>
      <c r="F279">
        <v>342.7</v>
      </c>
      <c r="G279">
        <v>68.307034638797901</v>
      </c>
      <c r="H279">
        <f>(Table2[[#This Row],[1Y Return vs Nifty]]-AVERAGE(Table2[1Y Return vs Nifty]))/_xlfn.STDEV.P(Table2[1Y Return vs Nifty])</f>
        <v>0.7433194160095894</v>
      </c>
      <c r="I279">
        <v>5.6410348864422</v>
      </c>
      <c r="J279">
        <f>(Table2[[#This Row],[1M Return vs Nifty]]-AVERAGE(Table2[1M Return vs Nifty]))/_xlfn.STDEV.P(Table2[1M Return vs Nifty])</f>
        <v>0.43102583368967773</v>
      </c>
      <c r="K279">
        <v>4.5002375267692099</v>
      </c>
      <c r="L279">
        <f>(Table2[[#This Row],[6M Return vs Nifty]]-AVERAGE(Table2[6M Return vs Nifty]))/_xlfn.STDEV.P(Table2[6M Return vs Nifty])</f>
        <v>-0.16549455830685128</v>
      </c>
      <c r="M279">
        <v>3.2837588278096601</v>
      </c>
      <c r="N279">
        <f>(Table2[[#This Row],[1W Return vs Nifty]]-AVERAGE(Table2[1W Return vs Nifty]))/_xlfn.STDEV.P(Table2[1W Return vs Nifty])</f>
        <v>0.27234654352879378</v>
      </c>
      <c r="O279">
        <v>344.24</v>
      </c>
      <c r="P279">
        <v>341.00480843670999</v>
      </c>
      <c r="Q279">
        <v>304.76859756388001</v>
      </c>
      <c r="R279">
        <v>47.8961408280326</v>
      </c>
      <c r="S279" s="1">
        <f>(Table2[[#This Row],[Close Price]]-Table2[[#This Row],[20D EMA]])/Table2[[#This Row],[20D EMA]]</f>
        <v>-4.4736230536835363E-3</v>
      </c>
      <c r="T279" s="1">
        <f>(Table2[[#This Row],[Close Price]]-Table2[[#This Row],[50D EMA]])/Table2[[#This Row],[50D EMA]]</f>
        <v>4.971166157630943E-3</v>
      </c>
      <c r="U279" s="1">
        <f>(Table2[[#This Row],[Close Price]]-Table2[[#This Row],[200D EMA]])/Table2[[#This Row],[200D EMA]]</f>
        <v>0.12445968101477219</v>
      </c>
      <c r="V279">
        <v>0.80684385999928498</v>
      </c>
      <c r="W279">
        <v>341.85</v>
      </c>
      <c r="X279">
        <v>350.6</v>
      </c>
      <c r="Y279">
        <v>337.25</v>
      </c>
      <c r="Z279">
        <v>355.9</v>
      </c>
      <c r="AA279">
        <v>328.25</v>
      </c>
      <c r="AB279">
        <v>373.35</v>
      </c>
      <c r="AC279" s="1">
        <f>(Table2[[#This Row],[Close Price]]/Table2[[#This Row],[Day Low]])-1</f>
        <v>2.486470674272212E-3</v>
      </c>
      <c r="AD279" s="1">
        <f>(Table2[[#This Row],[Day High]]/Table2[[#This Row],[Close Price]])-1</f>
        <v>2.305223227312525E-2</v>
      </c>
      <c r="AE279" s="1">
        <f>(Table2[[#This Row],[Close Price]]/Table2[[#This Row],[Current Week Low]])-1</f>
        <v>1.6160118606375118E-2</v>
      </c>
      <c r="AF279" s="1">
        <f>(Table2[[#This Row],[Current Week High]]/Table2[[#This Row],[Close Price]])-1</f>
        <v>3.85176539247154E-2</v>
      </c>
      <c r="AG279" s="1">
        <f>(Table2[[#This Row],[Close Price]]/Table2[[#This Row],[Current Month Low]])-1</f>
        <v>4.4021325209443907E-2</v>
      </c>
      <c r="AH279" s="1">
        <f>(Table2[[#This Row],[Current Month High]]/Table2[[#This Row],[Close Price]])-1</f>
        <v>8.9436825211555382E-2</v>
      </c>
      <c r="AI279">
        <v>9.7169536037350497</v>
      </c>
      <c r="AJ279">
        <v>106.788354201236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0.05</v>
      </c>
      <c r="AM279" t="s">
        <v>3188</v>
      </c>
      <c r="AN279">
        <v>-7.37</v>
      </c>
      <c r="AO279" t="s">
        <v>3187</v>
      </c>
      <c r="AP279">
        <v>4.0923350852500998E-2</v>
      </c>
      <c r="AQ279">
        <f>(Table2[[#This Row],[Sharpe Ratio]]-AVERAGE(Table2[Sharpe Ratio]))/_xlfn.STDEV.P(Table2[Sharpe Ratio])</f>
        <v>-0.29129770646008202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0.98989952846112761</v>
      </c>
      <c r="AS279">
        <f>_xlfn.RANK.AVG(Table2[[#This Row],[1Y Return vs Nifty Z-Score]],Table2[1Y Return vs Nifty Z-Score])</f>
        <v>127</v>
      </c>
      <c r="AT279">
        <f>_xlfn.RANK.AVG(Table2[[#This Row],[6M Return vs Nifty Z-Score]],Table2[6M Return vs Nifty Z-Score])</f>
        <v>374</v>
      </c>
      <c r="AU279">
        <f>_xlfn.RANK.AVG(Table2[[#This Row],[Sharpe Ratio Z-Score]],Table2[Sharpe Ratio Z-Score])</f>
        <v>415</v>
      </c>
      <c r="AV279">
        <f>(Table2[[#This Row],[Rank 1Y]]+Table2[[#This Row],[Rank 6M]]+Table2[[#This Row],[Rank Sharpe]])/3</f>
        <v>305.33333333333331</v>
      </c>
    </row>
    <row r="280" spans="1:48" x14ac:dyDescent="0.3">
      <c r="A280" t="s">
        <v>1897</v>
      </c>
      <c r="B280" t="s">
        <v>1898</v>
      </c>
      <c r="C280" t="s">
        <v>3151</v>
      </c>
      <c r="D280" t="s">
        <v>117</v>
      </c>
      <c r="E280">
        <v>3860.3820294000002</v>
      </c>
      <c r="F280">
        <v>1895.4</v>
      </c>
      <c r="G280">
        <v>16.806659307002899</v>
      </c>
      <c r="H280">
        <f>(Table2[[#This Row],[1Y Return vs Nifty]]-AVERAGE(Table2[1Y Return vs Nifty]))/_xlfn.STDEV.P(Table2[1Y Return vs Nifty])</f>
        <v>-0.1348168256405414</v>
      </c>
      <c r="I280">
        <v>-13.397156084967101</v>
      </c>
      <c r="J280">
        <f>(Table2[[#This Row],[1M Return vs Nifty]]-AVERAGE(Table2[1M Return vs Nifty]))/_xlfn.STDEV.P(Table2[1M Return vs Nifty])</f>
        <v>-1.6689961369469164</v>
      </c>
      <c r="K280">
        <v>-13.9739568932583</v>
      </c>
      <c r="L280">
        <f>(Table2[[#This Row],[6M Return vs Nifty]]-AVERAGE(Table2[6M Return vs Nifty]))/_xlfn.STDEV.P(Table2[6M Return vs Nifty])</f>
        <v>-0.75528995703754587</v>
      </c>
      <c r="M280">
        <v>-4.3540378593501696</v>
      </c>
      <c r="N280">
        <f>(Table2[[#This Row],[1W Return vs Nifty]]-AVERAGE(Table2[1W Return vs Nifty]))/_xlfn.STDEV.P(Table2[1W Return vs Nifty])</f>
        <v>-1.3152058906639859</v>
      </c>
      <c r="O280">
        <v>2071.4299999999998</v>
      </c>
      <c r="P280">
        <v>2135.6022022168099</v>
      </c>
      <c r="Q280">
        <v>1942.44209464556</v>
      </c>
      <c r="R280">
        <v>16.890806336735402</v>
      </c>
      <c r="S280" s="1">
        <f>(Table2[[#This Row],[Close Price]]-Table2[[#This Row],[20D EMA]])/Table2[[#This Row],[20D EMA]]</f>
        <v>-8.4979941393143757E-2</v>
      </c>
      <c r="T280" s="1">
        <f>(Table2[[#This Row],[Close Price]]-Table2[[#This Row],[50D EMA]])/Table2[[#This Row],[50D EMA]]</f>
        <v>-0.11247516132333718</v>
      </c>
      <c r="U280" s="1">
        <f>(Table2[[#This Row],[Close Price]]-Table2[[#This Row],[200D EMA]])/Table2[[#This Row],[200D EMA]]</f>
        <v>-2.421801647278642E-2</v>
      </c>
      <c r="V280">
        <v>0.75919445905203498</v>
      </c>
      <c r="W280">
        <v>1890.05</v>
      </c>
      <c r="X280">
        <v>1999</v>
      </c>
      <c r="Y280">
        <v>1890.05</v>
      </c>
      <c r="Z280">
        <v>2027</v>
      </c>
      <c r="AA280">
        <v>1890.05</v>
      </c>
      <c r="AB280">
        <v>2189.15</v>
      </c>
      <c r="AC280" s="1">
        <f>(Table2[[#This Row],[Close Price]]/Table2[[#This Row],[Day Low]])-1</f>
        <v>2.8306129467474683E-3</v>
      </c>
      <c r="AD280" s="1">
        <f>(Table2[[#This Row],[Day High]]/Table2[[#This Row],[Close Price]])-1</f>
        <v>5.4658647251239811E-2</v>
      </c>
      <c r="AE280" s="1">
        <f>(Table2[[#This Row],[Close Price]]/Table2[[#This Row],[Current Week Low]])-1</f>
        <v>2.8306129467474683E-3</v>
      </c>
      <c r="AF280" s="1">
        <f>(Table2[[#This Row],[Current Week High]]/Table2[[#This Row],[Close Price]])-1</f>
        <v>6.943125461643973E-2</v>
      </c>
      <c r="AG280" s="1">
        <f>(Table2[[#This Row],[Close Price]]/Table2[[#This Row],[Current Month Low]])-1</f>
        <v>2.8306129467474683E-3</v>
      </c>
      <c r="AH280" s="1">
        <f>(Table2[[#This Row],[Current Month High]]/Table2[[#This Row],[Close Price]])-1</f>
        <v>0.15498047905455303</v>
      </c>
      <c r="AI280">
        <v>29.278780204706099</v>
      </c>
      <c r="AJ280">
        <v>53.467470952592997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-0.17</v>
      </c>
      <c r="AM280" t="s">
        <v>3187</v>
      </c>
      <c r="AN280">
        <v>-12.57</v>
      </c>
      <c r="AO280" t="s">
        <v>3187</v>
      </c>
      <c r="AP280">
        <v>0.25141324840985801</v>
      </c>
      <c r="AQ280">
        <f>(Table2[[#This Row],[Sharpe Ratio]]-AVERAGE(Table2[Sharpe Ratio]))/_xlfn.STDEV.P(Table2[Sharpe Ratio])</f>
        <v>2.1751597165901533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333</v>
      </c>
      <c r="AT280">
        <f>_xlfn.RANK.AVG(Table2[[#This Row],[6M Return vs Nifty Z-Score]],Table2[6M Return vs Nifty Z-Score])</f>
        <v>573</v>
      </c>
      <c r="AU280">
        <f>_xlfn.RANK.AVG(Table2[[#This Row],[Sharpe Ratio Z-Score]],Table2[Sharpe Ratio Z-Score])</f>
        <v>10</v>
      </c>
      <c r="AV280">
        <f>(Table2[[#This Row],[Rank 1Y]]+Table2[[#This Row],[Rank 6M]]+Table2[[#This Row],[Rank Sharpe]])/3</f>
        <v>305.33333333333331</v>
      </c>
    </row>
    <row r="281" spans="1:48" x14ac:dyDescent="0.3">
      <c r="A281" t="s">
        <v>1293</v>
      </c>
      <c r="B281" t="s">
        <v>1294</v>
      </c>
      <c r="C281" t="s">
        <v>3151</v>
      </c>
      <c r="D281" t="s">
        <v>281</v>
      </c>
      <c r="E281">
        <v>9162.2183500350002</v>
      </c>
      <c r="F281">
        <v>1549.95</v>
      </c>
      <c r="G281">
        <v>103.848223752408</v>
      </c>
      <c r="H281">
        <f>(Table2[[#This Row],[1Y Return vs Nifty]]-AVERAGE(Table2[1Y Return vs Nifty]))/_xlfn.STDEV.P(Table2[1Y Return vs Nifty])</f>
        <v>1.3493345378592716</v>
      </c>
      <c r="I281">
        <v>3.48428728971707</v>
      </c>
      <c r="J281">
        <f>(Table2[[#This Row],[1M Return vs Nifty]]-AVERAGE(Table2[1M Return vs Nifty]))/_xlfn.STDEV.P(Table2[1M Return vs Nifty])</f>
        <v>0.19312416829288553</v>
      </c>
      <c r="K281">
        <v>10.2328095215404</v>
      </c>
      <c r="L281">
        <f>(Table2[[#This Row],[6M Return vs Nifty]]-AVERAGE(Table2[6M Return vs Nifty]))/_xlfn.STDEV.P(Table2[6M Return vs Nifty])</f>
        <v>1.7519894639641657E-2</v>
      </c>
      <c r="M281">
        <v>6.4516084068611796</v>
      </c>
      <c r="N281">
        <f>(Table2[[#This Row],[1W Return vs Nifty]]-AVERAGE(Table2[1W Return vs Nifty]))/_xlfn.STDEV.P(Table2[1W Return vs Nifty])</f>
        <v>0.93079917278435587</v>
      </c>
      <c r="O281">
        <v>1497.87</v>
      </c>
      <c r="P281">
        <v>1529.2697840297401</v>
      </c>
      <c r="Q281">
        <v>1366.7237201492501</v>
      </c>
      <c r="R281">
        <v>67.614040456709802</v>
      </c>
      <c r="S281" s="1">
        <f>(Table2[[#This Row],[Close Price]]-Table2[[#This Row],[20D EMA]])/Table2[[#This Row],[20D EMA]]</f>
        <v>3.476937250896283E-2</v>
      </c>
      <c r="T281" s="1">
        <f>(Table2[[#This Row],[Close Price]]-Table2[[#This Row],[50D EMA]])/Table2[[#This Row],[50D EMA]]</f>
        <v>1.3522935054510812E-2</v>
      </c>
      <c r="U281" s="1">
        <f>(Table2[[#This Row],[Close Price]]-Table2[[#This Row],[200D EMA]])/Table2[[#This Row],[200D EMA]]</f>
        <v>0.13406241301697838</v>
      </c>
      <c r="V281">
        <v>0.770669886548628</v>
      </c>
      <c r="W281">
        <v>1548.05</v>
      </c>
      <c r="X281">
        <v>1567.65</v>
      </c>
      <c r="Y281">
        <v>1483.4</v>
      </c>
      <c r="Z281">
        <v>1567.65</v>
      </c>
      <c r="AA281">
        <v>1320.05</v>
      </c>
      <c r="AB281">
        <v>1567.65</v>
      </c>
      <c r="AC281" s="1">
        <f>(Table2[[#This Row],[Close Price]]/Table2[[#This Row],[Day Low]])-1</f>
        <v>1.2273505377733418E-3</v>
      </c>
      <c r="AD281" s="1">
        <f>(Table2[[#This Row],[Day High]]/Table2[[#This Row],[Close Price]])-1</f>
        <v>1.1419723216878008E-2</v>
      </c>
      <c r="AE281" s="1">
        <f>(Table2[[#This Row],[Close Price]]/Table2[[#This Row],[Current Week Low]])-1</f>
        <v>4.4863152217877733E-2</v>
      </c>
      <c r="AF281" s="1">
        <f>(Table2[[#This Row],[Current Week High]]/Table2[[#This Row],[Close Price]])-1</f>
        <v>1.1419723216878008E-2</v>
      </c>
      <c r="AG281" s="1">
        <f>(Table2[[#This Row],[Close Price]]/Table2[[#This Row],[Current Month Low]])-1</f>
        <v>0.17416006969432973</v>
      </c>
      <c r="AH281" s="1">
        <f>(Table2[[#This Row],[Current Month High]]/Table2[[#This Row],[Close Price]])-1</f>
        <v>1.1419723216878008E-2</v>
      </c>
      <c r="AI281">
        <v>34.197877350882202</v>
      </c>
      <c r="AJ281">
        <v>141.27490660024901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-0.01</v>
      </c>
      <c r="AM281" t="s">
        <v>3187</v>
      </c>
      <c r="AN281">
        <v>6.22</v>
      </c>
      <c r="AO281" t="s">
        <v>3188</v>
      </c>
      <c r="AQ281">
        <f>(Table2[[#This Row],[Sharpe Ratio]]-AVERAGE(Table2[Sharpe Ratio]))/_xlfn.STDEV.P(Table2[Sharpe Ratio])</f>
        <v>-0.77082524510946537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66</v>
      </c>
      <c r="AT281">
        <f>_xlfn.RANK.AVG(Table2[[#This Row],[6M Return vs Nifty Z-Score]],Table2[6M Return vs Nifty Z-Score])</f>
        <v>304</v>
      </c>
      <c r="AU281">
        <f>_xlfn.RANK.AVG(Table2[[#This Row],[Sharpe Ratio Z-Score]],Table2[Sharpe Ratio Z-Score])</f>
        <v>548.5</v>
      </c>
      <c r="AV281">
        <f>(Table2[[#This Row],[Rank 1Y]]+Table2[[#This Row],[Rank 6M]]+Table2[[#This Row],[Rank Sharpe]])/3</f>
        <v>306.16666666666669</v>
      </c>
    </row>
    <row r="282" spans="1:48" x14ac:dyDescent="0.3">
      <c r="A282" t="s">
        <v>128</v>
      </c>
      <c r="B282" t="s">
        <v>129</v>
      </c>
      <c r="C282" t="s">
        <v>3149</v>
      </c>
      <c r="D282" t="s">
        <v>130</v>
      </c>
      <c r="E282">
        <v>214730.71158</v>
      </c>
      <c r="F282">
        <v>508.2</v>
      </c>
      <c r="G282">
        <v>33.292494085523103</v>
      </c>
      <c r="H282">
        <f>(Table2[[#This Row],[1Y Return vs Nifty]]-AVERAGE(Table2[1Y Return vs Nifty]))/_xlfn.STDEV.P(Table2[1Y Return vs Nifty])</f>
        <v>0.14628421293649474</v>
      </c>
      <c r="I282">
        <v>4.9973824393259401</v>
      </c>
      <c r="J282">
        <f>(Table2[[#This Row],[1M Return vs Nifty]]-AVERAGE(Table2[1M Return vs Nifty]))/_xlfn.STDEV.P(Table2[1M Return vs Nifty])</f>
        <v>0.36002726652391848</v>
      </c>
      <c r="K282">
        <v>13.7489085270752</v>
      </c>
      <c r="L282">
        <f>(Table2[[#This Row],[6M Return vs Nifty]]-AVERAGE(Table2[6M Return vs Nifty]))/_xlfn.STDEV.P(Table2[6M Return vs Nifty])</f>
        <v>0.12977263853725124</v>
      </c>
      <c r="M282">
        <v>1.2892150462867</v>
      </c>
      <c r="N282">
        <f>(Table2[[#This Row],[1W Return vs Nifty]]-AVERAGE(Table2[1W Return vs Nifty]))/_xlfn.STDEV.P(Table2[1W Return vs Nifty])</f>
        <v>-0.14222888511335191</v>
      </c>
      <c r="O282">
        <v>510.3</v>
      </c>
      <c r="P282">
        <v>525.75318573221602</v>
      </c>
      <c r="Q282">
        <v>493.13161583928297</v>
      </c>
      <c r="R282">
        <v>47.623146546882801</v>
      </c>
      <c r="S282" s="1">
        <f>(Table2[[#This Row],[Close Price]]-Table2[[#This Row],[20D EMA]])/Table2[[#This Row],[20D EMA]]</f>
        <v>-4.1152263374486043E-3</v>
      </c>
      <c r="T282" s="1">
        <f>(Table2[[#This Row],[Close Price]]-Table2[[#This Row],[50D EMA]])/Table2[[#This Row],[50D EMA]]</f>
        <v>-3.3386741552064454E-2</v>
      </c>
      <c r="U282" s="1">
        <f>(Table2[[#This Row],[Close Price]]-Table2[[#This Row],[200D EMA]])/Table2[[#This Row],[200D EMA]]</f>
        <v>3.0556516103862969E-2</v>
      </c>
      <c r="V282">
        <v>0.55739649021859505</v>
      </c>
      <c r="W282">
        <v>502.1</v>
      </c>
      <c r="X282">
        <v>516.95000000000005</v>
      </c>
      <c r="Y282">
        <v>502.1</v>
      </c>
      <c r="Z282">
        <v>523.54999999999995</v>
      </c>
      <c r="AA282">
        <v>490.5</v>
      </c>
      <c r="AB282">
        <v>533.54999999999995</v>
      </c>
      <c r="AC282" s="1">
        <f>(Table2[[#This Row],[Close Price]]/Table2[[#This Row],[Day Low]])-1</f>
        <v>1.2148974307906624E-2</v>
      </c>
      <c r="AD282" s="1">
        <f>(Table2[[#This Row],[Day High]]/Table2[[#This Row],[Close Price]])-1</f>
        <v>1.7217630853994637E-2</v>
      </c>
      <c r="AE282" s="1">
        <f>(Table2[[#This Row],[Close Price]]/Table2[[#This Row],[Current Week Low]])-1</f>
        <v>1.2148974307906624E-2</v>
      </c>
      <c r="AF282" s="1">
        <f>(Table2[[#This Row],[Current Week High]]/Table2[[#This Row],[Close Price]])-1</f>
        <v>3.0204643841007517E-2</v>
      </c>
      <c r="AG282" s="1">
        <f>(Table2[[#This Row],[Close Price]]/Table2[[#This Row],[Current Month Low]])-1</f>
        <v>3.6085626911315005E-2</v>
      </c>
      <c r="AH282" s="1">
        <f>(Table2[[#This Row],[Current Month High]]/Table2[[#This Row],[Close Price]])-1</f>
        <v>4.9881936245572467E-2</v>
      </c>
      <c r="AI282">
        <v>58.933490751672501</v>
      </c>
      <c r="AJ282">
        <v>78.566408995080806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-0.22</v>
      </c>
      <c r="AM282" t="s">
        <v>3187</v>
      </c>
      <c r="AN282">
        <v>-2.74</v>
      </c>
      <c r="AO282" t="s">
        <v>3187</v>
      </c>
      <c r="AP282">
        <v>4.2778676726051998E-2</v>
      </c>
      <c r="AQ282">
        <f>(Table2[[#This Row],[Sharpe Ratio]]-AVERAGE(Table2[Sharpe Ratio]))/_xlfn.STDEV.P(Table2[Sharpe Ratio])</f>
        <v>-0.26955755490839017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248</v>
      </c>
      <c r="AT282">
        <f>_xlfn.RANK.AVG(Table2[[#This Row],[6M Return vs Nifty Z-Score]],Table2[6M Return vs Nifty Z-Score])</f>
        <v>266</v>
      </c>
      <c r="AU282">
        <f>_xlfn.RANK.AVG(Table2[[#This Row],[Sharpe Ratio Z-Score]],Table2[Sharpe Ratio Z-Score])</f>
        <v>406</v>
      </c>
      <c r="AV282">
        <f>(Table2[[#This Row],[Rank 1Y]]+Table2[[#This Row],[Rank 6M]]+Table2[[#This Row],[Rank Sharpe]])/3</f>
        <v>306.66666666666669</v>
      </c>
    </row>
    <row r="283" spans="1:48" x14ac:dyDescent="0.3">
      <c r="A283" t="s">
        <v>254</v>
      </c>
      <c r="B283" t="s">
        <v>255</v>
      </c>
      <c r="C283" t="s">
        <v>3146</v>
      </c>
      <c r="D283" t="s">
        <v>51</v>
      </c>
      <c r="E283">
        <v>102721.39686915</v>
      </c>
      <c r="F283">
        <v>1020.85</v>
      </c>
      <c r="G283">
        <v>48.010805415494701</v>
      </c>
      <c r="H283">
        <f>(Table2[[#This Row],[1Y Return vs Nifty]]-AVERAGE(Table2[1Y Return vs Nifty]))/_xlfn.STDEV.P(Table2[1Y Return vs Nifty])</f>
        <v>0.39724709449744589</v>
      </c>
      <c r="I283">
        <v>-6.2888869721690801</v>
      </c>
      <c r="J283">
        <f>(Table2[[#This Row],[1M Return vs Nifty]]-AVERAGE(Table2[1M Return vs Nifty]))/_xlfn.STDEV.P(Table2[1M Return vs Nifty])</f>
        <v>-0.88491316748354576</v>
      </c>
      <c r="K283">
        <v>-2.7992937293398699</v>
      </c>
      <c r="L283">
        <f>(Table2[[#This Row],[6M Return vs Nifty]]-AVERAGE(Table2[6M Return vs Nifty]))/_xlfn.STDEV.P(Table2[6M Return vs Nifty])</f>
        <v>-0.39853475750908596</v>
      </c>
      <c r="M283">
        <v>-3.5709794510580801</v>
      </c>
      <c r="N283">
        <f>(Table2[[#This Row],[1W Return vs Nifty]]-AVERAGE(Table2[1W Return vs Nifty]))/_xlfn.STDEV.P(Table2[1W Return vs Nifty])</f>
        <v>-1.1524434693639889</v>
      </c>
      <c r="O283">
        <v>1062.97</v>
      </c>
      <c r="P283">
        <v>1092.81494567502</v>
      </c>
      <c r="Q283">
        <v>998.26952358358005</v>
      </c>
      <c r="R283">
        <v>23.992576507605701</v>
      </c>
      <c r="S283" s="1">
        <f>(Table2[[#This Row],[Close Price]]-Table2[[#This Row],[20D EMA]])/Table2[[#This Row],[20D EMA]]</f>
        <v>-3.9624824783389939E-2</v>
      </c>
      <c r="T283" s="1">
        <f>(Table2[[#This Row],[Close Price]]-Table2[[#This Row],[50D EMA]])/Table2[[#This Row],[50D EMA]]</f>
        <v>-6.5852819784202349E-2</v>
      </c>
      <c r="U283" s="1">
        <f>(Table2[[#This Row],[Close Price]]-Table2[[#This Row],[200D EMA]])/Table2[[#This Row],[200D EMA]]</f>
        <v>2.261961913387955E-2</v>
      </c>
      <c r="V283">
        <v>0.56381328954216203</v>
      </c>
      <c r="W283">
        <v>1011.1</v>
      </c>
      <c r="X283">
        <v>1026.9000000000001</v>
      </c>
      <c r="Y283">
        <v>1008.5</v>
      </c>
      <c r="Z283">
        <v>1071.75</v>
      </c>
      <c r="AA283">
        <v>1008.5</v>
      </c>
      <c r="AB283">
        <v>1087.25</v>
      </c>
      <c r="AC283" s="1">
        <f>(Table2[[#This Row],[Close Price]]/Table2[[#This Row],[Day Low]])-1</f>
        <v>9.642963109484759E-3</v>
      </c>
      <c r="AD283" s="1">
        <f>(Table2[[#This Row],[Day High]]/Table2[[#This Row],[Close Price]])-1</f>
        <v>5.9264338541411554E-3</v>
      </c>
      <c r="AE283" s="1">
        <f>(Table2[[#This Row],[Close Price]]/Table2[[#This Row],[Current Week Low]])-1</f>
        <v>1.22459097669807E-2</v>
      </c>
      <c r="AF283" s="1">
        <f>(Table2[[#This Row],[Current Week High]]/Table2[[#This Row],[Close Price]])-1</f>
        <v>4.9860410442278402E-2</v>
      </c>
      <c r="AG283" s="1">
        <f>(Table2[[#This Row],[Close Price]]/Table2[[#This Row],[Current Month Low]])-1</f>
        <v>1.22459097669807E-2</v>
      </c>
      <c r="AH283" s="1">
        <f>(Table2[[#This Row],[Current Month High]]/Table2[[#This Row],[Close Price]])-1</f>
        <v>6.5043836019003765E-2</v>
      </c>
      <c r="AI283">
        <v>29.725228975853401</v>
      </c>
      <c r="AJ283">
        <v>79.806252752091595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-0.22</v>
      </c>
      <c r="AM283" t="s">
        <v>3187</v>
      </c>
      <c r="AN283">
        <v>-4.46</v>
      </c>
      <c r="AO283" t="s">
        <v>3187</v>
      </c>
      <c r="AP283">
        <v>8.7434036055139996E-2</v>
      </c>
      <c r="AQ283">
        <f>(Table2[[#This Row],[Sharpe Ratio]]-AVERAGE(Table2[Sharpe Ratio]))/_xlfn.STDEV.P(Table2[Sharpe Ratio])</f>
        <v>0.25370053858843505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187</v>
      </c>
      <c r="AT283">
        <f>_xlfn.RANK.AVG(Table2[[#This Row],[6M Return vs Nifty Z-Score]],Table2[6M Return vs Nifty Z-Score])</f>
        <v>456</v>
      </c>
      <c r="AU283">
        <f>_xlfn.RANK.AVG(Table2[[#This Row],[Sharpe Ratio Z-Score]],Table2[Sharpe Ratio Z-Score])</f>
        <v>278</v>
      </c>
      <c r="AV283">
        <f>(Table2[[#This Row],[Rank 1Y]]+Table2[[#This Row],[Rank 6M]]+Table2[[#This Row],[Rank Sharpe]])/3</f>
        <v>307</v>
      </c>
    </row>
    <row r="284" spans="1:48" x14ac:dyDescent="0.3">
      <c r="A284" t="s">
        <v>1626</v>
      </c>
      <c r="B284" t="s">
        <v>1627</v>
      </c>
      <c r="C284" t="s">
        <v>3156</v>
      </c>
      <c r="D284" t="s">
        <v>395</v>
      </c>
      <c r="E284">
        <v>5779.5041303999997</v>
      </c>
      <c r="F284">
        <v>117.81</v>
      </c>
      <c r="G284">
        <v>22.982920523105399</v>
      </c>
      <c r="H284">
        <f>(Table2[[#This Row],[1Y Return vs Nifty]]-AVERAGE(Table2[1Y Return vs Nifty]))/_xlfn.STDEV.P(Table2[1Y Return vs Nifty])</f>
        <v>-2.9504994866187309E-2</v>
      </c>
      <c r="I284">
        <v>-4.0836856168177702</v>
      </c>
      <c r="J284">
        <f>(Table2[[#This Row],[1M Return vs Nifty]]-AVERAGE(Table2[1M Return vs Nifty]))/_xlfn.STDEV.P(Table2[1M Return vs Nifty])</f>
        <v>-0.64166677380728054</v>
      </c>
      <c r="K284">
        <v>9.4556372956018198</v>
      </c>
      <c r="L284">
        <f>(Table2[[#This Row],[6M Return vs Nifty]]-AVERAGE(Table2[6M Return vs Nifty]))/_xlfn.STDEV.P(Table2[6M Return vs Nifty])</f>
        <v>-7.2916122904225621E-3</v>
      </c>
      <c r="M284">
        <v>8.43176883950226E-2</v>
      </c>
      <c r="N284">
        <f>(Table2[[#This Row],[1W Return vs Nifty]]-AVERAGE(Table2[1W Return vs Nifty]))/_xlfn.STDEV.P(Table2[1W Return vs Nifty])</f>
        <v>-0.39267254207650731</v>
      </c>
      <c r="O284">
        <v>123.06</v>
      </c>
      <c r="P284">
        <v>127.559986803192</v>
      </c>
      <c r="Q284">
        <v>115.90289008982499</v>
      </c>
      <c r="R284">
        <v>34.963238910216397</v>
      </c>
      <c r="S284" s="1">
        <f>(Table2[[#This Row],[Close Price]]-Table2[[#This Row],[20D EMA]])/Table2[[#This Row],[20D EMA]]</f>
        <v>-4.2662116040955628E-2</v>
      </c>
      <c r="T284" s="1">
        <f>(Table2[[#This Row],[Close Price]]-Table2[[#This Row],[50D EMA]])/Table2[[#This Row],[50D EMA]]</f>
        <v>-7.643452345471724E-2</v>
      </c>
      <c r="U284" s="1">
        <f>(Table2[[#This Row],[Close Price]]-Table2[[#This Row],[200D EMA]])/Table2[[#This Row],[200D EMA]]</f>
        <v>1.6454377528437772E-2</v>
      </c>
      <c r="V284">
        <v>0.339562252182177</v>
      </c>
      <c r="W284">
        <v>117.14</v>
      </c>
      <c r="X284">
        <v>120.94</v>
      </c>
      <c r="Y284">
        <v>117.14</v>
      </c>
      <c r="Z284">
        <v>122.33</v>
      </c>
      <c r="AA284">
        <v>113.36</v>
      </c>
      <c r="AB284">
        <v>130.69999999999999</v>
      </c>
      <c r="AC284" s="1">
        <f>(Table2[[#This Row],[Close Price]]/Table2[[#This Row],[Day Low]])-1</f>
        <v>5.719651698822048E-3</v>
      </c>
      <c r="AD284" s="1">
        <f>(Table2[[#This Row],[Day High]]/Table2[[#This Row],[Close Price]])-1</f>
        <v>2.656820303879126E-2</v>
      </c>
      <c r="AE284" s="1">
        <f>(Table2[[#This Row],[Close Price]]/Table2[[#This Row],[Current Week Low]])-1</f>
        <v>5.719651698822048E-3</v>
      </c>
      <c r="AF284" s="1">
        <f>(Table2[[#This Row],[Current Week High]]/Table2[[#This Row],[Close Price]])-1</f>
        <v>3.8366861896273585E-2</v>
      </c>
      <c r="AG284" s="1">
        <f>(Table2[[#This Row],[Close Price]]/Table2[[#This Row],[Current Month Low]])-1</f>
        <v>3.9255469301340939E-2</v>
      </c>
      <c r="AH284" s="1">
        <f>(Table2[[#This Row],[Current Month High]]/Table2[[#This Row],[Close Price]])-1</f>
        <v>0.10941346235463878</v>
      </c>
      <c r="AI284">
        <v>44.2577030812324</v>
      </c>
      <c r="AJ284">
        <v>81.1068408916218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-0.18</v>
      </c>
      <c r="AM284" t="s">
        <v>3187</v>
      </c>
      <c r="AN284">
        <v>-5.83</v>
      </c>
      <c r="AO284" t="s">
        <v>3187</v>
      </c>
      <c r="AP284">
        <v>7.5623625448866E-2</v>
      </c>
      <c r="AQ284">
        <f>(Table2[[#This Row],[Sharpe Ratio]]-AVERAGE(Table2[Sharpe Ratio]))/_xlfn.STDEV.P(Table2[Sharpe Ratio])</f>
        <v>0.11530969300793374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302</v>
      </c>
      <c r="AT284">
        <f>_xlfn.RANK.AVG(Table2[[#This Row],[6M Return vs Nifty Z-Score]],Table2[6M Return vs Nifty Z-Score])</f>
        <v>315</v>
      </c>
      <c r="AU284">
        <f>_xlfn.RANK.AVG(Table2[[#This Row],[Sharpe Ratio Z-Score]],Table2[Sharpe Ratio Z-Score])</f>
        <v>309</v>
      </c>
      <c r="AV284">
        <f>(Table2[[#This Row],[Rank 1Y]]+Table2[[#This Row],[Rank 6M]]+Table2[[#This Row],[Rank Sharpe]])/3</f>
        <v>308.66666666666669</v>
      </c>
    </row>
    <row r="285" spans="1:48" x14ac:dyDescent="0.3">
      <c r="A285" t="s">
        <v>1453</v>
      </c>
      <c r="B285" t="s">
        <v>1454</v>
      </c>
      <c r="C285" t="s">
        <v>3156</v>
      </c>
      <c r="D285" t="s">
        <v>395</v>
      </c>
      <c r="E285">
        <v>7340.1516773720004</v>
      </c>
      <c r="F285">
        <v>90.04</v>
      </c>
      <c r="G285">
        <v>7.5825139429929198</v>
      </c>
      <c r="H285">
        <f>(Table2[[#This Row],[1Y Return vs Nifty]]-AVERAGE(Table2[1Y Return vs Nifty]))/_xlfn.STDEV.P(Table2[1Y Return vs Nifty])</f>
        <v>-0.29209832679856185</v>
      </c>
      <c r="I285">
        <v>7.96041359230205</v>
      </c>
      <c r="J285">
        <f>(Table2[[#This Row],[1M Return vs Nifty]]-AVERAGE(Table2[1M Return vs Nifty]))/_xlfn.STDEV.P(Table2[1M Return vs Nifty])</f>
        <v>0.68686664586805235</v>
      </c>
      <c r="K285">
        <v>19.409981661818001</v>
      </c>
      <c r="L285">
        <f>(Table2[[#This Row],[6M Return vs Nifty]]-AVERAGE(Table2[6M Return vs Nifty]))/_xlfn.STDEV.P(Table2[6M Return vs Nifty])</f>
        <v>0.31050446428493556</v>
      </c>
      <c r="M285">
        <v>5.7824858824254797</v>
      </c>
      <c r="N285">
        <f>(Table2[[#This Row],[1W Return vs Nifty]]-AVERAGE(Table2[1W Return vs Nifty]))/_xlfn.STDEV.P(Table2[1W Return vs Nifty])</f>
        <v>0.79171886782848711</v>
      </c>
      <c r="O285">
        <v>87.81</v>
      </c>
      <c r="P285">
        <v>86.143382391196397</v>
      </c>
      <c r="Q285">
        <v>79.017947684011006</v>
      </c>
      <c r="R285">
        <v>56.829909491452199</v>
      </c>
      <c r="S285" s="1">
        <f>(Table2[[#This Row],[Close Price]]-Table2[[#This Row],[20D EMA]])/Table2[[#This Row],[20D EMA]]</f>
        <v>2.53957408040087E-2</v>
      </c>
      <c r="T285" s="1">
        <f>(Table2[[#This Row],[Close Price]]-Table2[[#This Row],[50D EMA]])/Table2[[#This Row],[50D EMA]]</f>
        <v>4.5234091123891512E-2</v>
      </c>
      <c r="U285" s="1">
        <f>(Table2[[#This Row],[Close Price]]-Table2[[#This Row],[200D EMA]])/Table2[[#This Row],[200D EMA]]</f>
        <v>0.13948795987546603</v>
      </c>
      <c r="V285">
        <v>0.84047532376178902</v>
      </c>
      <c r="W285">
        <v>89.02</v>
      </c>
      <c r="X285">
        <v>92.6</v>
      </c>
      <c r="Y285">
        <v>89.02</v>
      </c>
      <c r="Z285">
        <v>94</v>
      </c>
      <c r="AA285">
        <v>78.81</v>
      </c>
      <c r="AB285">
        <v>94</v>
      </c>
      <c r="AC285" s="1">
        <f>(Table2[[#This Row],[Close Price]]/Table2[[#This Row],[Day Low]])-1</f>
        <v>1.1458099303527369E-2</v>
      </c>
      <c r="AD285" s="1">
        <f>(Table2[[#This Row],[Day High]]/Table2[[#This Row],[Close Price]])-1</f>
        <v>2.8431808085295218E-2</v>
      </c>
      <c r="AE285" s="1">
        <f>(Table2[[#This Row],[Close Price]]/Table2[[#This Row],[Current Week Low]])-1</f>
        <v>1.1458099303527369E-2</v>
      </c>
      <c r="AF285" s="1">
        <f>(Table2[[#This Row],[Current Week High]]/Table2[[#This Row],[Close Price]])-1</f>
        <v>4.3980453131941211E-2</v>
      </c>
      <c r="AG285" s="1">
        <f>(Table2[[#This Row],[Close Price]]/Table2[[#This Row],[Current Month Low]])-1</f>
        <v>0.14249460728333974</v>
      </c>
      <c r="AH285" s="1">
        <f>(Table2[[#This Row],[Current Month High]]/Table2[[#This Row],[Close Price]])-1</f>
        <v>4.3980453131941211E-2</v>
      </c>
      <c r="AI285">
        <v>9.2292314526876797</v>
      </c>
      <c r="AJ285">
        <v>53.5208866155157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-0.01</v>
      </c>
      <c r="AM285" t="s">
        <v>3187</v>
      </c>
      <c r="AN285">
        <v>8.68</v>
      </c>
      <c r="AO285" t="s">
        <v>3188</v>
      </c>
      <c r="AP285">
        <v>7.3501418062255006E-2</v>
      </c>
      <c r="AQ285">
        <f>(Table2[[#This Row],[Sharpe Ratio]]-AVERAGE(Table2[Sharpe Ratio]))/_xlfn.STDEV.P(Table2[Sharpe Ratio])</f>
        <v>9.0442304013493249E-2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1.5874339551964063</v>
      </c>
      <c r="AS285">
        <f>_xlfn.RANK.AVG(Table2[[#This Row],[1Y Return vs Nifty Z-Score]],Table2[1Y Return vs Nifty Z-Score])</f>
        <v>393</v>
      </c>
      <c r="AT285">
        <f>_xlfn.RANK.AVG(Table2[[#This Row],[6M Return vs Nifty Z-Score]],Table2[6M Return vs Nifty Z-Score])</f>
        <v>218</v>
      </c>
      <c r="AU285">
        <f>_xlfn.RANK.AVG(Table2[[#This Row],[Sharpe Ratio Z-Score]],Table2[Sharpe Ratio Z-Score])</f>
        <v>316</v>
      </c>
      <c r="AV285">
        <f>(Table2[[#This Row],[Rank 1Y]]+Table2[[#This Row],[Rank 6M]]+Table2[[#This Row],[Rank Sharpe]])/3</f>
        <v>309</v>
      </c>
    </row>
    <row r="286" spans="1:48" x14ac:dyDescent="0.3">
      <c r="A286" t="s">
        <v>851</v>
      </c>
      <c r="B286" t="s">
        <v>852</v>
      </c>
      <c r="C286" t="s">
        <v>3154</v>
      </c>
      <c r="D286" t="s">
        <v>286</v>
      </c>
      <c r="E286">
        <v>18830.25909924</v>
      </c>
      <c r="F286">
        <v>862.8</v>
      </c>
      <c r="G286">
        <v>19.137433552170901</v>
      </c>
      <c r="H286">
        <f>(Table2[[#This Row],[1Y Return vs Nifty]]-AVERAGE(Table2[1Y Return vs Nifty]))/_xlfn.STDEV.P(Table2[1Y Return vs Nifty])</f>
        <v>-9.5074642741863641E-2</v>
      </c>
      <c r="I286">
        <v>2.9977594420851701</v>
      </c>
      <c r="J286">
        <f>(Table2[[#This Row],[1M Return vs Nifty]]-AVERAGE(Table2[1M Return vs Nifty]))/_xlfn.STDEV.P(Table2[1M Return vs Nifty])</f>
        <v>0.13945734822117312</v>
      </c>
      <c r="K286">
        <v>-9.7321042443419099</v>
      </c>
      <c r="L286">
        <f>(Table2[[#This Row],[6M Return vs Nifty]]-AVERAGE(Table2[6M Return vs Nifty]))/_xlfn.STDEV.P(Table2[6M Return vs Nifty])</f>
        <v>-0.61986726322241992</v>
      </c>
      <c r="M286">
        <v>0.98883641051819404</v>
      </c>
      <c r="N286">
        <f>(Table2[[#This Row],[1W Return vs Nifty]]-AVERAGE(Table2[1W Return vs Nifty]))/_xlfn.STDEV.P(Table2[1W Return vs Nifty])</f>
        <v>-0.20466401580954807</v>
      </c>
      <c r="O286">
        <v>877.74</v>
      </c>
      <c r="P286">
        <v>861.35176117013305</v>
      </c>
      <c r="Q286">
        <v>789.88458410530905</v>
      </c>
      <c r="R286">
        <v>40.907429528719</v>
      </c>
      <c r="S286" s="1">
        <f>(Table2[[#This Row],[Close Price]]-Table2[[#This Row],[20D EMA]])/Table2[[#This Row],[20D EMA]]</f>
        <v>-1.7020985713309244E-2</v>
      </c>
      <c r="T286" s="1">
        <f>(Table2[[#This Row],[Close Price]]-Table2[[#This Row],[50D EMA]])/Table2[[#This Row],[50D EMA]]</f>
        <v>1.6813558584932819E-3</v>
      </c>
      <c r="U286" s="1">
        <f>(Table2[[#This Row],[Close Price]]-Table2[[#This Row],[200D EMA]])/Table2[[#This Row],[200D EMA]]</f>
        <v>9.2311481147946642E-2</v>
      </c>
      <c r="V286">
        <v>0.69803525362159202</v>
      </c>
      <c r="W286">
        <v>859</v>
      </c>
      <c r="X286">
        <v>894.9</v>
      </c>
      <c r="Y286">
        <v>859</v>
      </c>
      <c r="Z286">
        <v>909</v>
      </c>
      <c r="AA286">
        <v>815.15</v>
      </c>
      <c r="AB286">
        <v>913</v>
      </c>
      <c r="AC286" s="1">
        <f>(Table2[[#This Row],[Close Price]]/Table2[[#This Row],[Day Low]])-1</f>
        <v>4.423748544819528E-3</v>
      </c>
      <c r="AD286" s="1">
        <f>(Table2[[#This Row],[Day High]]/Table2[[#This Row],[Close Price]])-1</f>
        <v>3.7204450625869301E-2</v>
      </c>
      <c r="AE286" s="1">
        <f>(Table2[[#This Row],[Close Price]]/Table2[[#This Row],[Current Week Low]])-1</f>
        <v>4.423748544819528E-3</v>
      </c>
      <c r="AF286" s="1">
        <f>(Table2[[#This Row],[Current Week High]]/Table2[[#This Row],[Close Price]])-1</f>
        <v>5.3546592489568834E-2</v>
      </c>
      <c r="AG286" s="1">
        <f>(Table2[[#This Row],[Close Price]]/Table2[[#This Row],[Current Month Low]])-1</f>
        <v>5.8455498987916243E-2</v>
      </c>
      <c r="AH286" s="1">
        <f>(Table2[[#This Row],[Current Month High]]/Table2[[#This Row],[Close Price]])-1</f>
        <v>5.8182661103384437E-2</v>
      </c>
      <c r="AI286">
        <v>11.0338433008808</v>
      </c>
      <c r="AJ286">
        <v>61.2408895533544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-0.01</v>
      </c>
      <c r="AM286" t="s">
        <v>3187</v>
      </c>
      <c r="AN286">
        <v>-1.94</v>
      </c>
      <c r="AO286" t="s">
        <v>3187</v>
      </c>
      <c r="AP286">
        <v>0.170344200182346</v>
      </c>
      <c r="AQ286">
        <f>(Table2[[#This Row],[Sharpe Ratio]]-AVERAGE(Table2[Sharpe Ratio]))/_xlfn.STDEV.P(Table2[Sharpe Ratio])</f>
        <v>1.2252169492614808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0.44506837570882241</v>
      </c>
      <c r="AS286">
        <f>_xlfn.RANK.AVG(Table2[[#This Row],[1Y Return vs Nifty Z-Score]],Table2[1Y Return vs Nifty Z-Score])</f>
        <v>317</v>
      </c>
      <c r="AT286">
        <f>_xlfn.RANK.AVG(Table2[[#This Row],[6M Return vs Nifty Z-Score]],Table2[6M Return vs Nifty Z-Score])</f>
        <v>525</v>
      </c>
      <c r="AU286">
        <f>_xlfn.RANK.AVG(Table2[[#This Row],[Sharpe Ratio Z-Score]],Table2[Sharpe Ratio Z-Score])</f>
        <v>87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1134</v>
      </c>
      <c r="B287" t="s">
        <v>1135</v>
      </c>
      <c r="C287" t="s">
        <v>3153</v>
      </c>
      <c r="D287" t="s">
        <v>432</v>
      </c>
      <c r="E287">
        <v>11160.544279600001</v>
      </c>
      <c r="F287">
        <v>239.6</v>
      </c>
      <c r="G287">
        <v>32.397348977332598</v>
      </c>
      <c r="H287">
        <f>(Table2[[#This Row],[1Y Return vs Nifty]]-AVERAGE(Table2[1Y Return vs Nifty]))/_xlfn.STDEV.P(Table2[1Y Return vs Nifty])</f>
        <v>0.13102103561062745</v>
      </c>
      <c r="I287">
        <v>2.3895013614514502</v>
      </c>
      <c r="J287">
        <f>(Table2[[#This Row],[1M Return vs Nifty]]-AVERAGE(Table2[1M Return vs Nifty]))/_xlfn.STDEV.P(Table2[1M Return vs Nifty])</f>
        <v>7.2362983264632252E-2</v>
      </c>
      <c r="K287">
        <v>1.9951094760661601</v>
      </c>
      <c r="L287">
        <f>(Table2[[#This Row],[6M Return vs Nifty]]-AVERAGE(Table2[6M Return vs Nifty]))/_xlfn.STDEV.P(Table2[6M Return vs Nifty])</f>
        <v>-0.24547168553325474</v>
      </c>
      <c r="M287">
        <v>3.0932270887214801</v>
      </c>
      <c r="N287">
        <f>(Table2[[#This Row],[1W Return vs Nifty]]-AVERAGE(Table2[1W Return vs Nifty]))/_xlfn.STDEV.P(Table2[1W Return vs Nifty])</f>
        <v>0.23274361370887178</v>
      </c>
      <c r="O287">
        <v>248.37</v>
      </c>
      <c r="P287">
        <v>255.86115571507599</v>
      </c>
      <c r="Q287">
        <v>234.07691414636901</v>
      </c>
      <c r="R287">
        <v>40.948942443009599</v>
      </c>
      <c r="S287" s="1">
        <f>(Table2[[#This Row],[Close Price]]-Table2[[#This Row],[20D EMA]])/Table2[[#This Row],[20D EMA]]</f>
        <v>-3.5310222651689052E-2</v>
      </c>
      <c r="T287" s="1">
        <f>(Table2[[#This Row],[Close Price]]-Table2[[#This Row],[50D EMA]])/Table2[[#This Row],[50D EMA]]</f>
        <v>-6.3554609020777794E-2</v>
      </c>
      <c r="U287" s="1">
        <f>(Table2[[#This Row],[Close Price]]-Table2[[#This Row],[200D EMA]])/Table2[[#This Row],[200D EMA]]</f>
        <v>2.359517543100122E-2</v>
      </c>
      <c r="V287">
        <v>0.39395503629685402</v>
      </c>
      <c r="W287">
        <v>238.8</v>
      </c>
      <c r="X287">
        <v>249.35</v>
      </c>
      <c r="Y287">
        <v>236.2</v>
      </c>
      <c r="Z287">
        <v>249.65</v>
      </c>
      <c r="AA287">
        <v>230.45</v>
      </c>
      <c r="AB287">
        <v>262.8</v>
      </c>
      <c r="AC287" s="1">
        <f>(Table2[[#This Row],[Close Price]]/Table2[[#This Row],[Day Low]])-1</f>
        <v>3.3500837520936688E-3</v>
      </c>
      <c r="AD287" s="1">
        <f>(Table2[[#This Row],[Day High]]/Table2[[#This Row],[Close Price]])-1</f>
        <v>4.069282136894814E-2</v>
      </c>
      <c r="AE287" s="1">
        <f>(Table2[[#This Row],[Close Price]]/Table2[[#This Row],[Current Week Low]])-1</f>
        <v>1.4394580863674955E-2</v>
      </c>
      <c r="AF287" s="1">
        <f>(Table2[[#This Row],[Current Week High]]/Table2[[#This Row],[Close Price]])-1</f>
        <v>4.19449081803005E-2</v>
      </c>
      <c r="AG287" s="1">
        <f>(Table2[[#This Row],[Close Price]]/Table2[[#This Row],[Current Month Low]])-1</f>
        <v>3.9704925146452519E-2</v>
      </c>
      <c r="AH287" s="1">
        <f>(Table2[[#This Row],[Current Month High]]/Table2[[#This Row],[Close Price]])-1</f>
        <v>9.6828046744574348E-2</v>
      </c>
      <c r="AI287">
        <v>60.3505843071786</v>
      </c>
      <c r="AJ287">
        <v>86.459143968871601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-0.13</v>
      </c>
      <c r="AM287" t="s">
        <v>3187</v>
      </c>
      <c r="AN287">
        <v>-8.25</v>
      </c>
      <c r="AO287" t="s">
        <v>3187</v>
      </c>
      <c r="AP287">
        <v>8.7751926130877997E-2</v>
      </c>
      <c r="AQ287">
        <f>(Table2[[#This Row],[Sharpe Ratio]]-AVERAGE(Table2[Sharpe Ratio]))/_xlfn.STDEV.P(Table2[Sharpe Ratio])</f>
        <v>0.25742547905406638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252</v>
      </c>
      <c r="AT287">
        <f>_xlfn.RANK.AVG(Table2[[#This Row],[6M Return vs Nifty Z-Score]],Table2[6M Return vs Nifty Z-Score])</f>
        <v>400</v>
      </c>
      <c r="AU287">
        <f>_xlfn.RANK.AVG(Table2[[#This Row],[Sharpe Ratio Z-Score]],Table2[Sharpe Ratio Z-Score])</f>
        <v>277</v>
      </c>
      <c r="AV287">
        <f>(Table2[[#This Row],[Rank 1Y]]+Table2[[#This Row],[Rank 6M]]+Table2[[#This Row],[Rank Sharpe]])/3</f>
        <v>309.66666666666669</v>
      </c>
    </row>
    <row r="288" spans="1:48" x14ac:dyDescent="0.3">
      <c r="A288" t="s">
        <v>184</v>
      </c>
      <c r="B288" t="s">
        <v>185</v>
      </c>
      <c r="C288" t="s">
        <v>3147</v>
      </c>
      <c r="D288" t="s">
        <v>80</v>
      </c>
      <c r="E288">
        <v>143854.18640593899</v>
      </c>
      <c r="F288">
        <v>450.2</v>
      </c>
      <c r="G288">
        <v>50.316601328360598</v>
      </c>
      <c r="H288">
        <f>(Table2[[#This Row],[1Y Return vs Nifty]]-AVERAGE(Table2[1Y Return vs Nifty]))/_xlfn.STDEV.P(Table2[1Y Return vs Nifty])</f>
        <v>0.4365633702311924</v>
      </c>
      <c r="I288">
        <v>6.2890179290980397</v>
      </c>
      <c r="J288">
        <f>(Table2[[#This Row],[1M Return vs Nifty]]-AVERAGE(Table2[1M Return vs Nifty]))/_xlfn.STDEV.P(Table2[1M Return vs Nifty])</f>
        <v>0.50250209045276883</v>
      </c>
      <c r="K288">
        <v>-6.9894858380029898</v>
      </c>
      <c r="L288">
        <f>(Table2[[#This Row],[6M Return vs Nifty]]-AVERAGE(Table2[6M Return vs Nifty]))/_xlfn.STDEV.P(Table2[6M Return vs Nifty])</f>
        <v>-0.53230816972391171</v>
      </c>
      <c r="M288">
        <v>0.54045668418730197</v>
      </c>
      <c r="N288">
        <f>(Table2[[#This Row],[1W Return vs Nifty]]-AVERAGE(Table2[1W Return vs Nifty]))/_xlfn.STDEV.P(Table2[1W Return vs Nifty])</f>
        <v>-0.29786187837847145</v>
      </c>
      <c r="O288">
        <v>458.19</v>
      </c>
      <c r="P288">
        <v>448.67864337991801</v>
      </c>
      <c r="Q288">
        <v>406.82974321818898</v>
      </c>
      <c r="R288">
        <v>38.1249324298701</v>
      </c>
      <c r="S288" s="1">
        <f>(Table2[[#This Row],[Close Price]]-Table2[[#This Row],[20D EMA]])/Table2[[#This Row],[20D EMA]]</f>
        <v>-1.7438180667408737E-2</v>
      </c>
      <c r="T288" s="1">
        <f>(Table2[[#This Row],[Close Price]]-Table2[[#This Row],[50D EMA]])/Table2[[#This Row],[50D EMA]]</f>
        <v>3.3907489079968703E-3</v>
      </c>
      <c r="U288" s="1">
        <f>(Table2[[#This Row],[Close Price]]-Table2[[#This Row],[200D EMA]])/Table2[[#This Row],[200D EMA]]</f>
        <v>0.10660542279611764</v>
      </c>
      <c r="V288">
        <v>0.90442722857674696</v>
      </c>
      <c r="W288">
        <v>449</v>
      </c>
      <c r="X288">
        <v>462.6</v>
      </c>
      <c r="Y288">
        <v>449</v>
      </c>
      <c r="Z288">
        <v>474.4</v>
      </c>
      <c r="AA288">
        <v>438.7</v>
      </c>
      <c r="AB288">
        <v>491.2</v>
      </c>
      <c r="AC288" s="1">
        <f>(Table2[[#This Row],[Close Price]]/Table2[[#This Row],[Day Low]])-1</f>
        <v>2.6726057906458767E-3</v>
      </c>
      <c r="AD288" s="1">
        <f>(Table2[[#This Row],[Day High]]/Table2[[#This Row],[Close Price]])-1</f>
        <v>2.7543314082629999E-2</v>
      </c>
      <c r="AE288" s="1">
        <f>(Table2[[#This Row],[Close Price]]/Table2[[#This Row],[Current Week Low]])-1</f>
        <v>2.6726057906458767E-3</v>
      </c>
      <c r="AF288" s="1">
        <f>(Table2[[#This Row],[Current Week High]]/Table2[[#This Row],[Close Price]])-1</f>
        <v>5.3753887161261726E-2</v>
      </c>
      <c r="AG288" s="1">
        <f>(Table2[[#This Row],[Close Price]]/Table2[[#This Row],[Current Month Low]])-1</f>
        <v>2.6213813540004516E-2</v>
      </c>
      <c r="AH288" s="1">
        <f>(Table2[[#This Row],[Current Month High]]/Table2[[#This Row],[Close Price]])-1</f>
        <v>9.1070635273211797E-2</v>
      </c>
      <c r="AI288">
        <v>9.9178143047534402</v>
      </c>
      <c r="AJ288">
        <v>95.060658578856106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0.09</v>
      </c>
      <c r="AM288" t="s">
        <v>3188</v>
      </c>
      <c r="AN288">
        <v>-6.71</v>
      </c>
      <c r="AO288" t="s">
        <v>3187</v>
      </c>
      <c r="AP288">
        <v>9.3991808059943005E-2</v>
      </c>
      <c r="AQ288">
        <f>(Table2[[#This Row],[Sharpe Ratio]]-AVERAGE(Table2[Sharpe Ratio]))/_xlfn.STDEV.P(Table2[Sharpe Ratio])</f>
        <v>0.3305425420651576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0.43943795464673563</v>
      </c>
      <c r="AS288">
        <f>_xlfn.RANK.AVG(Table2[[#This Row],[1Y Return vs Nifty Z-Score]],Table2[1Y Return vs Nifty Z-Score])</f>
        <v>179</v>
      </c>
      <c r="AT288">
        <f>_xlfn.RANK.AVG(Table2[[#This Row],[6M Return vs Nifty Z-Score]],Table2[6M Return vs Nifty Z-Score])</f>
        <v>496</v>
      </c>
      <c r="AU288">
        <f>_xlfn.RANK.AVG(Table2[[#This Row],[Sharpe Ratio Z-Score]],Table2[Sharpe Ratio Z-Score])</f>
        <v>255</v>
      </c>
      <c r="AV288">
        <f>(Table2[[#This Row],[Rank 1Y]]+Table2[[#This Row],[Rank 6M]]+Table2[[#This Row],[Rank Sharpe]])/3</f>
        <v>310</v>
      </c>
    </row>
    <row r="289" spans="1:48" x14ac:dyDescent="0.3">
      <c r="A289" t="s">
        <v>569</v>
      </c>
      <c r="B289" t="s">
        <v>570</v>
      </c>
      <c r="C289" t="s">
        <v>3154</v>
      </c>
      <c r="D289" t="s">
        <v>111</v>
      </c>
      <c r="E289">
        <v>35273.764594230001</v>
      </c>
      <c r="F289">
        <v>330.7</v>
      </c>
      <c r="G289">
        <v>18.419653237835</v>
      </c>
      <c r="H289">
        <f>(Table2[[#This Row],[1Y Return vs Nifty]]-AVERAGE(Table2[1Y Return vs Nifty]))/_xlfn.STDEV.P(Table2[1Y Return vs Nifty])</f>
        <v>-0.1073135614584859</v>
      </c>
      <c r="I289">
        <v>6.07955106569666</v>
      </c>
      <c r="J289">
        <f>(Table2[[#This Row],[1M Return vs Nifty]]-AVERAGE(Table2[1M Return vs Nifty]))/_xlfn.STDEV.P(Table2[1M Return vs Nifty])</f>
        <v>0.47939669057922879</v>
      </c>
      <c r="K289">
        <v>32.190997792115702</v>
      </c>
      <c r="L289">
        <f>(Table2[[#This Row],[6M Return vs Nifty]]-AVERAGE(Table2[6M Return vs Nifty]))/_xlfn.STDEV.P(Table2[6M Return vs Nifty])</f>
        <v>0.71854306847870619</v>
      </c>
      <c r="M289">
        <v>1.4184382648098499</v>
      </c>
      <c r="N289">
        <f>(Table2[[#This Row],[1W Return vs Nifty]]-AVERAGE(Table2[1W Return vs Nifty]))/_xlfn.STDEV.P(Table2[1W Return vs Nifty])</f>
        <v>-0.11536922341725901</v>
      </c>
      <c r="O289">
        <v>337.97</v>
      </c>
      <c r="P289">
        <v>330.60551841163999</v>
      </c>
      <c r="Q289">
        <v>292.77568031957298</v>
      </c>
      <c r="R289">
        <v>40.0406151642377</v>
      </c>
      <c r="S289" s="1">
        <f>(Table2[[#This Row],[Close Price]]-Table2[[#This Row],[20D EMA]])/Table2[[#This Row],[20D EMA]]</f>
        <v>-2.1510784980915579E-2</v>
      </c>
      <c r="T289" s="1">
        <f>(Table2[[#This Row],[Close Price]]-Table2[[#This Row],[50D EMA]])/Table2[[#This Row],[50D EMA]]</f>
        <v>2.8578345822515071E-4</v>
      </c>
      <c r="U289" s="1">
        <f>(Table2[[#This Row],[Close Price]]-Table2[[#This Row],[200D EMA]])/Table2[[#This Row],[200D EMA]]</f>
        <v>0.1295337086708552</v>
      </c>
      <c r="V289">
        <v>0.701817398761584</v>
      </c>
      <c r="W289">
        <v>330</v>
      </c>
      <c r="X289">
        <v>345.7</v>
      </c>
      <c r="Y289">
        <v>330</v>
      </c>
      <c r="Z289">
        <v>353.55</v>
      </c>
      <c r="AA289">
        <v>318.8</v>
      </c>
      <c r="AB289">
        <v>357.9</v>
      </c>
      <c r="AC289" s="1">
        <f>(Table2[[#This Row],[Close Price]]/Table2[[#This Row],[Day Low]])-1</f>
        <v>2.1212121212121904E-3</v>
      </c>
      <c r="AD289" s="1">
        <f>(Table2[[#This Row],[Day High]]/Table2[[#This Row],[Close Price]])-1</f>
        <v>4.5358330813425995E-2</v>
      </c>
      <c r="AE289" s="1">
        <f>(Table2[[#This Row],[Close Price]]/Table2[[#This Row],[Current Week Low]])-1</f>
        <v>2.1212121212121904E-3</v>
      </c>
      <c r="AF289" s="1">
        <f>(Table2[[#This Row],[Current Week High]]/Table2[[#This Row],[Close Price]])-1</f>
        <v>6.9095857272452488E-2</v>
      </c>
      <c r="AG289" s="1">
        <f>(Table2[[#This Row],[Close Price]]/Table2[[#This Row],[Current Month Low]])-1</f>
        <v>3.7327478042660012E-2</v>
      </c>
      <c r="AH289" s="1">
        <f>(Table2[[#This Row],[Current Month High]]/Table2[[#This Row],[Close Price]])-1</f>
        <v>8.2249773208345811E-2</v>
      </c>
      <c r="AI289">
        <v>10.190504989416301</v>
      </c>
      <c r="AJ289">
        <v>66.389937106918197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-0.06</v>
      </c>
      <c r="AM289" t="s">
        <v>3187</v>
      </c>
      <c r="AN289">
        <v>-5.3</v>
      </c>
      <c r="AO289" t="s">
        <v>3187</v>
      </c>
      <c r="AP289">
        <v>1.7028748621135001E-2</v>
      </c>
      <c r="AQ289">
        <f>(Table2[[#This Row],[Sharpe Ratio]]-AVERAGE(Table2[Sharpe Ratio]))/_xlfn.STDEV.P(Table2[Sharpe Ratio])</f>
        <v>-0.57128748140082952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0.40396949278136057</v>
      </c>
      <c r="AS289">
        <f>_xlfn.RANK.AVG(Table2[[#This Row],[1Y Return vs Nifty Z-Score]],Table2[1Y Return vs Nifty Z-Score])</f>
        <v>323</v>
      </c>
      <c r="AT289">
        <f>_xlfn.RANK.AVG(Table2[[#This Row],[6M Return vs Nifty Z-Score]],Table2[6M Return vs Nifty Z-Score])</f>
        <v>124</v>
      </c>
      <c r="AU289">
        <f>_xlfn.RANK.AVG(Table2[[#This Row],[Sharpe Ratio Z-Score]],Table2[Sharpe Ratio Z-Score])</f>
        <v>485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1769</v>
      </c>
      <c r="B290" t="s">
        <v>1770</v>
      </c>
      <c r="C290" t="s">
        <v>3144</v>
      </c>
      <c r="D290" t="s">
        <v>1771</v>
      </c>
      <c r="E290">
        <v>4593.9100026599999</v>
      </c>
      <c r="F290">
        <v>898.35</v>
      </c>
      <c r="G290">
        <v>15.649170787777001</v>
      </c>
      <c r="H290">
        <f>(Table2[[#This Row],[1Y Return vs Nifty]]-AVERAGE(Table2[1Y Return vs Nifty]))/_xlfn.STDEV.P(Table2[1Y Return vs Nifty])</f>
        <v>-0.15455323749147964</v>
      </c>
      <c r="I290">
        <v>-14.2312819869829</v>
      </c>
      <c r="J290">
        <f>(Table2[[#This Row],[1M Return vs Nifty]]-AVERAGE(Table2[1M Return vs Nifty]))/_xlfn.STDEV.P(Table2[1M Return vs Nifty])</f>
        <v>-1.7610050217795585</v>
      </c>
      <c r="K290">
        <v>19.388346992379802</v>
      </c>
      <c r="L290">
        <f>(Table2[[#This Row],[6M Return vs Nifty]]-AVERAGE(Table2[6M Return vs Nifty]))/_xlfn.STDEV.P(Table2[6M Return vs Nifty])</f>
        <v>0.30981376956788326</v>
      </c>
      <c r="M290">
        <v>2.4636742247182402</v>
      </c>
      <c r="N290">
        <f>(Table2[[#This Row],[1W Return vs Nifty]]-AVERAGE(Table2[1W Return vs Nifty]))/_xlfn.STDEV.P(Table2[1W Return vs Nifty])</f>
        <v>0.10188805121640752</v>
      </c>
      <c r="O290">
        <v>961.73</v>
      </c>
      <c r="P290">
        <v>1003.70984227205</v>
      </c>
      <c r="Q290">
        <v>887.515268952528</v>
      </c>
      <c r="R290">
        <v>33.680483756261097</v>
      </c>
      <c r="S290" s="1">
        <f>(Table2[[#This Row],[Close Price]]-Table2[[#This Row],[20D EMA]])/Table2[[#This Row],[20D EMA]]</f>
        <v>-6.5902072307196399E-2</v>
      </c>
      <c r="T290" s="1">
        <f>(Table2[[#This Row],[Close Price]]-Table2[[#This Row],[50D EMA]])/Table2[[#This Row],[50D EMA]]</f>
        <v>-0.10497041857590228</v>
      </c>
      <c r="U290" s="1">
        <f>(Table2[[#This Row],[Close Price]]-Table2[[#This Row],[200D EMA]])/Table2[[#This Row],[200D EMA]]</f>
        <v>1.2207937628227503E-2</v>
      </c>
      <c r="V290">
        <v>0.50258817211882001</v>
      </c>
      <c r="W290">
        <v>886.6</v>
      </c>
      <c r="X290">
        <v>925.5</v>
      </c>
      <c r="Y290">
        <v>886.6</v>
      </c>
      <c r="Z290">
        <v>944</v>
      </c>
      <c r="AA290">
        <v>852.95</v>
      </c>
      <c r="AB290">
        <v>992</v>
      </c>
      <c r="AC290" s="1">
        <f>(Table2[[#This Row],[Close Price]]/Table2[[#This Row],[Day Low]])-1</f>
        <v>1.3252876156101934E-2</v>
      </c>
      <c r="AD290" s="1">
        <f>(Table2[[#This Row],[Day High]]/Table2[[#This Row],[Close Price]])-1</f>
        <v>3.0222073801970284E-2</v>
      </c>
      <c r="AE290" s="1">
        <f>(Table2[[#This Row],[Close Price]]/Table2[[#This Row],[Current Week Low]])-1</f>
        <v>1.3252876156101934E-2</v>
      </c>
      <c r="AF290" s="1">
        <f>(Table2[[#This Row],[Current Week High]]/Table2[[#This Row],[Close Price]])-1</f>
        <v>5.0815383759113875E-2</v>
      </c>
      <c r="AG290" s="1">
        <f>(Table2[[#This Row],[Close Price]]/Table2[[#This Row],[Current Month Low]])-1</f>
        <v>5.3227035582390503E-2</v>
      </c>
      <c r="AH290" s="1">
        <f>(Table2[[#This Row],[Current Month High]]/Table2[[#This Row],[Close Price]])-1</f>
        <v>0.10424667445872982</v>
      </c>
      <c r="AI290">
        <v>33.689541937997397</v>
      </c>
      <c r="AJ290">
        <v>54.5681348933241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-0.19</v>
      </c>
      <c r="AM290" t="s">
        <v>3187</v>
      </c>
      <c r="AN290">
        <v>-7.72</v>
      </c>
      <c r="AO290" t="s">
        <v>3187</v>
      </c>
      <c r="AP290">
        <v>5.4673637738216999E-2</v>
      </c>
      <c r="AQ290">
        <f>(Table2[[#This Row],[Sharpe Ratio]]-AVERAGE(Table2[Sharpe Ratio]))/_xlfn.STDEV.P(Table2[Sharpe Ratio])</f>
        <v>-0.13017597305668635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342</v>
      </c>
      <c r="AT290">
        <f>_xlfn.RANK.AVG(Table2[[#This Row],[6M Return vs Nifty Z-Score]],Table2[6M Return vs Nifty Z-Score])</f>
        <v>219</v>
      </c>
      <c r="AU290">
        <f>_xlfn.RANK.AVG(Table2[[#This Row],[Sharpe Ratio Z-Score]],Table2[Sharpe Ratio Z-Score])</f>
        <v>372</v>
      </c>
      <c r="AV290">
        <f>(Table2[[#This Row],[Rank 1Y]]+Table2[[#This Row],[Rank 6M]]+Table2[[#This Row],[Rank Sharpe]])/3</f>
        <v>311</v>
      </c>
    </row>
    <row r="291" spans="1:48" x14ac:dyDescent="0.3">
      <c r="A291" t="s">
        <v>784</v>
      </c>
      <c r="B291" t="s">
        <v>785</v>
      </c>
      <c r="C291" t="s">
        <v>3155</v>
      </c>
      <c r="D291" t="s">
        <v>133</v>
      </c>
      <c r="E291">
        <v>20866.540166954899</v>
      </c>
      <c r="F291">
        <v>1485.05</v>
      </c>
      <c r="G291">
        <v>163.26466085099199</v>
      </c>
      <c r="H291">
        <f>(Table2[[#This Row],[1Y Return vs Nifty]]-AVERAGE(Table2[1Y Return vs Nifty]))/_xlfn.STDEV.P(Table2[1Y Return vs Nifty])</f>
        <v>2.362448062369451</v>
      </c>
      <c r="I291">
        <v>4.2096678160268297</v>
      </c>
      <c r="J291">
        <f>(Table2[[#This Row],[1M Return vs Nifty]]-AVERAGE(Table2[1M Return vs Nifty]))/_xlfn.STDEV.P(Table2[1M Return vs Nifty])</f>
        <v>0.27313781268851522</v>
      </c>
      <c r="K291">
        <v>5.4341319663950802</v>
      </c>
      <c r="L291">
        <f>(Table2[[#This Row],[6M Return vs Nifty]]-AVERAGE(Table2[6M Return vs Nifty]))/_xlfn.STDEV.P(Table2[6M Return vs Nifty])</f>
        <v>-0.13567963751147413</v>
      </c>
      <c r="M291">
        <v>-2.41793950858743</v>
      </c>
      <c r="N291">
        <f>(Table2[[#This Row],[1W Return vs Nifty]]-AVERAGE(Table2[1W Return vs Nifty]))/_xlfn.STDEV.P(Table2[1W Return vs Nifty])</f>
        <v>-0.91277862328761683</v>
      </c>
      <c r="O291">
        <v>1523.36</v>
      </c>
      <c r="P291">
        <v>1502.4756879859001</v>
      </c>
      <c r="Q291">
        <v>1280.5592749085399</v>
      </c>
      <c r="R291">
        <v>35.7088356312249</v>
      </c>
      <c r="S291" s="1">
        <f>(Table2[[#This Row],[Close Price]]-Table2[[#This Row],[20D EMA]])/Table2[[#This Row],[20D EMA]]</f>
        <v>-2.5148356265098169E-2</v>
      </c>
      <c r="T291" s="1">
        <f>(Table2[[#This Row],[Close Price]]-Table2[[#This Row],[50D EMA]])/Table2[[#This Row],[50D EMA]]</f>
        <v>-1.1597983331936398E-2</v>
      </c>
      <c r="U291" s="1">
        <f>(Table2[[#This Row],[Close Price]]-Table2[[#This Row],[200D EMA]])/Table2[[#This Row],[200D EMA]]</f>
        <v>0.15968860567275589</v>
      </c>
      <c r="V291">
        <v>0.73546316424921299</v>
      </c>
      <c r="W291">
        <v>1473.1</v>
      </c>
      <c r="X291">
        <v>1524</v>
      </c>
      <c r="Y291">
        <v>1473.1</v>
      </c>
      <c r="Z291">
        <v>1544</v>
      </c>
      <c r="AA291">
        <v>1473.1</v>
      </c>
      <c r="AB291">
        <v>1617.85</v>
      </c>
      <c r="AC291" s="1">
        <f>(Table2[[#This Row],[Close Price]]/Table2[[#This Row],[Day Low]])-1</f>
        <v>8.1121444572669343E-3</v>
      </c>
      <c r="AD291" s="1">
        <f>(Table2[[#This Row],[Day High]]/Table2[[#This Row],[Close Price]])-1</f>
        <v>2.6228073128850893E-2</v>
      </c>
      <c r="AE291" s="1">
        <f>(Table2[[#This Row],[Close Price]]/Table2[[#This Row],[Current Week Low]])-1</f>
        <v>8.1121444572669343E-3</v>
      </c>
      <c r="AF291" s="1">
        <f>(Table2[[#This Row],[Current Week High]]/Table2[[#This Row],[Close Price]])-1</f>
        <v>3.969563314366531E-2</v>
      </c>
      <c r="AG291" s="1">
        <f>(Table2[[#This Row],[Close Price]]/Table2[[#This Row],[Current Month Low]])-1</f>
        <v>8.1121444572669343E-3</v>
      </c>
      <c r="AH291" s="1">
        <f>(Table2[[#This Row],[Current Month High]]/Table2[[#This Row],[Close Price]])-1</f>
        <v>8.9424598498367036E-2</v>
      </c>
      <c r="AI291">
        <v>10.905356721995901</v>
      </c>
      <c r="AJ291">
        <v>191.61512027491401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0.03</v>
      </c>
      <c r="AM291" t="s">
        <v>3188</v>
      </c>
      <c r="AN291">
        <v>-7.05</v>
      </c>
      <c r="AO291" t="s">
        <v>3187</v>
      </c>
      <c r="AQ291">
        <f>(Table2[[#This Row],[Sharpe Ratio]]-AVERAGE(Table2[Sharpe Ratio]))/_xlfn.STDEV.P(Table2[Sharpe Ratio])</f>
        <v>-0.77082524510946537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0.8163023691494099</v>
      </c>
      <c r="AS291">
        <f>_xlfn.RANK.AVG(Table2[[#This Row],[1Y Return vs Nifty Z-Score]],Table2[1Y Return vs Nifty Z-Score])</f>
        <v>24</v>
      </c>
      <c r="AT291">
        <f>_xlfn.RANK.AVG(Table2[[#This Row],[6M Return vs Nifty Z-Score]],Table2[6M Return vs Nifty Z-Score])</f>
        <v>364</v>
      </c>
      <c r="AU291">
        <f>_xlfn.RANK.AVG(Table2[[#This Row],[Sharpe Ratio Z-Score]],Table2[Sharpe Ratio Z-Score])</f>
        <v>548.5</v>
      </c>
      <c r="AV291">
        <f>(Table2[[#This Row],[Rank 1Y]]+Table2[[#This Row],[Rank 6M]]+Table2[[#This Row],[Rank Sharpe]])/3</f>
        <v>312.16666666666669</v>
      </c>
    </row>
    <row r="292" spans="1:48" x14ac:dyDescent="0.3">
      <c r="A292" t="s">
        <v>467</v>
      </c>
      <c r="B292" t="s">
        <v>468</v>
      </c>
      <c r="C292" t="s">
        <v>3141</v>
      </c>
      <c r="D292" t="s">
        <v>21</v>
      </c>
      <c r="E292">
        <v>48401.342039050003</v>
      </c>
      <c r="F292">
        <v>7257.25</v>
      </c>
      <c r="G292">
        <v>18.449059330672</v>
      </c>
      <c r="H292">
        <f>(Table2[[#This Row],[1Y Return vs Nifty]]-AVERAGE(Table2[1Y Return vs Nifty]))/_xlfn.STDEV.P(Table2[1Y Return vs Nifty])</f>
        <v>-0.10681215626135609</v>
      </c>
      <c r="I292">
        <v>6.5881873424052202</v>
      </c>
      <c r="J292">
        <f>(Table2[[#This Row],[1M Return vs Nifty]]-AVERAGE(Table2[1M Return vs Nifty]))/_xlfn.STDEV.P(Table2[1M Return vs Nifty])</f>
        <v>0.53550219754440542</v>
      </c>
      <c r="K292">
        <v>27.629490295502901</v>
      </c>
      <c r="L292">
        <f>(Table2[[#This Row],[6M Return vs Nifty]]-AVERAGE(Table2[6M Return vs Nifty]))/_xlfn.STDEV.P(Table2[6M Return vs Nifty])</f>
        <v>0.57291527699778322</v>
      </c>
      <c r="M292">
        <v>-1.9132202840780801</v>
      </c>
      <c r="N292">
        <f>(Table2[[#This Row],[1W Return vs Nifty]]-AVERAGE(Table2[1W Return vs Nifty]))/_xlfn.STDEV.P(Table2[1W Return vs Nifty])</f>
        <v>-0.80787032757443689</v>
      </c>
      <c r="O292">
        <v>7139.42</v>
      </c>
      <c r="P292">
        <v>6756.6685402104604</v>
      </c>
      <c r="Q292">
        <v>5996.4632679572296</v>
      </c>
      <c r="R292">
        <v>52.993222103620198</v>
      </c>
      <c r="S292" s="1">
        <f>(Table2[[#This Row],[Close Price]]-Table2[[#This Row],[20D EMA]])/Table2[[#This Row],[20D EMA]]</f>
        <v>1.6504141793030797E-2</v>
      </c>
      <c r="T292" s="1">
        <f>(Table2[[#This Row],[Close Price]]-Table2[[#This Row],[50D EMA]])/Table2[[#This Row],[50D EMA]]</f>
        <v>7.4087023332647786E-2</v>
      </c>
      <c r="U292" s="1">
        <f>(Table2[[#This Row],[Close Price]]-Table2[[#This Row],[200D EMA]])/Table2[[#This Row],[200D EMA]]</f>
        <v>0.2102550579739102</v>
      </c>
      <c r="V292">
        <v>0.96695822743812199</v>
      </c>
      <c r="W292">
        <v>7159</v>
      </c>
      <c r="X292">
        <v>7280</v>
      </c>
      <c r="Y292">
        <v>7156.75</v>
      </c>
      <c r="Z292">
        <v>7585</v>
      </c>
      <c r="AA292">
        <v>6952</v>
      </c>
      <c r="AB292">
        <v>7585</v>
      </c>
      <c r="AC292" s="1">
        <f>(Table2[[#This Row],[Close Price]]/Table2[[#This Row],[Day Low]])-1</f>
        <v>1.3723983796619654E-2</v>
      </c>
      <c r="AD292" s="1">
        <f>(Table2[[#This Row],[Day High]]/Table2[[#This Row],[Close Price]])-1</f>
        <v>3.1347962382444194E-3</v>
      </c>
      <c r="AE292" s="1">
        <f>(Table2[[#This Row],[Close Price]]/Table2[[#This Row],[Current Week Low]])-1</f>
        <v>1.4042686973835927E-2</v>
      </c>
      <c r="AF292" s="1">
        <f>(Table2[[#This Row],[Current Week High]]/Table2[[#This Row],[Close Price]])-1</f>
        <v>4.5161734816907328E-2</v>
      </c>
      <c r="AG292" s="1">
        <f>(Table2[[#This Row],[Close Price]]/Table2[[#This Row],[Current Month Low]])-1</f>
        <v>4.3908227848101333E-2</v>
      </c>
      <c r="AH292" s="1">
        <f>(Table2[[#This Row],[Current Month High]]/Table2[[#This Row],[Close Price]])-1</f>
        <v>4.5161734816907328E-2</v>
      </c>
      <c r="AI292">
        <v>4.5161734816907302</v>
      </c>
      <c r="AJ292">
        <v>69.275176395125001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</v>
      </c>
      <c r="AM292" t="s">
        <v>3188</v>
      </c>
      <c r="AN292">
        <v>3.43</v>
      </c>
      <c r="AO292" t="s">
        <v>3188</v>
      </c>
      <c r="AP292">
        <v>2.3066032715364001E-2</v>
      </c>
      <c r="AQ292">
        <f>(Table2[[#This Row],[Sharpe Ratio]]-AVERAGE(Table2[Sharpe Ratio]))/_xlfn.STDEV.P(Table2[Sharpe Ratio])</f>
        <v>-0.50054439899129655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-0.30680940828490089</v>
      </c>
      <c r="AS292">
        <f>_xlfn.RANK.AVG(Table2[[#This Row],[1Y Return vs Nifty Z-Score]],Table2[1Y Return vs Nifty Z-Score])</f>
        <v>322</v>
      </c>
      <c r="AT292">
        <f>_xlfn.RANK.AVG(Table2[[#This Row],[6M Return vs Nifty Z-Score]],Table2[6M Return vs Nifty Z-Score])</f>
        <v>153</v>
      </c>
      <c r="AU292">
        <f>_xlfn.RANK.AVG(Table2[[#This Row],[Sharpe Ratio Z-Score]],Table2[Sharpe Ratio Z-Score])</f>
        <v>463</v>
      </c>
      <c r="AV292">
        <f>(Table2[[#This Row],[Rank 1Y]]+Table2[[#This Row],[Rank 6M]]+Table2[[#This Row],[Rank Sharpe]])/3</f>
        <v>312.66666666666669</v>
      </c>
    </row>
    <row r="293" spans="1:48" x14ac:dyDescent="0.3">
      <c r="A293" t="s">
        <v>1072</v>
      </c>
      <c r="B293" t="s">
        <v>1073</v>
      </c>
      <c r="C293" t="s">
        <v>3151</v>
      </c>
      <c r="D293" t="s">
        <v>117</v>
      </c>
      <c r="E293">
        <v>12556.6596238</v>
      </c>
      <c r="F293">
        <v>187.7</v>
      </c>
      <c r="G293">
        <v>24.254686214744499</v>
      </c>
      <c r="H293">
        <f>(Table2[[#This Row],[1Y Return vs Nifty]]-AVERAGE(Table2[1Y Return vs Nifty]))/_xlfn.STDEV.P(Table2[1Y Return vs Nifty])</f>
        <v>-7.8200355329673607E-3</v>
      </c>
      <c r="I293">
        <v>1.7207992666265</v>
      </c>
      <c r="J293">
        <f>(Table2[[#This Row],[1M Return vs Nifty]]-AVERAGE(Table2[1M Return vs Nifty]))/_xlfn.STDEV.P(Table2[1M Return vs Nifty])</f>
        <v>-1.398704127410873E-3</v>
      </c>
      <c r="K293">
        <v>-0.43928386644263201</v>
      </c>
      <c r="L293">
        <f>(Table2[[#This Row],[6M Return vs Nifty]]-AVERAGE(Table2[6M Return vs Nifty]))/_xlfn.STDEV.P(Table2[6M Return vs Nifty])</f>
        <v>-0.32319058138701962</v>
      </c>
      <c r="M293">
        <v>-2.4591465907999499</v>
      </c>
      <c r="N293">
        <f>(Table2[[#This Row],[1W Return vs Nifty]]-AVERAGE(Table2[1W Return vs Nifty]))/_xlfn.STDEV.P(Table2[1W Return vs Nifty])</f>
        <v>-0.92134371167003559</v>
      </c>
      <c r="O293">
        <v>195.01</v>
      </c>
      <c r="P293">
        <v>197.48462066973801</v>
      </c>
      <c r="Q293">
        <v>180.63795186125401</v>
      </c>
      <c r="R293">
        <v>33.324443161885199</v>
      </c>
      <c r="S293" s="1">
        <f>(Table2[[#This Row],[Close Price]]-Table2[[#This Row],[20D EMA]])/Table2[[#This Row],[20D EMA]]</f>
        <v>-3.7485257166299177E-2</v>
      </c>
      <c r="T293" s="1">
        <f>(Table2[[#This Row],[Close Price]]-Table2[[#This Row],[50D EMA]])/Table2[[#This Row],[50D EMA]]</f>
        <v>-4.9546241305044501E-2</v>
      </c>
      <c r="U293" s="1">
        <f>(Table2[[#This Row],[Close Price]]-Table2[[#This Row],[200D EMA]])/Table2[[#This Row],[200D EMA]]</f>
        <v>3.9095041025322623E-2</v>
      </c>
      <c r="V293">
        <v>0.71738089581384101</v>
      </c>
      <c r="W293">
        <v>186.4</v>
      </c>
      <c r="X293">
        <v>191.8</v>
      </c>
      <c r="Y293">
        <v>186.1</v>
      </c>
      <c r="Z293">
        <v>194</v>
      </c>
      <c r="AA293">
        <v>183.5</v>
      </c>
      <c r="AB293">
        <v>224</v>
      </c>
      <c r="AC293" s="1">
        <f>(Table2[[#This Row],[Close Price]]/Table2[[#This Row],[Day Low]])-1</f>
        <v>6.9742489270385732E-3</v>
      </c>
      <c r="AD293" s="1">
        <f>(Table2[[#This Row],[Day High]]/Table2[[#This Row],[Close Price]])-1</f>
        <v>2.1843367075119913E-2</v>
      </c>
      <c r="AE293" s="1">
        <f>(Table2[[#This Row],[Close Price]]/Table2[[#This Row],[Current Week Low]])-1</f>
        <v>8.5975282106394157E-3</v>
      </c>
      <c r="AF293" s="1">
        <f>(Table2[[#This Row],[Current Week High]]/Table2[[#This Row],[Close Price]])-1</f>
        <v>3.3564198188598793E-2</v>
      </c>
      <c r="AG293" s="1">
        <f>(Table2[[#This Row],[Close Price]]/Table2[[#This Row],[Current Month Low]])-1</f>
        <v>2.2888283378746488E-2</v>
      </c>
      <c r="AH293" s="1">
        <f>(Table2[[#This Row],[Current Month High]]/Table2[[#This Row],[Close Price]])-1</f>
        <v>0.19339371337240285</v>
      </c>
      <c r="AI293">
        <v>30.4155567394779</v>
      </c>
      <c r="AJ293">
        <v>63.829972942305901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-0.16</v>
      </c>
      <c r="AM293" t="s">
        <v>3187</v>
      </c>
      <c r="AN293">
        <v>-15.45</v>
      </c>
      <c r="AO293" t="s">
        <v>3187</v>
      </c>
      <c r="AP293">
        <v>0.10749778843516899</v>
      </c>
      <c r="AQ293">
        <f>(Table2[[#This Row],[Sharpe Ratio]]-AVERAGE(Table2[Sharpe Ratio]))/_xlfn.STDEV.P(Table2[Sharpe Ratio])</f>
        <v>0.4888015651281038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294</v>
      </c>
      <c r="AT293">
        <f>_xlfn.RANK.AVG(Table2[[#This Row],[6M Return vs Nifty Z-Score]],Table2[6M Return vs Nifty Z-Score])</f>
        <v>431</v>
      </c>
      <c r="AU293">
        <f>_xlfn.RANK.AVG(Table2[[#This Row],[Sharpe Ratio Z-Score]],Table2[Sharpe Ratio Z-Score])</f>
        <v>213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1652</v>
      </c>
      <c r="B294" t="s">
        <v>1653</v>
      </c>
      <c r="C294" t="s">
        <v>3146</v>
      </c>
      <c r="D294" t="s">
        <v>448</v>
      </c>
      <c r="E294">
        <v>5491.6617052499996</v>
      </c>
      <c r="F294">
        <v>490.85</v>
      </c>
      <c r="G294">
        <v>28.155976986738299</v>
      </c>
      <c r="H294">
        <f>(Table2[[#This Row],[1Y Return vs Nifty]]-AVERAGE(Table2[1Y Return vs Nifty]))/_xlfn.STDEV.P(Table2[1Y Return vs Nifty])</f>
        <v>5.8701126575688815E-2</v>
      </c>
      <c r="I294">
        <v>-6.58654121712968</v>
      </c>
      <c r="J294">
        <f>(Table2[[#This Row],[1M Return vs Nifty]]-AVERAGE(Table2[1M Return vs Nifty]))/_xlfn.STDEV.P(Table2[1M Return vs Nifty])</f>
        <v>-0.91774614279140077</v>
      </c>
      <c r="K294">
        <v>24.485627735667201</v>
      </c>
      <c r="L294">
        <f>(Table2[[#This Row],[6M Return vs Nifty]]-AVERAGE(Table2[6M Return vs Nifty]))/_xlfn.STDEV.P(Table2[6M Return vs Nifty])</f>
        <v>0.47254631747104681</v>
      </c>
      <c r="M294">
        <v>3.8901947989536301</v>
      </c>
      <c r="N294">
        <f>(Table2[[#This Row],[1W Return vs Nifty]]-AVERAGE(Table2[1W Return vs Nifty]))/_xlfn.STDEV.P(Table2[1W Return vs Nifty])</f>
        <v>0.39839714969250367</v>
      </c>
      <c r="O294">
        <v>493.3</v>
      </c>
      <c r="P294">
        <v>475.76726258700597</v>
      </c>
      <c r="Q294">
        <v>411.51669220574001</v>
      </c>
      <c r="R294">
        <v>48.352637283905899</v>
      </c>
      <c r="S294" s="1">
        <f>(Table2[[#This Row],[Close Price]]-Table2[[#This Row],[20D EMA]])/Table2[[#This Row],[20D EMA]]</f>
        <v>-4.9665517940401145E-3</v>
      </c>
      <c r="T294" s="1">
        <f>(Table2[[#This Row],[Close Price]]-Table2[[#This Row],[50D EMA]])/Table2[[#This Row],[50D EMA]]</f>
        <v>3.1701923606473011E-2</v>
      </c>
      <c r="U294" s="1">
        <f>(Table2[[#This Row],[Close Price]]-Table2[[#This Row],[200D EMA]])/Table2[[#This Row],[200D EMA]]</f>
        <v>0.19278272132542534</v>
      </c>
      <c r="V294">
        <v>0.43701635022926999</v>
      </c>
      <c r="W294">
        <v>489</v>
      </c>
      <c r="X294">
        <v>517</v>
      </c>
      <c r="Y294">
        <v>474.25</v>
      </c>
      <c r="Z294">
        <v>517.9</v>
      </c>
      <c r="AA294">
        <v>461</v>
      </c>
      <c r="AB294">
        <v>525.6</v>
      </c>
      <c r="AC294" s="1">
        <f>(Table2[[#This Row],[Close Price]]/Table2[[#This Row],[Day Low]])-1</f>
        <v>3.7832310838445959E-3</v>
      </c>
      <c r="AD294" s="1">
        <f>(Table2[[#This Row],[Day High]]/Table2[[#This Row],[Close Price]])-1</f>
        <v>5.3274931241723555E-2</v>
      </c>
      <c r="AE294" s="1">
        <f>(Table2[[#This Row],[Close Price]]/Table2[[#This Row],[Current Week Low]])-1</f>
        <v>3.5002635740643218E-2</v>
      </c>
      <c r="AF294" s="1">
        <f>(Table2[[#This Row],[Current Week High]]/Table2[[#This Row],[Close Price]])-1</f>
        <v>5.5108485280635611E-2</v>
      </c>
      <c r="AG294" s="1">
        <f>(Table2[[#This Row],[Close Price]]/Table2[[#This Row],[Current Month Low]])-1</f>
        <v>6.475054229934929E-2</v>
      </c>
      <c r="AH294" s="1">
        <f>(Table2[[#This Row],[Current Month High]]/Table2[[#This Row],[Close Price]])-1</f>
        <v>7.0795558724661367E-2</v>
      </c>
      <c r="AI294">
        <v>16.328817357644802</v>
      </c>
      <c r="AJ294">
        <v>68.619031260735099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0.08</v>
      </c>
      <c r="AM294" t="s">
        <v>3188</v>
      </c>
      <c r="AN294">
        <v>-2.4</v>
      </c>
      <c r="AO294" t="s">
        <v>3187</v>
      </c>
      <c r="AP294">
        <v>1.5303621280714001E-2</v>
      </c>
      <c r="AQ294">
        <f>(Table2[[#This Row],[Sharpe Ratio]]-AVERAGE(Table2[Sharpe Ratio]))/_xlfn.STDEV.P(Table2[Sharpe Ratio])</f>
        <v>-0.59150200563151778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-0.57960355468367908</v>
      </c>
      <c r="AS294">
        <f>_xlfn.RANK.AVG(Table2[[#This Row],[1Y Return vs Nifty Z-Score]],Table2[1Y Return vs Nifty Z-Score])</f>
        <v>272</v>
      </c>
      <c r="AT294">
        <f>_xlfn.RANK.AVG(Table2[[#This Row],[6M Return vs Nifty Z-Score]],Table2[6M Return vs Nifty Z-Score])</f>
        <v>179</v>
      </c>
      <c r="AU294">
        <f>_xlfn.RANK.AVG(Table2[[#This Row],[Sharpe Ratio Z-Score]],Table2[Sharpe Ratio Z-Score])</f>
        <v>488</v>
      </c>
      <c r="AV294">
        <f>(Table2[[#This Row],[Rank 1Y]]+Table2[[#This Row],[Rank 6M]]+Table2[[#This Row],[Rank Sharpe]])/3</f>
        <v>313</v>
      </c>
    </row>
    <row r="295" spans="1:48" x14ac:dyDescent="0.3">
      <c r="A295" t="s">
        <v>1666</v>
      </c>
      <c r="B295" t="s">
        <v>1667</v>
      </c>
      <c r="C295" t="s">
        <v>3146</v>
      </c>
      <c r="D295" t="s">
        <v>275</v>
      </c>
      <c r="E295">
        <v>5372.0783299750001</v>
      </c>
      <c r="F295">
        <v>625.75</v>
      </c>
      <c r="G295">
        <v>36.141527071542399</v>
      </c>
      <c r="H295">
        <f>(Table2[[#This Row],[1Y Return vs Nifty]]-AVERAGE(Table2[1Y Return vs Nifty]))/_xlfn.STDEV.P(Table2[1Y Return vs Nifty])</f>
        <v>0.19486325925532155</v>
      </c>
      <c r="I295">
        <v>20.3285976115924</v>
      </c>
      <c r="J295">
        <f>(Table2[[#This Row],[1M Return vs Nifty]]-AVERAGE(Table2[1M Return vs Nifty]))/_xlfn.STDEV.P(Table2[1M Return vs Nifty])</f>
        <v>2.0511484842208625</v>
      </c>
      <c r="K295">
        <v>27.524134793767601</v>
      </c>
      <c r="L295">
        <f>(Table2[[#This Row],[6M Return vs Nifty]]-AVERAGE(Table2[6M Return vs Nifty]))/_xlfn.STDEV.P(Table2[6M Return vs Nifty])</f>
        <v>0.56955176415702391</v>
      </c>
      <c r="M295">
        <v>16.033575658556401</v>
      </c>
      <c r="N295">
        <f>(Table2[[#This Row],[1W Return vs Nifty]]-AVERAGE(Table2[1W Return vs Nifty]))/_xlfn.STDEV.P(Table2[1W Return vs Nifty])</f>
        <v>2.9224567224488385</v>
      </c>
      <c r="O295">
        <v>587.09</v>
      </c>
      <c r="P295">
        <v>544.88772124684999</v>
      </c>
      <c r="Q295">
        <v>463.63987456196099</v>
      </c>
      <c r="R295">
        <v>62.231158919183301</v>
      </c>
      <c r="S295" s="1">
        <f>(Table2[[#This Row],[Close Price]]-Table2[[#This Row],[20D EMA]])/Table2[[#This Row],[20D EMA]]</f>
        <v>6.5850210359570019E-2</v>
      </c>
      <c r="T295" s="1">
        <f>(Table2[[#This Row],[Close Price]]-Table2[[#This Row],[50D EMA]])/Table2[[#This Row],[50D EMA]]</f>
        <v>0.14840172681468269</v>
      </c>
      <c r="U295" s="1">
        <f>(Table2[[#This Row],[Close Price]]-Table2[[#This Row],[200D EMA]])/Table2[[#This Row],[200D EMA]]</f>
        <v>0.34964664243168875</v>
      </c>
      <c r="V295">
        <v>1.0605285150138299</v>
      </c>
      <c r="W295">
        <v>613.20000000000005</v>
      </c>
      <c r="X295">
        <v>657.75</v>
      </c>
      <c r="Y295">
        <v>613.20000000000005</v>
      </c>
      <c r="Z295">
        <v>663</v>
      </c>
      <c r="AA295">
        <v>525.04999999999995</v>
      </c>
      <c r="AB295">
        <v>663</v>
      </c>
      <c r="AC295" s="1">
        <f>(Table2[[#This Row],[Close Price]]/Table2[[#This Row],[Day Low]])-1</f>
        <v>2.046640574037828E-2</v>
      </c>
      <c r="AD295" s="1">
        <f>(Table2[[#This Row],[Day High]]/Table2[[#This Row],[Close Price]])-1</f>
        <v>5.1138633639632447E-2</v>
      </c>
      <c r="AE295" s="1">
        <f>(Table2[[#This Row],[Close Price]]/Table2[[#This Row],[Current Week Low]])-1</f>
        <v>2.046640574037828E-2</v>
      </c>
      <c r="AF295" s="1">
        <f>(Table2[[#This Row],[Current Week High]]/Table2[[#This Row],[Close Price]])-1</f>
        <v>5.952856572113463E-2</v>
      </c>
      <c r="AG295" s="1">
        <f>(Table2[[#This Row],[Close Price]]/Table2[[#This Row],[Current Month Low]])-1</f>
        <v>0.19179125797543106</v>
      </c>
      <c r="AH295" s="1">
        <f>(Table2[[#This Row],[Current Month High]]/Table2[[#This Row],[Close Price]])-1</f>
        <v>5.952856572113463E-2</v>
      </c>
      <c r="AI295">
        <v>5.9528565721134603</v>
      </c>
      <c r="AJ295">
        <v>81.851206044754406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0.25</v>
      </c>
      <c r="AM295" t="s">
        <v>3188</v>
      </c>
      <c r="AN295">
        <v>10.15</v>
      </c>
      <c r="AO295" t="s">
        <v>3188</v>
      </c>
      <c r="AQ295">
        <f>(Table2[[#This Row],[Sharpe Ratio]]-AVERAGE(Table2[Sharpe Ratio]))/_xlfn.STDEV.P(Table2[Sharpe Ratio])</f>
        <v>-0.77082524510946537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4.9671949849725809</v>
      </c>
      <c r="AS295">
        <f>_xlfn.RANK.AVG(Table2[[#This Row],[1Y Return vs Nifty Z-Score]],Table2[1Y Return vs Nifty Z-Score])</f>
        <v>236</v>
      </c>
      <c r="AT295">
        <f>_xlfn.RANK.AVG(Table2[[#This Row],[6M Return vs Nifty Z-Score]],Table2[6M Return vs Nifty Z-Score])</f>
        <v>155</v>
      </c>
      <c r="AU295">
        <f>_xlfn.RANK.AVG(Table2[[#This Row],[Sharpe Ratio Z-Score]],Table2[Sharpe Ratio Z-Score])</f>
        <v>548.5</v>
      </c>
      <c r="AV295">
        <f>(Table2[[#This Row],[Rank 1Y]]+Table2[[#This Row],[Rank 6M]]+Table2[[#This Row],[Rank Sharpe]])/3</f>
        <v>313.16666666666669</v>
      </c>
    </row>
    <row r="296" spans="1:48" x14ac:dyDescent="0.3">
      <c r="A296" t="s">
        <v>1646</v>
      </c>
      <c r="B296" t="s">
        <v>1647</v>
      </c>
      <c r="C296" t="s">
        <v>3156</v>
      </c>
      <c r="D296" t="s">
        <v>448</v>
      </c>
      <c r="E296">
        <v>5515.2208580699998</v>
      </c>
      <c r="F296">
        <v>2090.5500000000002</v>
      </c>
      <c r="G296">
        <v>-3.0855603225806898</v>
      </c>
      <c r="H296">
        <f>(Table2[[#This Row],[1Y Return vs Nifty]]-AVERAGE(Table2[1Y Return vs Nifty]))/_xlfn.STDEV.P(Table2[1Y Return vs Nifty])</f>
        <v>-0.47400035335392388</v>
      </c>
      <c r="I296">
        <v>30.469661660049699</v>
      </c>
      <c r="J296">
        <f>(Table2[[#This Row],[1M Return vs Nifty]]-AVERAGE(Table2[1M Return vs Nifty]))/_xlfn.STDEV.P(Table2[1M Return vs Nifty])</f>
        <v>3.1697661795352583</v>
      </c>
      <c r="K296">
        <v>41.148152417320503</v>
      </c>
      <c r="L296">
        <f>(Table2[[#This Row],[6M Return vs Nifty]]-AVERAGE(Table2[6M Return vs Nifty]))/_xlfn.STDEV.P(Table2[6M Return vs Nifty])</f>
        <v>1.0045034986633141</v>
      </c>
      <c r="M296">
        <v>3.5773884858909999</v>
      </c>
      <c r="N296">
        <f>(Table2[[#This Row],[1W Return vs Nifty]]-AVERAGE(Table2[1W Return vs Nifty]))/_xlfn.STDEV.P(Table2[1W Return vs Nifty])</f>
        <v>0.33337886705501307</v>
      </c>
      <c r="O296">
        <v>2044.13</v>
      </c>
      <c r="P296">
        <v>1882.30350415049</v>
      </c>
      <c r="Q296">
        <v>1636.1241234955601</v>
      </c>
      <c r="R296">
        <v>52.129389666158602</v>
      </c>
      <c r="S296" s="1">
        <f>(Table2[[#This Row],[Close Price]]-Table2[[#This Row],[20D EMA]])/Table2[[#This Row],[20D EMA]]</f>
        <v>2.2708927514394912E-2</v>
      </c>
      <c r="T296" s="1">
        <f>(Table2[[#This Row],[Close Price]]-Table2[[#This Row],[50D EMA]])/Table2[[#This Row],[50D EMA]]</f>
        <v>0.11063385654349869</v>
      </c>
      <c r="U296" s="1">
        <f>(Table2[[#This Row],[Close Price]]-Table2[[#This Row],[200D EMA]])/Table2[[#This Row],[200D EMA]]</f>
        <v>0.2777453556112629</v>
      </c>
      <c r="V296">
        <v>0.47201632958920903</v>
      </c>
      <c r="W296">
        <v>2060</v>
      </c>
      <c r="X296">
        <v>2183.9</v>
      </c>
      <c r="Y296">
        <v>2060</v>
      </c>
      <c r="Z296">
        <v>2210</v>
      </c>
      <c r="AA296">
        <v>1976.3</v>
      </c>
      <c r="AB296">
        <v>2273.25</v>
      </c>
      <c r="AC296" s="1">
        <f>(Table2[[#This Row],[Close Price]]/Table2[[#This Row],[Day Low]])-1</f>
        <v>1.4830097087378702E-2</v>
      </c>
      <c r="AD296" s="1">
        <f>(Table2[[#This Row],[Day High]]/Table2[[#This Row],[Close Price]])-1</f>
        <v>4.4653320896414828E-2</v>
      </c>
      <c r="AE296" s="1">
        <f>(Table2[[#This Row],[Close Price]]/Table2[[#This Row],[Current Week Low]])-1</f>
        <v>1.4830097087378702E-2</v>
      </c>
      <c r="AF296" s="1">
        <f>(Table2[[#This Row],[Current Week High]]/Table2[[#This Row],[Close Price]])-1</f>
        <v>5.7138073712659221E-2</v>
      </c>
      <c r="AG296" s="1">
        <f>(Table2[[#This Row],[Close Price]]/Table2[[#This Row],[Current Month Low]])-1</f>
        <v>5.7810049081617354E-2</v>
      </c>
      <c r="AH296" s="1">
        <f>(Table2[[#This Row],[Current Month High]]/Table2[[#This Row],[Close Price]])-1</f>
        <v>8.7393269713711641E-2</v>
      </c>
      <c r="AI296">
        <v>14.3239817272966</v>
      </c>
      <c r="AJ296">
        <v>77.767857142857096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0.3</v>
      </c>
      <c r="AM296" t="s">
        <v>3188</v>
      </c>
      <c r="AN296">
        <v>1.1599999999999999</v>
      </c>
      <c r="AO296" t="s">
        <v>3188</v>
      </c>
      <c r="AP296">
        <v>5.2023776820032001E-2</v>
      </c>
      <c r="AQ296">
        <f>(Table2[[#This Row],[Sharpe Ratio]]-AVERAGE(Table2[Sharpe Ratio]))/_xlfn.STDEV.P(Table2[Sharpe Ratio])</f>
        <v>-0.16122624771382113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3.8724219441858407</v>
      </c>
      <c r="AS296">
        <f>_xlfn.RANK.AVG(Table2[[#This Row],[1Y Return vs Nifty Z-Score]],Table2[1Y Return vs Nifty Z-Score])</f>
        <v>475</v>
      </c>
      <c r="AT296">
        <f>_xlfn.RANK.AVG(Table2[[#This Row],[6M Return vs Nifty Z-Score]],Table2[6M Return vs Nifty Z-Score])</f>
        <v>86</v>
      </c>
      <c r="AU296">
        <f>_xlfn.RANK.AVG(Table2[[#This Row],[Sharpe Ratio Z-Score]],Table2[Sharpe Ratio Z-Score])</f>
        <v>380</v>
      </c>
      <c r="AV296">
        <f>(Table2[[#This Row],[Rank 1Y]]+Table2[[#This Row],[Rank 6M]]+Table2[[#This Row],[Rank Sharpe]])/3</f>
        <v>313.66666666666669</v>
      </c>
    </row>
    <row r="297" spans="1:48" x14ac:dyDescent="0.3">
      <c r="A297" t="s">
        <v>316</v>
      </c>
      <c r="B297" t="s">
        <v>317</v>
      </c>
      <c r="C297" t="s">
        <v>3155</v>
      </c>
      <c r="D297" t="s">
        <v>133</v>
      </c>
      <c r="E297">
        <v>85759.916583040002</v>
      </c>
      <c r="F297">
        <v>3084.2</v>
      </c>
      <c r="G297">
        <v>55.699963148280098</v>
      </c>
      <c r="H297">
        <f>(Table2[[#This Row],[1Y Return vs Nifty]]-AVERAGE(Table2[1Y Return vs Nifty]))/_xlfn.STDEV.P(Table2[1Y Return vs Nifty])</f>
        <v>0.52835542194985996</v>
      </c>
      <c r="I297">
        <v>15.9741552915436</v>
      </c>
      <c r="J297">
        <f>(Table2[[#This Row],[1M Return vs Nifty]]-AVERAGE(Table2[1M Return vs Nifty]))/_xlfn.STDEV.P(Table2[1M Return vs Nifty])</f>
        <v>1.570828449838134</v>
      </c>
      <c r="K297">
        <v>9.7919714229195502</v>
      </c>
      <c r="L297">
        <f>(Table2[[#This Row],[6M Return vs Nifty]]-AVERAGE(Table2[6M Return vs Nifty]))/_xlfn.STDEV.P(Table2[6M Return vs Nifty])</f>
        <v>3.4459774641300844E-3</v>
      </c>
      <c r="M297">
        <v>8.5733248271471396</v>
      </c>
      <c r="N297">
        <f>(Table2[[#This Row],[1W Return vs Nifty]]-AVERAGE(Table2[1W Return vs Nifty]))/_xlfn.STDEV.P(Table2[1W Return vs Nifty])</f>
        <v>1.3718080403487931</v>
      </c>
      <c r="O297">
        <v>3059.84</v>
      </c>
      <c r="P297">
        <v>3021.6441060953098</v>
      </c>
      <c r="Q297">
        <v>2708.21688498396</v>
      </c>
      <c r="R297">
        <v>51.005355030875798</v>
      </c>
      <c r="S297" s="1">
        <f>(Table2[[#This Row],[Close Price]]-Table2[[#This Row],[20D EMA]])/Table2[[#This Row],[20D EMA]]</f>
        <v>7.96120058565143E-3</v>
      </c>
      <c r="T297" s="1">
        <f>(Table2[[#This Row],[Close Price]]-Table2[[#This Row],[50D EMA]])/Table2[[#This Row],[50D EMA]]</f>
        <v>2.0702601533549657E-2</v>
      </c>
      <c r="U297" s="1">
        <f>(Table2[[#This Row],[Close Price]]-Table2[[#This Row],[200D EMA]])/Table2[[#This Row],[200D EMA]]</f>
        <v>0.13883050397504137</v>
      </c>
      <c r="V297">
        <v>0.89971216108537699</v>
      </c>
      <c r="W297">
        <v>3066.05</v>
      </c>
      <c r="X297">
        <v>3239.65</v>
      </c>
      <c r="Y297">
        <v>3003.6</v>
      </c>
      <c r="Z297">
        <v>3239.65</v>
      </c>
      <c r="AA297">
        <v>2833.4</v>
      </c>
      <c r="AB297">
        <v>3279.95</v>
      </c>
      <c r="AC297" s="1">
        <f>(Table2[[#This Row],[Close Price]]/Table2[[#This Row],[Day Low]])-1</f>
        <v>5.9196686290177158E-3</v>
      </c>
      <c r="AD297" s="1">
        <f>(Table2[[#This Row],[Day High]]/Table2[[#This Row],[Close Price]])-1</f>
        <v>5.0402049153751571E-2</v>
      </c>
      <c r="AE297" s="1">
        <f>(Table2[[#This Row],[Close Price]]/Table2[[#This Row],[Current Week Low]])-1</f>
        <v>2.6834465308296584E-2</v>
      </c>
      <c r="AF297" s="1">
        <f>(Table2[[#This Row],[Current Week High]]/Table2[[#This Row],[Close Price]])-1</f>
        <v>5.0402049153751571E-2</v>
      </c>
      <c r="AG297" s="1">
        <f>(Table2[[#This Row],[Close Price]]/Table2[[#This Row],[Current Month Low]])-1</f>
        <v>8.8515564339662456E-2</v>
      </c>
      <c r="AH297" s="1">
        <f>(Table2[[#This Row],[Current Month High]]/Table2[[#This Row],[Close Price]])-1</f>
        <v>6.346864665067109E-2</v>
      </c>
      <c r="AI297">
        <v>10.326827054017199</v>
      </c>
      <c r="AJ297">
        <v>99.134814049586694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0.02</v>
      </c>
      <c r="AM297" t="s">
        <v>3188</v>
      </c>
      <c r="AN297">
        <v>-2.4300000000000002</v>
      </c>
      <c r="AO297" t="s">
        <v>3187</v>
      </c>
      <c r="AP297">
        <v>2.1345470875504001E-2</v>
      </c>
      <c r="AQ297">
        <f>(Table2[[#This Row],[Sharpe Ratio]]-AVERAGE(Table2[Sharpe Ratio]))/_xlfn.STDEV.P(Table2[Sharpe Ratio])</f>
        <v>-0.52070542605713621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2.9537324635437807</v>
      </c>
      <c r="AS297">
        <f>_xlfn.RANK.AVG(Table2[[#This Row],[1Y Return vs Nifty Z-Score]],Table2[1Y Return vs Nifty Z-Score])</f>
        <v>159</v>
      </c>
      <c r="AT297">
        <f>_xlfn.RANK.AVG(Table2[[#This Row],[6M Return vs Nifty Z-Score]],Table2[6M Return vs Nifty Z-Score])</f>
        <v>313</v>
      </c>
      <c r="AU297">
        <f>_xlfn.RANK.AVG(Table2[[#This Row],[Sharpe Ratio Z-Score]],Table2[Sharpe Ratio Z-Score])</f>
        <v>472</v>
      </c>
      <c r="AV297">
        <f>(Table2[[#This Row],[Rank 1Y]]+Table2[[#This Row],[Rank 6M]]+Table2[[#This Row],[Rank Sharpe]])/3</f>
        <v>314.66666666666669</v>
      </c>
    </row>
    <row r="298" spans="1:48" x14ac:dyDescent="0.3">
      <c r="A298" t="s">
        <v>1909</v>
      </c>
      <c r="B298" t="s">
        <v>1910</v>
      </c>
      <c r="C298" t="s">
        <v>3141</v>
      </c>
      <c r="D298" t="s">
        <v>278</v>
      </c>
      <c r="E298">
        <v>3808.63471884</v>
      </c>
      <c r="F298">
        <v>1395.1</v>
      </c>
      <c r="G298">
        <v>18.794342066996698</v>
      </c>
      <c r="H298">
        <f>(Table2[[#This Row],[1Y Return vs Nifty]]-AVERAGE(Table2[1Y Return vs Nifty]))/_xlfn.STDEV.P(Table2[1Y Return vs Nifty])</f>
        <v>-0.10092471791883099</v>
      </c>
      <c r="I298">
        <v>2.8432919080285299</v>
      </c>
      <c r="J298">
        <f>(Table2[[#This Row],[1M Return vs Nifty]]-AVERAGE(Table2[1M Return vs Nifty]))/_xlfn.STDEV.P(Table2[1M Return vs Nifty])</f>
        <v>0.12241869072707885</v>
      </c>
      <c r="K298">
        <v>1.6240029917599601</v>
      </c>
      <c r="L298">
        <f>(Table2[[#This Row],[6M Return vs Nifty]]-AVERAGE(Table2[6M Return vs Nifty]))/_xlfn.STDEV.P(Table2[6M Return vs Nifty])</f>
        <v>-0.25731939547429777</v>
      </c>
      <c r="M298">
        <v>0.70413907597756098</v>
      </c>
      <c r="N298">
        <f>(Table2[[#This Row],[1W Return vs Nifty]]-AVERAGE(Table2[1W Return vs Nifty]))/_xlfn.STDEV.P(Table2[1W Return vs Nifty])</f>
        <v>-0.26383971332687056</v>
      </c>
      <c r="O298">
        <v>1388.02</v>
      </c>
      <c r="P298">
        <v>1378.04462907587</v>
      </c>
      <c r="Q298">
        <v>1263.09549347697</v>
      </c>
      <c r="R298">
        <v>61.360080350818599</v>
      </c>
      <c r="S298" s="1">
        <f>(Table2[[#This Row],[Close Price]]-Table2[[#This Row],[20D EMA]])/Table2[[#This Row],[20D EMA]]</f>
        <v>5.1007910548838834E-3</v>
      </c>
      <c r="T298" s="1">
        <f>(Table2[[#This Row],[Close Price]]-Table2[[#This Row],[50D EMA]])/Table2[[#This Row],[50D EMA]]</f>
        <v>1.2376501141017016E-2</v>
      </c>
      <c r="U298" s="1">
        <f>(Table2[[#This Row],[Close Price]]-Table2[[#This Row],[200D EMA]])/Table2[[#This Row],[200D EMA]]</f>
        <v>0.10450873049958892</v>
      </c>
      <c r="V298">
        <v>1.01802529414897</v>
      </c>
      <c r="W298">
        <v>1382</v>
      </c>
      <c r="X298">
        <v>1401.95</v>
      </c>
      <c r="Y298">
        <v>1381</v>
      </c>
      <c r="Z298">
        <v>1401.95</v>
      </c>
      <c r="AA298">
        <v>1365.6</v>
      </c>
      <c r="AB298">
        <v>1401.95</v>
      </c>
      <c r="AC298" s="1">
        <f>(Table2[[#This Row],[Close Price]]/Table2[[#This Row],[Day Low]])-1</f>
        <v>9.4790159189579448E-3</v>
      </c>
      <c r="AD298" s="1">
        <f>(Table2[[#This Row],[Day High]]/Table2[[#This Row],[Close Price]])-1</f>
        <v>4.9100422908752162E-3</v>
      </c>
      <c r="AE298" s="1">
        <f>(Table2[[#This Row],[Close Price]]/Table2[[#This Row],[Current Week Low]])-1</f>
        <v>1.0209992758870357E-2</v>
      </c>
      <c r="AF298" s="1">
        <f>(Table2[[#This Row],[Current Week High]]/Table2[[#This Row],[Close Price]])-1</f>
        <v>4.9100422908752162E-3</v>
      </c>
      <c r="AG298" s="1">
        <f>(Table2[[#This Row],[Close Price]]/Table2[[#This Row],[Current Month Low]])-1</f>
        <v>2.1602226127709345E-2</v>
      </c>
      <c r="AH298" s="1">
        <f>(Table2[[#This Row],[Current Month High]]/Table2[[#This Row],[Close Price]])-1</f>
        <v>4.9100422908752162E-3</v>
      </c>
      <c r="AI298">
        <v>1.4264210450863899</v>
      </c>
      <c r="AJ298">
        <v>53.030219930894503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-0.02</v>
      </c>
      <c r="AM298" t="s">
        <v>3187</v>
      </c>
      <c r="AN298">
        <v>0.22</v>
      </c>
      <c r="AO298" t="s">
        <v>3188</v>
      </c>
      <c r="AP298">
        <v>0.104118690637703</v>
      </c>
      <c r="AQ298">
        <f>(Table2[[#This Row],[Sharpe Ratio]]-AVERAGE(Table2[Sharpe Ratio]))/_xlfn.STDEV.P(Table2[Sharpe Ratio])</f>
        <v>0.44920631166230918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-5.0458824330611329E-2</v>
      </c>
      <c r="AS298">
        <f>_xlfn.RANK.AVG(Table2[[#This Row],[1Y Return vs Nifty Z-Score]],Table2[1Y Return vs Nifty Z-Score])</f>
        <v>320</v>
      </c>
      <c r="AT298">
        <f>_xlfn.RANK.AVG(Table2[[#This Row],[6M Return vs Nifty Z-Score]],Table2[6M Return vs Nifty Z-Score])</f>
        <v>403</v>
      </c>
      <c r="AU298">
        <f>_xlfn.RANK.AVG(Table2[[#This Row],[Sharpe Ratio Z-Score]],Table2[Sharpe Ratio Z-Score])</f>
        <v>222</v>
      </c>
      <c r="AV298">
        <f>(Table2[[#This Row],[Rank 1Y]]+Table2[[#This Row],[Rank 6M]]+Table2[[#This Row],[Rank Sharpe]])/3</f>
        <v>315</v>
      </c>
    </row>
    <row r="299" spans="1:48" x14ac:dyDescent="0.3">
      <c r="A299" t="s">
        <v>471</v>
      </c>
      <c r="B299" t="s">
        <v>472</v>
      </c>
      <c r="C299" t="s">
        <v>3142</v>
      </c>
      <c r="D299" t="s">
        <v>24</v>
      </c>
      <c r="E299">
        <v>47483.769572486999</v>
      </c>
      <c r="F299">
        <v>193.61</v>
      </c>
      <c r="G299">
        <v>5.5382755720645598</v>
      </c>
      <c r="H299">
        <f>(Table2[[#This Row],[1Y Return vs Nifty]]-AVERAGE(Table2[1Y Return vs Nifty]))/_xlfn.STDEV.P(Table2[1Y Return vs Nifty])</f>
        <v>-0.32695476791222017</v>
      </c>
      <c r="I299">
        <v>7.6664161399986197</v>
      </c>
      <c r="J299">
        <f>(Table2[[#This Row],[1M Return vs Nifty]]-AVERAGE(Table2[1M Return vs Nifty]))/_xlfn.STDEV.P(Table2[1M Return vs Nifty])</f>
        <v>0.65443703582392732</v>
      </c>
      <c r="K299">
        <v>15.501358501526701</v>
      </c>
      <c r="L299">
        <f>(Table2[[#This Row],[6M Return vs Nifty]]-AVERAGE(Table2[6M Return vs Nifty]))/_xlfn.STDEV.P(Table2[6M Return vs Nifty])</f>
        <v>0.18572024350110977</v>
      </c>
      <c r="M299">
        <v>5.04070443118919</v>
      </c>
      <c r="N299">
        <f>(Table2[[#This Row],[1W Return vs Nifty]]-AVERAGE(Table2[1W Return vs Nifty]))/_xlfn.STDEV.P(Table2[1W Return vs Nifty])</f>
        <v>0.63753605873002583</v>
      </c>
      <c r="O299">
        <v>191.54</v>
      </c>
      <c r="P299">
        <v>190.63236949650999</v>
      </c>
      <c r="Q299">
        <v>174.354091757227</v>
      </c>
      <c r="R299">
        <v>54.536728395727998</v>
      </c>
      <c r="S299" s="1">
        <f>(Table2[[#This Row],[Close Price]]-Table2[[#This Row],[20D EMA]])/Table2[[#This Row],[20D EMA]]</f>
        <v>1.0807142111308456E-2</v>
      </c>
      <c r="T299" s="1">
        <f>(Table2[[#This Row],[Close Price]]-Table2[[#This Row],[50D EMA]])/Table2[[#This Row],[50D EMA]]</f>
        <v>1.5619752885380424E-2</v>
      </c>
      <c r="U299" s="1">
        <f>(Table2[[#This Row],[Close Price]]-Table2[[#This Row],[200D EMA]])/Table2[[#This Row],[200D EMA]]</f>
        <v>0.11044138998231946</v>
      </c>
      <c r="V299">
        <v>1.09520526866526</v>
      </c>
      <c r="W299">
        <v>192.35</v>
      </c>
      <c r="X299">
        <v>195.2</v>
      </c>
      <c r="Y299">
        <v>188.56</v>
      </c>
      <c r="Z299">
        <v>199.81</v>
      </c>
      <c r="AA299">
        <v>182.35</v>
      </c>
      <c r="AB299">
        <v>200.1</v>
      </c>
      <c r="AC299" s="1">
        <f>(Table2[[#This Row],[Close Price]]/Table2[[#This Row],[Day Low]])-1</f>
        <v>6.5505588770471412E-3</v>
      </c>
      <c r="AD299" s="1">
        <f>(Table2[[#This Row],[Day High]]/Table2[[#This Row],[Close Price]])-1</f>
        <v>8.2123857238778353E-3</v>
      </c>
      <c r="AE299" s="1">
        <f>(Table2[[#This Row],[Close Price]]/Table2[[#This Row],[Current Week Low]])-1</f>
        <v>2.6781926177344095E-2</v>
      </c>
      <c r="AF299" s="1">
        <f>(Table2[[#This Row],[Current Week High]]/Table2[[#This Row],[Close Price]])-1</f>
        <v>3.2023139300655812E-2</v>
      </c>
      <c r="AG299" s="1">
        <f>(Table2[[#This Row],[Close Price]]/Table2[[#This Row],[Current Month Low]])-1</f>
        <v>6.1749383054565454E-2</v>
      </c>
      <c r="AH299" s="1">
        <f>(Table2[[#This Row],[Current Month High]]/Table2[[#This Row],[Close Price]])-1</f>
        <v>3.3520995816331611E-2</v>
      </c>
      <c r="AI299">
        <v>6.70419916326634</v>
      </c>
      <c r="AJ299">
        <v>41.063752276867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-0.04</v>
      </c>
      <c r="AM299" t="s">
        <v>3187</v>
      </c>
      <c r="AN299">
        <v>-1.59</v>
      </c>
      <c r="AO299" t="s">
        <v>3187</v>
      </c>
      <c r="AP299">
        <v>8.2215950990550998E-2</v>
      </c>
      <c r="AQ299">
        <f>(Table2[[#This Row],[Sharpe Ratio]]-AVERAGE(Table2[Sharpe Ratio]))/_xlfn.STDEV.P(Table2[Sharpe Ratio])</f>
        <v>0.19255658445564314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1.3432951545984859</v>
      </c>
      <c r="AS299">
        <f>_xlfn.RANK.AVG(Table2[[#This Row],[1Y Return vs Nifty Z-Score]],Table2[1Y Return vs Nifty Z-Score])</f>
        <v>405</v>
      </c>
      <c r="AT299">
        <f>_xlfn.RANK.AVG(Table2[[#This Row],[6M Return vs Nifty Z-Score]],Table2[6M Return vs Nifty Z-Score])</f>
        <v>251</v>
      </c>
      <c r="AU299">
        <f>_xlfn.RANK.AVG(Table2[[#This Row],[Sharpe Ratio Z-Score]],Table2[Sharpe Ratio Z-Score])</f>
        <v>291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986</v>
      </c>
      <c r="B300" t="s">
        <v>987</v>
      </c>
      <c r="C300" t="s">
        <v>3146</v>
      </c>
      <c r="D300" t="s">
        <v>275</v>
      </c>
      <c r="E300">
        <v>14746.826194695001</v>
      </c>
      <c r="F300">
        <v>1452.15</v>
      </c>
      <c r="G300">
        <v>8.2064812565975096</v>
      </c>
      <c r="H300">
        <f>(Table2[[#This Row],[1Y Return vs Nifty]]-AVERAGE(Table2[1Y Return vs Nifty]))/_xlfn.STDEV.P(Table2[1Y Return vs Nifty])</f>
        <v>-0.28145901964494996</v>
      </c>
      <c r="I300">
        <v>12.5815134607313</v>
      </c>
      <c r="J300">
        <f>(Table2[[#This Row],[1M Return vs Nifty]]-AVERAGE(Table2[1M Return vs Nifty]))/_xlfn.STDEV.P(Table2[1M Return vs Nifty])</f>
        <v>1.1966005416347745</v>
      </c>
      <c r="K300">
        <v>-6.1402817884991003E-2</v>
      </c>
      <c r="L300">
        <f>(Table2[[#This Row],[6M Return vs Nifty]]-AVERAGE(Table2[6M Return vs Nifty]))/_xlfn.STDEV.P(Table2[6M Return vs Nifty])</f>
        <v>-0.31112659100997692</v>
      </c>
      <c r="M300">
        <v>5.0488063655415498</v>
      </c>
      <c r="N300">
        <f>(Table2[[#This Row],[1W Return vs Nifty]]-AVERAGE(Table2[1W Return vs Nifty]))/_xlfn.STDEV.P(Table2[1W Return vs Nifty])</f>
        <v>0.63922008438946532</v>
      </c>
      <c r="O300">
        <v>1398.32</v>
      </c>
      <c r="P300">
        <v>1341.17775353458</v>
      </c>
      <c r="Q300">
        <v>1251.15039974352</v>
      </c>
      <c r="R300">
        <v>65.429522664219107</v>
      </c>
      <c r="S300" s="1">
        <f>(Table2[[#This Row],[Close Price]]-Table2[[#This Row],[20D EMA]])/Table2[[#This Row],[20D EMA]]</f>
        <v>3.8496195434521541E-2</v>
      </c>
      <c r="T300" s="1">
        <f>(Table2[[#This Row],[Close Price]]-Table2[[#This Row],[50D EMA]])/Table2[[#This Row],[50D EMA]]</f>
        <v>8.2742385319888062E-2</v>
      </c>
      <c r="U300" s="1">
        <f>(Table2[[#This Row],[Close Price]]-Table2[[#This Row],[200D EMA]])/Table2[[#This Row],[200D EMA]]</f>
        <v>0.16065182914674694</v>
      </c>
      <c r="V300">
        <v>0.39968196665656902</v>
      </c>
      <c r="W300">
        <v>1431.2</v>
      </c>
      <c r="X300">
        <v>1462.5</v>
      </c>
      <c r="Y300">
        <v>1389.5</v>
      </c>
      <c r="Z300">
        <v>1474.1</v>
      </c>
      <c r="AA300">
        <v>1339.15</v>
      </c>
      <c r="AB300">
        <v>1474.1</v>
      </c>
      <c r="AC300" s="1">
        <f>(Table2[[#This Row],[Close Price]]/Table2[[#This Row],[Day Low]])-1</f>
        <v>1.4638065958636037E-2</v>
      </c>
      <c r="AD300" s="1">
        <f>(Table2[[#This Row],[Day High]]/Table2[[#This Row],[Close Price]])-1</f>
        <v>7.1273628757360097E-3</v>
      </c>
      <c r="AE300" s="1">
        <f>(Table2[[#This Row],[Close Price]]/Table2[[#This Row],[Current Week Low]])-1</f>
        <v>4.5088161209068112E-2</v>
      </c>
      <c r="AF300" s="1">
        <f>(Table2[[#This Row],[Current Week High]]/Table2[[#This Row],[Close Price]])-1</f>
        <v>1.5115518369314351E-2</v>
      </c>
      <c r="AG300" s="1">
        <f>(Table2[[#This Row],[Close Price]]/Table2[[#This Row],[Current Month Low]])-1</f>
        <v>8.4381884030915177E-2</v>
      </c>
      <c r="AH300" s="1">
        <f>(Table2[[#This Row],[Current Month High]]/Table2[[#This Row],[Close Price]])-1</f>
        <v>1.5115518369314351E-2</v>
      </c>
      <c r="AI300">
        <v>13.555762145783801</v>
      </c>
      <c r="AJ300">
        <v>46.246034543531898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0.14000000000000001</v>
      </c>
      <c r="AM300" t="s">
        <v>3188</v>
      </c>
      <c r="AN300">
        <v>3.74</v>
      </c>
      <c r="AO300" t="s">
        <v>3188</v>
      </c>
      <c r="AP300">
        <v>0.13974002450515299</v>
      </c>
      <c r="AQ300">
        <f>(Table2[[#This Row],[Sharpe Ratio]]-AVERAGE(Table2[Sharpe Ratio]))/_xlfn.STDEV.P(Table2[Sharpe Ratio])</f>
        <v>0.86660640713426385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2.1098414225035764</v>
      </c>
      <c r="AS300">
        <f>_xlfn.RANK.AVG(Table2[[#This Row],[1Y Return vs Nifty Z-Score]],Table2[1Y Return vs Nifty Z-Score])</f>
        <v>389</v>
      </c>
      <c r="AT300">
        <f>_xlfn.RANK.AVG(Table2[[#This Row],[6M Return vs Nifty Z-Score]],Table2[6M Return vs Nifty Z-Score])</f>
        <v>429</v>
      </c>
      <c r="AU300">
        <f>_xlfn.RANK.AVG(Table2[[#This Row],[Sharpe Ratio Z-Score]],Table2[Sharpe Ratio Z-Score])</f>
        <v>133</v>
      </c>
      <c r="AV300">
        <f>(Table2[[#This Row],[Rank 1Y]]+Table2[[#This Row],[Rank 6M]]+Table2[[#This Row],[Rank Sharpe]])/3</f>
        <v>317</v>
      </c>
    </row>
    <row r="301" spans="1:48" x14ac:dyDescent="0.3">
      <c r="A301" t="s">
        <v>44</v>
      </c>
      <c r="B301" t="s">
        <v>45</v>
      </c>
      <c r="C301" t="s">
        <v>3141</v>
      </c>
      <c r="D301" t="s">
        <v>21</v>
      </c>
      <c r="E301">
        <v>505451.56824822002</v>
      </c>
      <c r="F301">
        <v>1867.8</v>
      </c>
      <c r="G301">
        <v>21.1211568990758</v>
      </c>
      <c r="H301">
        <f>(Table2[[#This Row],[1Y Return vs Nifty]]-AVERAGE(Table2[1Y Return vs Nifty]))/_xlfn.STDEV.P(Table2[1Y Return vs Nifty])</f>
        <v>-6.125004722965903E-2</v>
      </c>
      <c r="I301">
        <v>5.6263384360505198</v>
      </c>
      <c r="J301">
        <f>(Table2[[#This Row],[1M Return vs Nifty]]-AVERAGE(Table2[1M Return vs Nifty]))/_xlfn.STDEV.P(Table2[1M Return vs Nifty])</f>
        <v>0.42940473067840695</v>
      </c>
      <c r="K301">
        <v>15.586016831493099</v>
      </c>
      <c r="L301">
        <f>(Table2[[#This Row],[6M Return vs Nifty]]-AVERAGE(Table2[6M Return vs Nifty]))/_xlfn.STDEV.P(Table2[6M Return vs Nifty])</f>
        <v>0.18842299158003425</v>
      </c>
      <c r="M301">
        <v>3.5934715576128098</v>
      </c>
      <c r="N301">
        <f>(Table2[[#This Row],[1W Return vs Nifty]]-AVERAGE(Table2[1W Return vs Nifty]))/_xlfn.STDEV.P(Table2[1W Return vs Nifty])</f>
        <v>0.33672181014541774</v>
      </c>
      <c r="O301">
        <v>1812.96</v>
      </c>
      <c r="P301">
        <v>1749.35134671377</v>
      </c>
      <c r="Q301">
        <v>1567.26669405659</v>
      </c>
      <c r="R301">
        <v>75.478540147662997</v>
      </c>
      <c r="S301" s="1">
        <f>(Table2[[#This Row],[Close Price]]-Table2[[#This Row],[20D EMA]])/Table2[[#This Row],[20D EMA]]</f>
        <v>3.024887476833461E-2</v>
      </c>
      <c r="T301" s="1">
        <f>(Table2[[#This Row],[Close Price]]-Table2[[#This Row],[50D EMA]])/Table2[[#This Row],[50D EMA]]</f>
        <v>6.7710042072875024E-2</v>
      </c>
      <c r="U301" s="1">
        <f>(Table2[[#This Row],[Close Price]]-Table2[[#This Row],[200D EMA]])/Table2[[#This Row],[200D EMA]]</f>
        <v>0.19175632780502283</v>
      </c>
      <c r="V301">
        <v>1.1129058791528099</v>
      </c>
      <c r="W301">
        <v>1851.45</v>
      </c>
      <c r="X301">
        <v>1877.05</v>
      </c>
      <c r="Y301">
        <v>1829.95</v>
      </c>
      <c r="Z301">
        <v>1885</v>
      </c>
      <c r="AA301">
        <v>1743</v>
      </c>
      <c r="AB301">
        <v>1885</v>
      </c>
      <c r="AC301" s="1">
        <f>(Table2[[#This Row],[Close Price]]/Table2[[#This Row],[Day Low]])-1</f>
        <v>8.8309163088389209E-3</v>
      </c>
      <c r="AD301" s="1">
        <f>(Table2[[#This Row],[Day High]]/Table2[[#This Row],[Close Price]])-1</f>
        <v>4.9523503587107776E-3</v>
      </c>
      <c r="AE301" s="1">
        <f>(Table2[[#This Row],[Close Price]]/Table2[[#This Row],[Current Week Low]])-1</f>
        <v>2.068362523566214E-2</v>
      </c>
      <c r="AF301" s="1">
        <f>(Table2[[#This Row],[Current Week High]]/Table2[[#This Row],[Close Price]])-1</f>
        <v>9.2086947210623382E-3</v>
      </c>
      <c r="AG301" s="1">
        <f>(Table2[[#This Row],[Close Price]]/Table2[[#This Row],[Current Month Low]])-1</f>
        <v>7.1600688468158369E-2</v>
      </c>
      <c r="AH301" s="1">
        <f>(Table2[[#This Row],[Current Month High]]/Table2[[#This Row],[Close Price]])-1</f>
        <v>9.2086947210623382E-3</v>
      </c>
      <c r="AI301">
        <v>0.92086947210623304</v>
      </c>
      <c r="AJ301">
        <v>54.102553525019601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0.09</v>
      </c>
      <c r="AM301" t="s">
        <v>3188</v>
      </c>
      <c r="AN301">
        <v>3.99</v>
      </c>
      <c r="AO301" t="s">
        <v>3188</v>
      </c>
      <c r="AP301">
        <v>4.8329525600643998E-2</v>
      </c>
      <c r="AQ301">
        <f>(Table2[[#This Row],[Sharpe Ratio]]-AVERAGE(Table2[Sharpe Ratio]))/_xlfn.STDEV.P(Table2[Sharpe Ratio])</f>
        <v>-0.2045143743574718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0.68878511081672822</v>
      </c>
      <c r="AS301">
        <f>_xlfn.RANK.AVG(Table2[[#This Row],[1Y Return vs Nifty Z-Score]],Table2[1Y Return vs Nifty Z-Score])</f>
        <v>312</v>
      </c>
      <c r="AT301">
        <f>_xlfn.RANK.AVG(Table2[[#This Row],[6M Return vs Nifty Z-Score]],Table2[6M Return vs Nifty Z-Score])</f>
        <v>246</v>
      </c>
      <c r="AU301">
        <f>_xlfn.RANK.AVG(Table2[[#This Row],[Sharpe Ratio Z-Score]],Table2[Sharpe Ratio Z-Score])</f>
        <v>394</v>
      </c>
      <c r="AV301">
        <f>(Table2[[#This Row],[Rank 1Y]]+Table2[[#This Row],[Rank 6M]]+Table2[[#This Row],[Rank Sharpe]])/3</f>
        <v>317.33333333333331</v>
      </c>
    </row>
    <row r="302" spans="1:48" x14ac:dyDescent="0.3">
      <c r="A302" t="s">
        <v>1489</v>
      </c>
      <c r="B302" t="s">
        <v>1490</v>
      </c>
      <c r="C302" t="s">
        <v>3156</v>
      </c>
      <c r="D302" t="s">
        <v>395</v>
      </c>
      <c r="E302">
        <v>6923.1636840000001</v>
      </c>
      <c r="F302">
        <v>356</v>
      </c>
      <c r="G302">
        <v>37.260104158228899</v>
      </c>
      <c r="H302">
        <f>(Table2[[#This Row],[1Y Return vs Nifty]]-AVERAGE(Table2[1Y Return vs Nifty]))/_xlfn.STDEV.P(Table2[1Y Return vs Nifty])</f>
        <v>0.21393618974506132</v>
      </c>
      <c r="I302">
        <v>15.598834460787099</v>
      </c>
      <c r="J302">
        <f>(Table2[[#This Row],[1M Return vs Nifty]]-AVERAGE(Table2[1M Return vs Nifty]))/_xlfn.STDEV.P(Table2[1M Return vs Nifty])</f>
        <v>1.5294284033836212</v>
      </c>
      <c r="K302">
        <v>16.702231264638499</v>
      </c>
      <c r="L302">
        <f>(Table2[[#This Row],[6M Return vs Nifty]]-AVERAGE(Table2[6M Return vs Nifty]))/_xlfn.STDEV.P(Table2[6M Return vs Nifty])</f>
        <v>0.22405854470338213</v>
      </c>
      <c r="M302">
        <v>18.432240852538399</v>
      </c>
      <c r="N302">
        <f>(Table2[[#This Row],[1W Return vs Nifty]]-AVERAGE(Table2[1W Return vs Nifty]))/_xlfn.STDEV.P(Table2[1W Return vs Nifty])</f>
        <v>3.4210307122385104</v>
      </c>
      <c r="O302">
        <v>329.32</v>
      </c>
      <c r="P302">
        <v>329.21861481396201</v>
      </c>
      <c r="Q302">
        <v>298.91161220843298</v>
      </c>
      <c r="R302">
        <v>70.678974503874201</v>
      </c>
      <c r="S302" s="1">
        <f>(Table2[[#This Row],[Close Price]]-Table2[[#This Row],[20D EMA]])/Table2[[#This Row],[20D EMA]]</f>
        <v>8.1015425725737902E-2</v>
      </c>
      <c r="T302" s="1">
        <f>(Table2[[#This Row],[Close Price]]-Table2[[#This Row],[50D EMA]])/Table2[[#This Row],[50D EMA]]</f>
        <v>8.1348332022998987E-2</v>
      </c>
      <c r="U302" s="1">
        <f>(Table2[[#This Row],[Close Price]]-Table2[[#This Row],[200D EMA]])/Table2[[#This Row],[200D EMA]]</f>
        <v>0.19098752092561369</v>
      </c>
      <c r="V302">
        <v>2.6631313690786298</v>
      </c>
      <c r="W302">
        <v>353.3</v>
      </c>
      <c r="X302">
        <v>374.8</v>
      </c>
      <c r="Y302">
        <v>310.45</v>
      </c>
      <c r="Z302">
        <v>378.7</v>
      </c>
      <c r="AA302">
        <v>304.3</v>
      </c>
      <c r="AB302">
        <v>378.7</v>
      </c>
      <c r="AC302" s="1">
        <f>(Table2[[#This Row],[Close Price]]/Table2[[#This Row],[Day Low]])-1</f>
        <v>7.6422303990941742E-3</v>
      </c>
      <c r="AD302" s="1">
        <f>(Table2[[#This Row],[Day High]]/Table2[[#This Row],[Close Price]])-1</f>
        <v>5.2808988764045051E-2</v>
      </c>
      <c r="AE302" s="1">
        <f>(Table2[[#This Row],[Close Price]]/Table2[[#This Row],[Current Week Low]])-1</f>
        <v>0.14672249959735861</v>
      </c>
      <c r="AF302" s="1">
        <f>(Table2[[#This Row],[Current Week High]]/Table2[[#This Row],[Close Price]])-1</f>
        <v>6.3764044943820153E-2</v>
      </c>
      <c r="AG302" s="1">
        <f>(Table2[[#This Row],[Close Price]]/Table2[[#This Row],[Current Month Low]])-1</f>
        <v>0.16989812684850469</v>
      </c>
      <c r="AH302" s="1">
        <f>(Table2[[#This Row],[Current Month High]]/Table2[[#This Row],[Close Price]])-1</f>
        <v>6.3764044943820153E-2</v>
      </c>
      <c r="AI302">
        <v>6.37640449438201</v>
      </c>
      <c r="AJ302">
        <v>73.573866406630898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</v>
      </c>
      <c r="AM302" t="s">
        <v>3188</v>
      </c>
      <c r="AN302">
        <v>7.72</v>
      </c>
      <c r="AO302" t="s">
        <v>3188</v>
      </c>
      <c r="AP302">
        <v>1.4767116277637E-2</v>
      </c>
      <c r="AQ302">
        <f>(Table2[[#This Row],[Sharpe Ratio]]-AVERAGE(Table2[Sharpe Ratio]))/_xlfn.STDEV.P(Table2[Sharpe Ratio])</f>
        <v>-0.59778861017975871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4.7906652398908163</v>
      </c>
      <c r="AS302">
        <f>_xlfn.RANK.AVG(Table2[[#This Row],[1Y Return vs Nifty Z-Score]],Table2[1Y Return vs Nifty Z-Score])</f>
        <v>229</v>
      </c>
      <c r="AT302">
        <f>_xlfn.RANK.AVG(Table2[[#This Row],[6M Return vs Nifty Z-Score]],Table2[6M Return vs Nifty Z-Score])</f>
        <v>236</v>
      </c>
      <c r="AU302">
        <f>_xlfn.RANK.AVG(Table2[[#This Row],[Sharpe Ratio Z-Score]],Table2[Sharpe Ratio Z-Score])</f>
        <v>489</v>
      </c>
      <c r="AV302">
        <f>(Table2[[#This Row],[Rank 1Y]]+Table2[[#This Row],[Rank 6M]]+Table2[[#This Row],[Rank Sharpe]])/3</f>
        <v>318</v>
      </c>
    </row>
    <row r="303" spans="1:48" x14ac:dyDescent="0.3">
      <c r="A303" t="s">
        <v>1098</v>
      </c>
      <c r="B303" t="s">
        <v>1099</v>
      </c>
      <c r="C303" t="s">
        <v>3156</v>
      </c>
      <c r="D303" t="s">
        <v>448</v>
      </c>
      <c r="E303">
        <v>11911.722677510001</v>
      </c>
      <c r="F303">
        <v>753.65</v>
      </c>
      <c r="G303">
        <v>34.914249195271999</v>
      </c>
      <c r="H303">
        <f>(Table2[[#This Row],[1Y Return vs Nifty]]-AVERAGE(Table2[1Y Return vs Nifty]))/_xlfn.STDEV.P(Table2[1Y Return vs Nifty])</f>
        <v>0.17393686454877486</v>
      </c>
      <c r="I303">
        <v>3.4892080891950301</v>
      </c>
      <c r="J303">
        <f>(Table2[[#This Row],[1M Return vs Nifty]]-AVERAGE(Table2[1M Return vs Nifty]))/_xlfn.STDEV.P(Table2[1M Return vs Nifty])</f>
        <v>0.19366696077943701</v>
      </c>
      <c r="K303">
        <v>30.128816122018499</v>
      </c>
      <c r="L303">
        <f>(Table2[[#This Row],[6M Return vs Nifty]]-AVERAGE(Table2[6M Return vs Nifty]))/_xlfn.STDEV.P(Table2[6M Return vs Nifty])</f>
        <v>0.65270716609957025</v>
      </c>
      <c r="M303">
        <v>7.1493529609705302</v>
      </c>
      <c r="N303">
        <f>(Table2[[#This Row],[1W Return vs Nifty]]-AVERAGE(Table2[1W Return vs Nifty]))/_xlfn.STDEV.P(Table2[1W Return vs Nifty])</f>
        <v>1.075828702986863</v>
      </c>
      <c r="O303">
        <v>748.77</v>
      </c>
      <c r="P303">
        <v>713.37241363736996</v>
      </c>
      <c r="Q303">
        <v>593.21552977614897</v>
      </c>
      <c r="R303">
        <v>50.848534013925502</v>
      </c>
      <c r="S303" s="1">
        <f>(Table2[[#This Row],[Close Price]]-Table2[[#This Row],[20D EMA]])/Table2[[#This Row],[20D EMA]]</f>
        <v>6.5173551290783494E-3</v>
      </c>
      <c r="T303" s="1">
        <f>(Table2[[#This Row],[Close Price]]-Table2[[#This Row],[50D EMA]])/Table2[[#This Row],[50D EMA]]</f>
        <v>5.6460812883499592E-2</v>
      </c>
      <c r="U303" s="1">
        <f>(Table2[[#This Row],[Close Price]]-Table2[[#This Row],[200D EMA]])/Table2[[#This Row],[200D EMA]]</f>
        <v>0.27044887089249209</v>
      </c>
      <c r="V303">
        <v>1.02569774067621</v>
      </c>
      <c r="W303">
        <v>748.3</v>
      </c>
      <c r="X303">
        <v>783.85</v>
      </c>
      <c r="Y303">
        <v>718.2</v>
      </c>
      <c r="Z303">
        <v>795</v>
      </c>
      <c r="AA303">
        <v>716.45</v>
      </c>
      <c r="AB303">
        <v>837</v>
      </c>
      <c r="AC303" s="1">
        <f>(Table2[[#This Row],[Close Price]]/Table2[[#This Row],[Day Low]])-1</f>
        <v>7.1495389549645072E-3</v>
      </c>
      <c r="AD303" s="1">
        <f>(Table2[[#This Row],[Day High]]/Table2[[#This Row],[Close Price]])-1</f>
        <v>4.0071651297021171E-2</v>
      </c>
      <c r="AE303" s="1">
        <f>(Table2[[#This Row],[Close Price]]/Table2[[#This Row],[Current Week Low]])-1</f>
        <v>4.9359509885825492E-2</v>
      </c>
      <c r="AF303" s="1">
        <f>(Table2[[#This Row],[Current Week High]]/Table2[[#This Row],[Close Price]])-1</f>
        <v>5.4866317256020647E-2</v>
      </c>
      <c r="AG303" s="1">
        <f>(Table2[[#This Row],[Close Price]]/Table2[[#This Row],[Current Month Low]])-1</f>
        <v>5.1922674296880356E-2</v>
      </c>
      <c r="AH303" s="1">
        <f>(Table2[[#This Row],[Current Month High]]/Table2[[#This Row],[Close Price]])-1</f>
        <v>0.11059510382803683</v>
      </c>
      <c r="AI303">
        <v>11.0595103828036</v>
      </c>
      <c r="AJ303">
        <v>85.559522343961603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0.28999999999999998</v>
      </c>
      <c r="AM303" t="s">
        <v>3188</v>
      </c>
      <c r="AN303">
        <v>-2.83</v>
      </c>
      <c r="AO303" t="s">
        <v>3187</v>
      </c>
      <c r="AP303">
        <v>-1.4392253842290001E-3</v>
      </c>
      <c r="AQ303">
        <f>(Table2[[#This Row],[Sharpe Ratio]]-AVERAGE(Table2[Sharpe Ratio]))/_xlfn.STDEV.P(Table2[Sharpe Ratio])</f>
        <v>-0.7876896560553952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1.3084500383592499</v>
      </c>
      <c r="AS303">
        <f>_xlfn.RANK.AVG(Table2[[#This Row],[1Y Return vs Nifty Z-Score]],Table2[1Y Return vs Nifty Z-Score])</f>
        <v>243</v>
      </c>
      <c r="AT303">
        <f>_xlfn.RANK.AVG(Table2[[#This Row],[6M Return vs Nifty Z-Score]],Table2[6M Return vs Nifty Z-Score])</f>
        <v>136</v>
      </c>
      <c r="AU303">
        <f>_xlfn.RANK.AVG(Table2[[#This Row],[Sharpe Ratio Z-Score]],Table2[Sharpe Ratio Z-Score])</f>
        <v>577</v>
      </c>
      <c r="AV303">
        <f>(Table2[[#This Row],[Rank 1Y]]+Table2[[#This Row],[Rank 6M]]+Table2[[#This Row],[Rank Sharpe]])/3</f>
        <v>318.66666666666669</v>
      </c>
    </row>
    <row r="304" spans="1:48" x14ac:dyDescent="0.3">
      <c r="A304" t="s">
        <v>505</v>
      </c>
      <c r="B304" t="s">
        <v>506</v>
      </c>
      <c r="C304" t="s">
        <v>3146</v>
      </c>
      <c r="D304" t="s">
        <v>51</v>
      </c>
      <c r="E304">
        <v>41792.695831140001</v>
      </c>
      <c r="F304">
        <v>1647.3</v>
      </c>
      <c r="G304">
        <v>44.3483506845213</v>
      </c>
      <c r="H304">
        <f>(Table2[[#This Row],[1Y Return vs Nifty]]-AVERAGE(Table2[1Y Return vs Nifty]))/_xlfn.STDEV.P(Table2[1Y Return vs Nifty])</f>
        <v>0.33479834122233787</v>
      </c>
      <c r="I304">
        <v>16.425044348494801</v>
      </c>
      <c r="J304">
        <f>(Table2[[#This Row],[1M Return vs Nifty]]-AVERAGE(Table2[1M Return vs Nifty]))/_xlfn.STDEV.P(Table2[1M Return vs Nifty])</f>
        <v>1.6205641063056584</v>
      </c>
      <c r="K304">
        <v>10.0666196822626</v>
      </c>
      <c r="L304">
        <f>(Table2[[#This Row],[6M Return vs Nifty]]-AVERAGE(Table2[6M Return vs Nifty]))/_xlfn.STDEV.P(Table2[6M Return vs Nifty])</f>
        <v>1.2214223372288268E-2</v>
      </c>
      <c r="M304">
        <v>3.1982333779721399</v>
      </c>
      <c r="N304">
        <f>(Table2[[#This Row],[1W Return vs Nifty]]-AVERAGE(Table2[1W Return vs Nifty]))/_xlfn.STDEV.P(Table2[1W Return vs Nifty])</f>
        <v>0.25456967126624119</v>
      </c>
      <c r="O304">
        <v>1561.73</v>
      </c>
      <c r="P304">
        <v>1468.29442908649</v>
      </c>
      <c r="Q304">
        <v>1280.20196223472</v>
      </c>
      <c r="R304">
        <v>65.077936280460193</v>
      </c>
      <c r="S304" s="1">
        <f>(Table2[[#This Row],[Close Price]]-Table2[[#This Row],[20D EMA]])/Table2[[#This Row],[20D EMA]]</f>
        <v>5.4791801399729743E-2</v>
      </c>
      <c r="T304" s="1">
        <f>(Table2[[#This Row],[Close Price]]-Table2[[#This Row],[50D EMA]])/Table2[[#This Row],[50D EMA]]</f>
        <v>0.12191394816152748</v>
      </c>
      <c r="U304" s="1">
        <f>(Table2[[#This Row],[Close Price]]-Table2[[#This Row],[200D EMA]])/Table2[[#This Row],[200D EMA]]</f>
        <v>0.28675009771464011</v>
      </c>
      <c r="V304">
        <v>1.34887693089329</v>
      </c>
      <c r="W304">
        <v>1628.85</v>
      </c>
      <c r="X304">
        <v>1662.35</v>
      </c>
      <c r="Y304">
        <v>1628.85</v>
      </c>
      <c r="Z304">
        <v>1708.65</v>
      </c>
      <c r="AA304">
        <v>1453.1</v>
      </c>
      <c r="AB304">
        <v>1708.65</v>
      </c>
      <c r="AC304" s="1">
        <f>(Table2[[#This Row],[Close Price]]/Table2[[#This Row],[Day Low]])-1</f>
        <v>1.1327009853577596E-2</v>
      </c>
      <c r="AD304" s="1">
        <f>(Table2[[#This Row],[Day High]]/Table2[[#This Row],[Close Price]])-1</f>
        <v>9.136162204820053E-3</v>
      </c>
      <c r="AE304" s="1">
        <f>(Table2[[#This Row],[Close Price]]/Table2[[#This Row],[Current Week Low]])-1</f>
        <v>1.1327009853577596E-2</v>
      </c>
      <c r="AF304" s="1">
        <f>(Table2[[#This Row],[Current Week High]]/Table2[[#This Row],[Close Price]])-1</f>
        <v>3.7242760881442516E-2</v>
      </c>
      <c r="AG304" s="1">
        <f>(Table2[[#This Row],[Close Price]]/Table2[[#This Row],[Current Month Low]])-1</f>
        <v>0.1336453100268391</v>
      </c>
      <c r="AH304" s="1">
        <f>(Table2[[#This Row],[Current Month High]]/Table2[[#This Row],[Close Price]])-1</f>
        <v>3.7242760881442516E-2</v>
      </c>
      <c r="AI304">
        <v>3.7242760881442498</v>
      </c>
      <c r="AJ304">
        <v>76.540563712356601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0.18</v>
      </c>
      <c r="AM304" t="s">
        <v>3188</v>
      </c>
      <c r="AN304">
        <v>9.9600000000000009</v>
      </c>
      <c r="AO304" t="s">
        <v>3188</v>
      </c>
      <c r="AP304">
        <v>2.6135900842475E-2</v>
      </c>
      <c r="AQ304">
        <f>(Table2[[#This Row],[Sharpe Ratio]]-AVERAGE(Table2[Sharpe Ratio]))/_xlfn.STDEV.P(Table2[Sharpe Ratio])</f>
        <v>-0.46457260596101591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1.7575737362055097</v>
      </c>
      <c r="AS304">
        <f>_xlfn.RANK.AVG(Table2[[#This Row],[1Y Return vs Nifty Z-Score]],Table2[1Y Return vs Nifty Z-Score])</f>
        <v>203</v>
      </c>
      <c r="AT304">
        <f>_xlfn.RANK.AVG(Table2[[#This Row],[6M Return vs Nifty Z-Score]],Table2[6M Return vs Nifty Z-Score])</f>
        <v>306</v>
      </c>
      <c r="AU304">
        <f>_xlfn.RANK.AVG(Table2[[#This Row],[Sharpe Ratio Z-Score]],Table2[Sharpe Ratio Z-Score])</f>
        <v>454</v>
      </c>
      <c r="AV304">
        <f>(Table2[[#This Row],[Rank 1Y]]+Table2[[#This Row],[Rank 6M]]+Table2[[#This Row],[Rank Sharpe]])/3</f>
        <v>321</v>
      </c>
    </row>
    <row r="305" spans="1:48" x14ac:dyDescent="0.3">
      <c r="A305" t="s">
        <v>662</v>
      </c>
      <c r="B305" t="s">
        <v>663</v>
      </c>
      <c r="C305" t="s">
        <v>3156</v>
      </c>
      <c r="D305" t="s">
        <v>268</v>
      </c>
      <c r="E305">
        <v>28259.135843640001</v>
      </c>
      <c r="F305">
        <v>566.15</v>
      </c>
      <c r="G305">
        <v>9.5986813353974405</v>
      </c>
      <c r="H305">
        <f>(Table2[[#This Row],[1Y Return vs Nifty]]-AVERAGE(Table2[1Y Return vs Nifty]))/_xlfn.STDEV.P(Table2[1Y Return vs Nifty])</f>
        <v>-0.25772052576124377</v>
      </c>
      <c r="I305">
        <v>-0.67775655367912202</v>
      </c>
      <c r="J305">
        <f>(Table2[[#This Row],[1M Return vs Nifty]]-AVERAGE(Table2[1M Return vs Nifty]))/_xlfn.STDEV.P(Table2[1M Return vs Nifty])</f>
        <v>-0.26597320745099107</v>
      </c>
      <c r="K305">
        <v>29.842530065575701</v>
      </c>
      <c r="L305">
        <f>(Table2[[#This Row],[6M Return vs Nifty]]-AVERAGE(Table2[6M Return vs Nifty]))/_xlfn.STDEV.P(Table2[6M Return vs Nifty])</f>
        <v>0.64356737927196861</v>
      </c>
      <c r="M305">
        <v>6.3901451098601196</v>
      </c>
      <c r="N305">
        <f>(Table2[[#This Row],[1W Return vs Nifty]]-AVERAGE(Table2[1W Return vs Nifty]))/_xlfn.STDEV.P(Table2[1W Return vs Nifty])</f>
        <v>0.91802373364081524</v>
      </c>
      <c r="O305">
        <v>554.03</v>
      </c>
      <c r="P305">
        <v>543.36464527877104</v>
      </c>
      <c r="Q305">
        <v>480.54766881906698</v>
      </c>
      <c r="R305">
        <v>58.505399286750396</v>
      </c>
      <c r="S305" s="1">
        <f>(Table2[[#This Row],[Close Price]]-Table2[[#This Row],[20D EMA]])/Table2[[#This Row],[20D EMA]]</f>
        <v>2.1876071692868627E-2</v>
      </c>
      <c r="T305" s="1">
        <f>(Table2[[#This Row],[Close Price]]-Table2[[#This Row],[50D EMA]])/Table2[[#This Row],[50D EMA]]</f>
        <v>4.1933819064615449E-2</v>
      </c>
      <c r="U305" s="1">
        <f>(Table2[[#This Row],[Close Price]]-Table2[[#This Row],[200D EMA]])/Table2[[#This Row],[200D EMA]]</f>
        <v>0.17813494214070047</v>
      </c>
      <c r="V305">
        <v>0.46566431484260001</v>
      </c>
      <c r="W305">
        <v>561.35</v>
      </c>
      <c r="X305">
        <v>577.95000000000005</v>
      </c>
      <c r="Y305">
        <v>536.45000000000005</v>
      </c>
      <c r="Z305">
        <v>577.95000000000005</v>
      </c>
      <c r="AA305">
        <v>518</v>
      </c>
      <c r="AB305">
        <v>577.95000000000005</v>
      </c>
      <c r="AC305" s="1">
        <f>(Table2[[#This Row],[Close Price]]/Table2[[#This Row],[Day Low]])-1</f>
        <v>8.5508149995545679E-3</v>
      </c>
      <c r="AD305" s="1">
        <f>(Table2[[#This Row],[Day High]]/Table2[[#This Row],[Close Price]])-1</f>
        <v>2.0842532897642041E-2</v>
      </c>
      <c r="AE305" s="1">
        <f>(Table2[[#This Row],[Close Price]]/Table2[[#This Row],[Current Week Low]])-1</f>
        <v>5.5363966818901877E-2</v>
      </c>
      <c r="AF305" s="1">
        <f>(Table2[[#This Row],[Current Week High]]/Table2[[#This Row],[Close Price]])-1</f>
        <v>2.0842532897642041E-2</v>
      </c>
      <c r="AG305" s="1">
        <f>(Table2[[#This Row],[Close Price]]/Table2[[#This Row],[Current Month Low]])-1</f>
        <v>9.2953667953667996E-2</v>
      </c>
      <c r="AH305" s="1">
        <f>(Table2[[#This Row],[Current Month High]]/Table2[[#This Row],[Close Price]])-1</f>
        <v>2.0842532897642041E-2</v>
      </c>
      <c r="AI305">
        <v>10.977656098207101</v>
      </c>
      <c r="AJ305">
        <v>68.446890806307593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0.14000000000000001</v>
      </c>
      <c r="AM305" t="s">
        <v>3188</v>
      </c>
      <c r="AN305">
        <v>1.68</v>
      </c>
      <c r="AO305" t="s">
        <v>3188</v>
      </c>
      <c r="AP305">
        <v>3.1522373395246002E-2</v>
      </c>
      <c r="AQ305">
        <f>(Table2[[#This Row],[Sharpe Ratio]]-AVERAGE(Table2[Sharpe Ratio]))/_xlfn.STDEV.P(Table2[Sharpe Ratio])</f>
        <v>-0.40145553779759874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0.63644184190295028</v>
      </c>
      <c r="AS305">
        <f>_xlfn.RANK.AVG(Table2[[#This Row],[1Y Return vs Nifty Z-Score]],Table2[1Y Return vs Nifty Z-Score])</f>
        <v>382</v>
      </c>
      <c r="AT305">
        <f>_xlfn.RANK.AVG(Table2[[#This Row],[6M Return vs Nifty Z-Score]],Table2[6M Return vs Nifty Z-Score])</f>
        <v>139</v>
      </c>
      <c r="AU305">
        <f>_xlfn.RANK.AVG(Table2[[#This Row],[Sharpe Ratio Z-Score]],Table2[Sharpe Ratio Z-Score])</f>
        <v>443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1341</v>
      </c>
      <c r="B306" t="s">
        <v>1342</v>
      </c>
      <c r="C306" t="s">
        <v>3151</v>
      </c>
      <c r="D306" t="s">
        <v>1343</v>
      </c>
      <c r="E306">
        <v>8565.3622123099994</v>
      </c>
      <c r="F306">
        <v>268.85000000000002</v>
      </c>
      <c r="G306">
        <v>11.7535396942312</v>
      </c>
      <c r="H306">
        <f>(Table2[[#This Row],[1Y Return vs Nifty]]-AVERAGE(Table2[1Y Return vs Nifty]))/_xlfn.STDEV.P(Table2[1Y Return vs Nifty])</f>
        <v>-0.22097789605566151</v>
      </c>
      <c r="I306">
        <v>10.6323482416616</v>
      </c>
      <c r="J306">
        <f>(Table2[[#This Row],[1M Return vs Nifty]]-AVERAGE(Table2[1M Return vs Nifty]))/_xlfn.STDEV.P(Table2[1M Return vs Nifty])</f>
        <v>0.98159640649429925</v>
      </c>
      <c r="K306">
        <v>39.8021027012555</v>
      </c>
      <c r="L306">
        <f>(Table2[[#This Row],[6M Return vs Nifty]]-AVERAGE(Table2[6M Return vs Nifty]))/_xlfn.STDEV.P(Table2[6M Return vs Nifty])</f>
        <v>0.96153037025792876</v>
      </c>
      <c r="M306">
        <v>1.4387415529573999</v>
      </c>
      <c r="N306">
        <f>(Table2[[#This Row],[1W Return vs Nifty]]-AVERAGE(Table2[1W Return vs Nifty]))/_xlfn.STDEV.P(Table2[1W Return vs Nifty])</f>
        <v>-0.11114908823417045</v>
      </c>
      <c r="O306">
        <v>261.76</v>
      </c>
      <c r="P306">
        <v>250.60471701271001</v>
      </c>
      <c r="Q306">
        <v>219.557499579227</v>
      </c>
      <c r="R306">
        <v>58.730133703099803</v>
      </c>
      <c r="S306" s="1">
        <f>(Table2[[#This Row],[Close Price]]-Table2[[#This Row],[20D EMA]])/Table2[[#This Row],[20D EMA]]</f>
        <v>2.7085880195599144E-2</v>
      </c>
      <c r="T306" s="1">
        <f>(Table2[[#This Row],[Close Price]]-Table2[[#This Row],[50D EMA]])/Table2[[#This Row],[50D EMA]]</f>
        <v>7.28050261973507E-2</v>
      </c>
      <c r="U306" s="1">
        <f>(Table2[[#This Row],[Close Price]]-Table2[[#This Row],[200D EMA]])/Table2[[#This Row],[200D EMA]]</f>
        <v>0.22450838853257163</v>
      </c>
      <c r="V306">
        <v>0.85863000441064796</v>
      </c>
      <c r="W306">
        <v>267.3</v>
      </c>
      <c r="X306">
        <v>277.3</v>
      </c>
      <c r="Y306">
        <v>257.55</v>
      </c>
      <c r="Z306">
        <v>277.3</v>
      </c>
      <c r="AA306">
        <v>250.5</v>
      </c>
      <c r="AB306">
        <v>277.3</v>
      </c>
      <c r="AC306" s="1">
        <f>(Table2[[#This Row],[Close Price]]/Table2[[#This Row],[Day Low]])-1</f>
        <v>5.7987280209503833E-3</v>
      </c>
      <c r="AD306" s="1">
        <f>(Table2[[#This Row],[Day High]]/Table2[[#This Row],[Close Price]])-1</f>
        <v>3.1430165519806597E-2</v>
      </c>
      <c r="AE306" s="1">
        <f>(Table2[[#This Row],[Close Price]]/Table2[[#This Row],[Current Week Low]])-1</f>
        <v>4.3874975732867361E-2</v>
      </c>
      <c r="AF306" s="1">
        <f>(Table2[[#This Row],[Current Week High]]/Table2[[#This Row],[Close Price]])-1</f>
        <v>3.1430165519806597E-2</v>
      </c>
      <c r="AG306" s="1">
        <f>(Table2[[#This Row],[Close Price]]/Table2[[#This Row],[Current Month Low]])-1</f>
        <v>7.3253493013972104E-2</v>
      </c>
      <c r="AH306" s="1">
        <f>(Table2[[#This Row],[Current Month High]]/Table2[[#This Row],[Close Price]])-1</f>
        <v>3.1430165519806597E-2</v>
      </c>
      <c r="AI306">
        <v>3.1430165519806499</v>
      </c>
      <c r="AJ306">
        <v>58.520047169811299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0.16</v>
      </c>
      <c r="AM306" t="s">
        <v>3188</v>
      </c>
      <c r="AN306">
        <v>3.62</v>
      </c>
      <c r="AO306" t="s">
        <v>3188</v>
      </c>
      <c r="AP306">
        <v>5.9544951612299996E-3</v>
      </c>
      <c r="AQ306">
        <f>(Table2[[#This Row],[Sharpe Ratio]]-AVERAGE(Table2[Sharpe Ratio]))/_xlfn.STDEV.P(Table2[Sharpe Ratio])</f>
        <v>-0.70105225856064313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0.90994753390175276</v>
      </c>
      <c r="AS306">
        <f>_xlfn.RANK.AVG(Table2[[#This Row],[1Y Return vs Nifty Z-Score]],Table2[1Y Return vs Nifty Z-Score])</f>
        <v>364</v>
      </c>
      <c r="AT306">
        <f>_xlfn.RANK.AVG(Table2[[#This Row],[6M Return vs Nifty Z-Score]],Table2[6M Return vs Nifty Z-Score])</f>
        <v>93</v>
      </c>
      <c r="AU306">
        <f>_xlfn.RANK.AVG(Table2[[#This Row],[Sharpe Ratio Z-Score]],Table2[Sharpe Ratio Z-Score])</f>
        <v>507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1156</v>
      </c>
      <c r="B307" t="s">
        <v>1157</v>
      </c>
      <c r="C307" t="s">
        <v>3142</v>
      </c>
      <c r="D307" t="s">
        <v>594</v>
      </c>
      <c r="E307">
        <v>10708.13243829</v>
      </c>
      <c r="F307">
        <v>1200.8499999999999</v>
      </c>
      <c r="G307">
        <v>0.62614155615693701</v>
      </c>
      <c r="H307">
        <f>(Table2[[#This Row],[1Y Return vs Nifty]]-AVERAGE(Table2[1Y Return vs Nifty]))/_xlfn.STDEV.P(Table2[1Y Return vs Nifty])</f>
        <v>-0.4107118837666327</v>
      </c>
      <c r="I307">
        <v>5.1519423256517296</v>
      </c>
      <c r="J307">
        <f>(Table2[[#This Row],[1M Return vs Nifty]]-AVERAGE(Table2[1M Return vs Nifty]))/_xlfn.STDEV.P(Table2[1M Return vs Nifty])</f>
        <v>0.37707611100450444</v>
      </c>
      <c r="K307">
        <v>24.510869255122898</v>
      </c>
      <c r="L307">
        <f>(Table2[[#This Row],[6M Return vs Nifty]]-AVERAGE(Table2[6M Return vs Nifty]))/_xlfn.STDEV.P(Table2[6M Return vs Nifty])</f>
        <v>0.47335216219117177</v>
      </c>
      <c r="M307">
        <v>-5.9514250400427899</v>
      </c>
      <c r="N307">
        <f>(Table2[[#This Row],[1W Return vs Nifty]]-AVERAGE(Table2[1W Return vs Nifty]))/_xlfn.STDEV.P(Table2[1W Return vs Nifty])</f>
        <v>-1.6472304274417404</v>
      </c>
      <c r="O307">
        <v>1218.0899999999999</v>
      </c>
      <c r="P307">
        <v>1167.26960422255</v>
      </c>
      <c r="Q307">
        <v>1023.52130623882</v>
      </c>
      <c r="R307">
        <v>42.5958280272229</v>
      </c>
      <c r="S307" s="1">
        <f>(Table2[[#This Row],[Close Price]]-Table2[[#This Row],[20D EMA]])/Table2[[#This Row],[20D EMA]]</f>
        <v>-1.4153305584973205E-2</v>
      </c>
      <c r="T307" s="1">
        <f>(Table2[[#This Row],[Close Price]]-Table2[[#This Row],[50D EMA]])/Table2[[#This Row],[50D EMA]]</f>
        <v>2.8768328804223281E-2</v>
      </c>
      <c r="U307" s="1">
        <f>(Table2[[#This Row],[Close Price]]-Table2[[#This Row],[200D EMA]])/Table2[[#This Row],[200D EMA]]</f>
        <v>0.17325354409359361</v>
      </c>
      <c r="V307">
        <v>1.25609306465326</v>
      </c>
      <c r="W307">
        <v>1192.05</v>
      </c>
      <c r="X307">
        <v>1243.4000000000001</v>
      </c>
      <c r="Y307">
        <v>1188</v>
      </c>
      <c r="Z307">
        <v>1243.4000000000001</v>
      </c>
      <c r="AA307">
        <v>1155</v>
      </c>
      <c r="AB307">
        <v>1383.3</v>
      </c>
      <c r="AC307" s="1">
        <f>(Table2[[#This Row],[Close Price]]/Table2[[#This Row],[Day Low]])-1</f>
        <v>7.3822406778238925E-3</v>
      </c>
      <c r="AD307" s="1">
        <f>(Table2[[#This Row],[Day High]]/Table2[[#This Row],[Close Price]])-1</f>
        <v>3.5433234792022539E-2</v>
      </c>
      <c r="AE307" s="1">
        <f>(Table2[[#This Row],[Close Price]]/Table2[[#This Row],[Current Week Low]])-1</f>
        <v>1.0816498316498224E-2</v>
      </c>
      <c r="AF307" s="1">
        <f>(Table2[[#This Row],[Current Week High]]/Table2[[#This Row],[Close Price]])-1</f>
        <v>3.5433234792022539E-2</v>
      </c>
      <c r="AG307" s="1">
        <f>(Table2[[#This Row],[Close Price]]/Table2[[#This Row],[Current Month Low]])-1</f>
        <v>3.9696969696969564E-2</v>
      </c>
      <c r="AH307" s="1">
        <f>(Table2[[#This Row],[Current Month High]]/Table2[[#This Row],[Close Price]])-1</f>
        <v>0.1519340467169088</v>
      </c>
      <c r="AI307">
        <v>15.1934046716908</v>
      </c>
      <c r="AJ307">
        <v>54.6191978368634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0.13</v>
      </c>
      <c r="AM307" t="s">
        <v>3188</v>
      </c>
      <c r="AN307">
        <v>1.22</v>
      </c>
      <c r="AO307" t="s">
        <v>3188</v>
      </c>
      <c r="AP307">
        <v>6.4353370087110007E-2</v>
      </c>
      <c r="AQ307">
        <f>(Table2[[#This Row],[Sharpe Ratio]]-AVERAGE(Table2[Sharpe Ratio]))/_xlfn.STDEV.P(Table2[Sharpe Ratio])</f>
        <v>-1.6751775591052745E-2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-1.2242658136037496</v>
      </c>
      <c r="AS307">
        <f>_xlfn.RANK.AVG(Table2[[#This Row],[1Y Return vs Nifty Z-Score]],Table2[1Y Return vs Nifty Z-Score])</f>
        <v>444</v>
      </c>
      <c r="AT307">
        <f>_xlfn.RANK.AVG(Table2[[#This Row],[6M Return vs Nifty Z-Score]],Table2[6M Return vs Nifty Z-Score])</f>
        <v>178</v>
      </c>
      <c r="AU307">
        <f>_xlfn.RANK.AVG(Table2[[#This Row],[Sharpe Ratio Z-Score]],Table2[Sharpe Ratio Z-Score])</f>
        <v>346</v>
      </c>
      <c r="AV307">
        <f>(Table2[[#This Row],[Rank 1Y]]+Table2[[#This Row],[Rank 6M]]+Table2[[#This Row],[Rank Sharpe]])/3</f>
        <v>322.66666666666669</v>
      </c>
    </row>
    <row r="308" spans="1:48" x14ac:dyDescent="0.3">
      <c r="A308" t="s">
        <v>297</v>
      </c>
      <c r="B308" t="s">
        <v>298</v>
      </c>
      <c r="C308" t="s">
        <v>3153</v>
      </c>
      <c r="D308" t="s">
        <v>48</v>
      </c>
      <c r="E308">
        <v>91430.172768367993</v>
      </c>
      <c r="F308">
        <v>86.59</v>
      </c>
      <c r="G308">
        <v>22.711849677670699</v>
      </c>
      <c r="H308">
        <f>(Table2[[#This Row],[1Y Return vs Nifty]]-AVERAGE(Table2[1Y Return vs Nifty]))/_xlfn.STDEV.P(Table2[1Y Return vs Nifty])</f>
        <v>-3.4127041441525431E-2</v>
      </c>
      <c r="I308">
        <v>-5.8024852257957704</v>
      </c>
      <c r="J308">
        <f>(Table2[[#This Row],[1M Return vs Nifty]]-AVERAGE(Table2[1M Return vs Nifty]))/_xlfn.STDEV.P(Table2[1M Return vs Nifty])</f>
        <v>-0.83126025710598261</v>
      </c>
      <c r="K308">
        <v>-3.5105664081018699</v>
      </c>
      <c r="L308">
        <f>(Table2[[#This Row],[6M Return vs Nifty]]-AVERAGE(Table2[6M Return vs Nifty]))/_xlfn.STDEV.P(Table2[6M Return vs Nifty])</f>
        <v>-0.42124239734651808</v>
      </c>
      <c r="M308">
        <v>1.4215239178050001</v>
      </c>
      <c r="N308">
        <f>(Table2[[#This Row],[1W Return vs Nifty]]-AVERAGE(Table2[1W Return vs Nifty]))/_xlfn.STDEV.P(Table2[1W Return vs Nifty])</f>
        <v>-0.1147278557396197</v>
      </c>
      <c r="O308">
        <v>90.32</v>
      </c>
      <c r="P308">
        <v>92.224962162697906</v>
      </c>
      <c r="Q308">
        <v>85.923723980726905</v>
      </c>
      <c r="R308">
        <v>32.934017436754097</v>
      </c>
      <c r="S308" s="1">
        <f>(Table2[[#This Row],[Close Price]]-Table2[[#This Row],[20D EMA]])/Table2[[#This Row],[20D EMA]]</f>
        <v>-4.1297608503099978E-2</v>
      </c>
      <c r="T308" s="1">
        <f>(Table2[[#This Row],[Close Price]]-Table2[[#This Row],[50D EMA]])/Table2[[#This Row],[50D EMA]]</f>
        <v>-6.1100184055993767E-2</v>
      </c>
      <c r="U308" s="1">
        <f>(Table2[[#This Row],[Close Price]]-Table2[[#This Row],[200D EMA]])/Table2[[#This Row],[200D EMA]]</f>
        <v>7.7542730739015384E-3</v>
      </c>
      <c r="V308">
        <v>0.82862983554316805</v>
      </c>
      <c r="W308">
        <v>86.15</v>
      </c>
      <c r="X308">
        <v>90.14</v>
      </c>
      <c r="Y308">
        <v>86.15</v>
      </c>
      <c r="Z308">
        <v>90.14</v>
      </c>
      <c r="AA308">
        <v>84.57</v>
      </c>
      <c r="AB308">
        <v>94.93</v>
      </c>
      <c r="AC308" s="1">
        <f>(Table2[[#This Row],[Close Price]]/Table2[[#This Row],[Day Low]])-1</f>
        <v>5.1073708647706439E-3</v>
      </c>
      <c r="AD308" s="1">
        <f>(Table2[[#This Row],[Day High]]/Table2[[#This Row],[Close Price]])-1</f>
        <v>4.0997805751241456E-2</v>
      </c>
      <c r="AE308" s="1">
        <f>(Table2[[#This Row],[Close Price]]/Table2[[#This Row],[Current Week Low]])-1</f>
        <v>5.1073708647706439E-3</v>
      </c>
      <c r="AF308" s="1">
        <f>(Table2[[#This Row],[Current Week High]]/Table2[[#This Row],[Close Price]])-1</f>
        <v>4.0997805751241456E-2</v>
      </c>
      <c r="AG308" s="1">
        <f>(Table2[[#This Row],[Close Price]]/Table2[[#This Row],[Current Month Low]])-1</f>
        <v>2.38855386070711E-2</v>
      </c>
      <c r="AH308" s="1">
        <f>(Table2[[#This Row],[Current Month High]]/Table2[[#This Row],[Close Price]])-1</f>
        <v>9.6315971821226531E-2</v>
      </c>
      <c r="AI308">
        <v>19.8175308927127</v>
      </c>
      <c r="AJ308">
        <v>66.519230769230703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</v>
      </c>
      <c r="AM308" t="s">
        <v>3187</v>
      </c>
      <c r="AN308">
        <v>-7.94</v>
      </c>
      <c r="AO308" t="s">
        <v>3187</v>
      </c>
      <c r="AP308">
        <v>0.110434862834432</v>
      </c>
      <c r="AQ308">
        <f>(Table2[[#This Row],[Sharpe Ratio]]-AVERAGE(Table2[Sharpe Ratio]))/_xlfn.STDEV.P(Table2[Sharpe Ratio])</f>
        <v>0.52321732112484509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305</v>
      </c>
      <c r="AT308">
        <f>_xlfn.RANK.AVG(Table2[[#This Row],[6M Return vs Nifty Z-Score]],Table2[6M Return vs Nifty Z-Score])</f>
        <v>461</v>
      </c>
      <c r="AU308">
        <f>_xlfn.RANK.AVG(Table2[[#This Row],[Sharpe Ratio Z-Score]],Table2[Sharpe Ratio Z-Score])</f>
        <v>205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475</v>
      </c>
      <c r="B309" t="s">
        <v>476</v>
      </c>
      <c r="C309" t="s">
        <v>3147</v>
      </c>
      <c r="D309" t="s">
        <v>108</v>
      </c>
      <c r="E309">
        <v>46725.264630750004</v>
      </c>
      <c r="F309">
        <v>118.9</v>
      </c>
      <c r="G309">
        <v>33.818309327763899</v>
      </c>
      <c r="H309">
        <f>(Table2[[#This Row],[1Y Return vs Nifty]]-AVERAGE(Table2[1Y Return vs Nifty]))/_xlfn.STDEV.P(Table2[1Y Return vs Nifty])</f>
        <v>0.15524992275217878</v>
      </c>
      <c r="I309">
        <v>-5.4153093741433098</v>
      </c>
      <c r="J309">
        <f>(Table2[[#This Row],[1M Return vs Nifty]]-AVERAGE(Table2[1M Return vs Nifty]))/_xlfn.STDEV.P(Table2[1M Return vs Nifty])</f>
        <v>-0.7885525336573026</v>
      </c>
      <c r="K309">
        <v>-18.821141828187798</v>
      </c>
      <c r="L309">
        <f>(Table2[[#This Row],[6M Return vs Nifty]]-AVERAGE(Table2[6M Return vs Nifty]))/_xlfn.STDEV.P(Table2[6M Return vs Nifty])</f>
        <v>-0.91003810499028914</v>
      </c>
      <c r="M309">
        <v>-1.25006984843767</v>
      </c>
      <c r="N309">
        <f>(Table2[[#This Row],[1W Return vs Nifty]]-AVERAGE(Table2[1W Return vs Nifty]))/_xlfn.STDEV.P(Table2[1W Return vs Nifty])</f>
        <v>-0.67003134973062872</v>
      </c>
      <c r="O309">
        <v>124.05</v>
      </c>
      <c r="P309">
        <v>129.17037417600599</v>
      </c>
      <c r="Q309">
        <v>121.96298269099699</v>
      </c>
      <c r="R309">
        <v>35.530487941909001</v>
      </c>
      <c r="S309" s="1">
        <f>(Table2[[#This Row],[Close Price]]-Table2[[#This Row],[20D EMA]])/Table2[[#This Row],[20D EMA]]</f>
        <v>-4.1515517936315936E-2</v>
      </c>
      <c r="T309" s="1">
        <f>(Table2[[#This Row],[Close Price]]-Table2[[#This Row],[50D EMA]])/Table2[[#This Row],[50D EMA]]</f>
        <v>-7.9510292058236967E-2</v>
      </c>
      <c r="U309" s="1">
        <f>(Table2[[#This Row],[Close Price]]-Table2[[#This Row],[200D EMA]])/Table2[[#This Row],[200D EMA]]</f>
        <v>-2.5114035614866043E-2</v>
      </c>
      <c r="V309">
        <v>0.48205602870307102</v>
      </c>
      <c r="W309">
        <v>118.55</v>
      </c>
      <c r="X309">
        <v>120.22</v>
      </c>
      <c r="Y309">
        <v>118.55</v>
      </c>
      <c r="Z309">
        <v>123.4</v>
      </c>
      <c r="AA309">
        <v>116.37</v>
      </c>
      <c r="AB309">
        <v>133.25</v>
      </c>
      <c r="AC309" s="1">
        <f>(Table2[[#This Row],[Close Price]]/Table2[[#This Row],[Day Low]])-1</f>
        <v>2.9523407844791461E-3</v>
      </c>
      <c r="AD309" s="1">
        <f>(Table2[[#This Row],[Day High]]/Table2[[#This Row],[Close Price]])-1</f>
        <v>1.1101766190075635E-2</v>
      </c>
      <c r="AE309" s="1">
        <f>(Table2[[#This Row],[Close Price]]/Table2[[#This Row],[Current Week Low]])-1</f>
        <v>2.9523407844791461E-3</v>
      </c>
      <c r="AF309" s="1">
        <f>(Table2[[#This Row],[Current Week High]]/Table2[[#This Row],[Close Price]])-1</f>
        <v>3.7846930193439876E-2</v>
      </c>
      <c r="AG309" s="1">
        <f>(Table2[[#This Row],[Close Price]]/Table2[[#This Row],[Current Month Low]])-1</f>
        <v>2.1740998539142353E-2</v>
      </c>
      <c r="AH309" s="1">
        <f>(Table2[[#This Row],[Current Month High]]/Table2[[#This Row],[Close Price]])-1</f>
        <v>0.1206896551724137</v>
      </c>
      <c r="AI309">
        <v>43.3978132884777</v>
      </c>
      <c r="AJ309">
        <v>87.539432176656106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-0.16</v>
      </c>
      <c r="AM309" t="s">
        <v>3187</v>
      </c>
      <c r="AN309">
        <v>-10.27</v>
      </c>
      <c r="AO309" t="s">
        <v>3187</v>
      </c>
      <c r="AP309">
        <v>0.165206499769255</v>
      </c>
      <c r="AQ309">
        <f>(Table2[[#This Row],[Sharpe Ratio]]-AVERAGE(Table2[Sharpe Ratio]))/_xlfn.STDEV.P(Table2[Sharpe Ratio])</f>
        <v>1.1650149183406213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247</v>
      </c>
      <c r="AT309">
        <f>_xlfn.RANK.AVG(Table2[[#This Row],[6M Return vs Nifty Z-Score]],Table2[6M Return vs Nifty Z-Score])</f>
        <v>632</v>
      </c>
      <c r="AU309">
        <f>_xlfn.RANK.AVG(Table2[[#This Row],[Sharpe Ratio Z-Score]],Table2[Sharpe Ratio Z-Score])</f>
        <v>92</v>
      </c>
      <c r="AV309">
        <f>(Table2[[#This Row],[Rank 1Y]]+Table2[[#This Row],[Rank 6M]]+Table2[[#This Row],[Rank Sharpe]])/3</f>
        <v>323.66666666666669</v>
      </c>
    </row>
    <row r="310" spans="1:48" x14ac:dyDescent="0.3">
      <c r="A310" t="s">
        <v>507</v>
      </c>
      <c r="B310" t="s">
        <v>508</v>
      </c>
      <c r="C310" t="s">
        <v>3151</v>
      </c>
      <c r="D310" t="s">
        <v>509</v>
      </c>
      <c r="E310">
        <v>41671.675862999997</v>
      </c>
      <c r="F310">
        <v>3789</v>
      </c>
      <c r="G310">
        <v>-11.4835702242135</v>
      </c>
      <c r="H310">
        <f>(Table2[[#This Row],[1Y Return vs Nifty]]-AVERAGE(Table2[1Y Return vs Nifty]))/_xlfn.STDEV.P(Table2[1Y Return vs Nifty])</f>
        <v>-0.61719536513488726</v>
      </c>
      <c r="I310">
        <v>2.5714920449346099</v>
      </c>
      <c r="J310">
        <f>(Table2[[#This Row],[1M Return vs Nifty]]-AVERAGE(Table2[1M Return vs Nifty]))/_xlfn.STDEV.P(Table2[1M Return vs Nifty])</f>
        <v>9.2437602451914958E-2</v>
      </c>
      <c r="K310">
        <v>13.7882543075446</v>
      </c>
      <c r="L310">
        <f>(Table2[[#This Row],[6M Return vs Nifty]]-AVERAGE(Table2[6M Return vs Nifty]))/_xlfn.STDEV.P(Table2[6M Return vs Nifty])</f>
        <v>0.13102876693737045</v>
      </c>
      <c r="M310">
        <v>-3.6601597789721598</v>
      </c>
      <c r="N310">
        <f>(Table2[[#This Row],[1W Return vs Nifty]]-AVERAGE(Table2[1W Return vs Nifty]))/_xlfn.STDEV.P(Table2[1W Return vs Nifty])</f>
        <v>-1.1709800254496097</v>
      </c>
      <c r="O310">
        <v>3973.15</v>
      </c>
      <c r="P310">
        <v>3949.30796765574</v>
      </c>
      <c r="Q310">
        <v>3604.3213673927398</v>
      </c>
      <c r="R310">
        <v>30.646590543587699</v>
      </c>
      <c r="S310" s="1">
        <f>(Table2[[#This Row],[Close Price]]-Table2[[#This Row],[20D EMA]])/Table2[[#This Row],[20D EMA]]</f>
        <v>-4.6348615078715905E-2</v>
      </c>
      <c r="T310" s="1">
        <f>(Table2[[#This Row],[Close Price]]-Table2[[#This Row],[50D EMA]])/Table2[[#This Row],[50D EMA]]</f>
        <v>-4.0591407144907152E-2</v>
      </c>
      <c r="U310" s="1">
        <f>(Table2[[#This Row],[Close Price]]-Table2[[#This Row],[200D EMA]])/Table2[[#This Row],[200D EMA]]</f>
        <v>5.1238114968880054E-2</v>
      </c>
      <c r="V310">
        <v>0.77822106972737304</v>
      </c>
      <c r="W310">
        <v>3762.05</v>
      </c>
      <c r="X310">
        <v>3878.65</v>
      </c>
      <c r="Y310">
        <v>3762.05</v>
      </c>
      <c r="Z310">
        <v>4014.85</v>
      </c>
      <c r="AA310">
        <v>3762.05</v>
      </c>
      <c r="AB310">
        <v>4340.95</v>
      </c>
      <c r="AC310" s="1">
        <f>(Table2[[#This Row],[Close Price]]/Table2[[#This Row],[Day Low]])-1</f>
        <v>7.1636474794327665E-3</v>
      </c>
      <c r="AD310" s="1">
        <f>(Table2[[#This Row],[Day High]]/Table2[[#This Row],[Close Price]])-1</f>
        <v>2.366059646344687E-2</v>
      </c>
      <c r="AE310" s="1">
        <f>(Table2[[#This Row],[Close Price]]/Table2[[#This Row],[Current Week Low]])-1</f>
        <v>7.1636474794327665E-3</v>
      </c>
      <c r="AF310" s="1">
        <f>(Table2[[#This Row],[Current Week High]]/Table2[[#This Row],[Close Price]])-1</f>
        <v>5.9606756400105487E-2</v>
      </c>
      <c r="AG310" s="1">
        <f>(Table2[[#This Row],[Close Price]]/Table2[[#This Row],[Current Month Low]])-1</f>
        <v>7.1636474794327665E-3</v>
      </c>
      <c r="AH310" s="1">
        <f>(Table2[[#This Row],[Current Month High]]/Table2[[#This Row],[Close Price]])-1</f>
        <v>0.14567168118236995</v>
      </c>
      <c r="AI310">
        <v>16.6534705727104</v>
      </c>
      <c r="AJ310">
        <v>43.067512460353399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3187</v>
      </c>
      <c r="AN310">
        <v>-11.24</v>
      </c>
      <c r="AO310" t="s">
        <v>3187</v>
      </c>
      <c r="AP310">
        <v>0.119391280969039</v>
      </c>
      <c r="AQ310">
        <f>(Table2[[#This Row],[Sharpe Ratio]]-AVERAGE(Table2[Sharpe Ratio]))/_xlfn.STDEV.P(Table2[Sharpe Ratio])</f>
        <v>0.62816593979203617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-0.93654308140317533</v>
      </c>
      <c r="AS310">
        <f>_xlfn.RANK.AVG(Table2[[#This Row],[1Y Return vs Nifty Z-Score]],Table2[1Y Return vs Nifty Z-Score])</f>
        <v>527</v>
      </c>
      <c r="AT310">
        <f>_xlfn.RANK.AVG(Table2[[#This Row],[6M Return vs Nifty Z-Score]],Table2[6M Return vs Nifty Z-Score])</f>
        <v>265</v>
      </c>
      <c r="AU310">
        <f>_xlfn.RANK.AVG(Table2[[#This Row],[Sharpe Ratio Z-Score]],Table2[Sharpe Ratio Z-Score])</f>
        <v>180</v>
      </c>
      <c r="AV310">
        <f>(Table2[[#This Row],[Rank 1Y]]+Table2[[#This Row],[Rank 6M]]+Table2[[#This Row],[Rank Sharpe]])/3</f>
        <v>324</v>
      </c>
    </row>
    <row r="311" spans="1:48" x14ac:dyDescent="0.3">
      <c r="A311" t="s">
        <v>1062</v>
      </c>
      <c r="B311" t="s">
        <v>1063</v>
      </c>
      <c r="C311" t="s">
        <v>3152</v>
      </c>
      <c r="D311" t="s">
        <v>111</v>
      </c>
      <c r="E311">
        <v>12753.962341500001</v>
      </c>
      <c r="F311">
        <v>922.85</v>
      </c>
      <c r="G311">
        <v>43.461236813476397</v>
      </c>
      <c r="H311">
        <f>(Table2[[#This Row],[1Y Return vs Nifty]]-AVERAGE(Table2[1Y Return vs Nifty]))/_xlfn.STDEV.P(Table2[1Y Return vs Nifty])</f>
        <v>0.31967210504218851</v>
      </c>
      <c r="I311">
        <v>26.982203181532999</v>
      </c>
      <c r="J311">
        <f>(Table2[[#This Row],[1M Return vs Nifty]]-AVERAGE(Table2[1M Return vs Nifty]))/_xlfn.STDEV.P(Table2[1M Return vs Nifty])</f>
        <v>2.7850794497106444</v>
      </c>
      <c r="K311">
        <v>18.902460950856099</v>
      </c>
      <c r="L311">
        <f>(Table2[[#This Row],[6M Return vs Nifty]]-AVERAGE(Table2[6M Return vs Nifty]))/_xlfn.STDEV.P(Table2[6M Return vs Nifty])</f>
        <v>0.29430168037564858</v>
      </c>
      <c r="M311">
        <v>14.8382116566227</v>
      </c>
      <c r="N311">
        <f>(Table2[[#This Row],[1W Return vs Nifty]]-AVERAGE(Table2[1W Return vs Nifty]))/_xlfn.STDEV.P(Table2[1W Return vs Nifty])</f>
        <v>2.673994618946324</v>
      </c>
      <c r="O311">
        <v>819.88</v>
      </c>
      <c r="P311">
        <v>768.24281236270394</v>
      </c>
      <c r="Q311">
        <v>674.97097141654501</v>
      </c>
      <c r="R311">
        <v>74.789364361484203</v>
      </c>
      <c r="S311" s="1">
        <f>(Table2[[#This Row],[Close Price]]-Table2[[#This Row],[20D EMA]])/Table2[[#This Row],[20D EMA]]</f>
        <v>0.12559154998292438</v>
      </c>
      <c r="T311" s="1">
        <f>(Table2[[#This Row],[Close Price]]-Table2[[#This Row],[50D EMA]])/Table2[[#This Row],[50D EMA]]</f>
        <v>0.20124781533823541</v>
      </c>
      <c r="U311" s="1">
        <f>(Table2[[#This Row],[Close Price]]-Table2[[#This Row],[200D EMA]])/Table2[[#This Row],[200D EMA]]</f>
        <v>0.36724398393494967</v>
      </c>
      <c r="V311">
        <v>1.5711718243335</v>
      </c>
      <c r="W311">
        <v>903.2</v>
      </c>
      <c r="X311">
        <v>928</v>
      </c>
      <c r="Y311">
        <v>856.65</v>
      </c>
      <c r="Z311">
        <v>951.9</v>
      </c>
      <c r="AA311">
        <v>763.05</v>
      </c>
      <c r="AB311">
        <v>951.9</v>
      </c>
      <c r="AC311" s="1">
        <f>(Table2[[#This Row],[Close Price]]/Table2[[#This Row],[Day Low]])-1</f>
        <v>2.175597874224966E-2</v>
      </c>
      <c r="AD311" s="1">
        <f>(Table2[[#This Row],[Day High]]/Table2[[#This Row],[Close Price]])-1</f>
        <v>5.5805385490599324E-3</v>
      </c>
      <c r="AE311" s="1">
        <f>(Table2[[#This Row],[Close Price]]/Table2[[#This Row],[Current Week Low]])-1</f>
        <v>7.7277768049962114E-2</v>
      </c>
      <c r="AF311" s="1">
        <f>(Table2[[#This Row],[Current Week High]]/Table2[[#This Row],[Close Price]])-1</f>
        <v>3.1478571815571232E-2</v>
      </c>
      <c r="AG311" s="1">
        <f>(Table2[[#This Row],[Close Price]]/Table2[[#This Row],[Current Month Low]])-1</f>
        <v>0.20942271148679659</v>
      </c>
      <c r="AH311" s="1">
        <f>(Table2[[#This Row],[Current Month High]]/Table2[[#This Row],[Close Price]])-1</f>
        <v>3.1478571815571232E-2</v>
      </c>
      <c r="AI311">
        <v>3.1478571815571201</v>
      </c>
      <c r="AJ311">
        <v>111.154330168173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3188</v>
      </c>
      <c r="AN311">
        <v>18.079999999999998</v>
      </c>
      <c r="AO311" t="s">
        <v>3188</v>
      </c>
      <c r="AQ311">
        <f>(Table2[[#This Row],[Sharpe Ratio]]-AVERAGE(Table2[Sharpe Ratio]))/_xlfn.STDEV.P(Table2[Sharpe Ratio])</f>
        <v>-0.77082524510946537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5.3022226089653399</v>
      </c>
      <c r="AS311">
        <f>_xlfn.RANK.AVG(Table2[[#This Row],[1Y Return vs Nifty Z-Score]],Table2[1Y Return vs Nifty Z-Score])</f>
        <v>206</v>
      </c>
      <c r="AT311">
        <f>_xlfn.RANK.AVG(Table2[[#This Row],[6M Return vs Nifty Z-Score]],Table2[6M Return vs Nifty Z-Score])</f>
        <v>220</v>
      </c>
      <c r="AU311">
        <f>_xlfn.RANK.AVG(Table2[[#This Row],[Sharpe Ratio Z-Score]],Table2[Sharpe Ratio Z-Score])</f>
        <v>548.5</v>
      </c>
      <c r="AV311">
        <f>(Table2[[#This Row],[Rank 1Y]]+Table2[[#This Row],[Rank 6M]]+Table2[[#This Row],[Rank Sharpe]])/3</f>
        <v>324.83333333333331</v>
      </c>
    </row>
    <row r="312" spans="1:48" x14ac:dyDescent="0.3">
      <c r="A312" t="s">
        <v>1834</v>
      </c>
      <c r="B312" t="s">
        <v>1835</v>
      </c>
      <c r="C312" t="s">
        <v>3154</v>
      </c>
      <c r="D312" t="s">
        <v>1503</v>
      </c>
      <c r="E312">
        <v>4277.2730368169996</v>
      </c>
      <c r="F312">
        <v>78.87</v>
      </c>
      <c r="G312">
        <v>32.655733585748997</v>
      </c>
      <c r="H312">
        <f>(Table2[[#This Row],[1Y Return vs Nifty]]-AVERAGE(Table2[1Y Return vs Nifty]))/_xlfn.STDEV.P(Table2[1Y Return vs Nifty])</f>
        <v>0.13542676833535455</v>
      </c>
      <c r="I312">
        <v>-6.3592552138053504</v>
      </c>
      <c r="J312">
        <f>(Table2[[#This Row],[1M Return vs Nifty]]-AVERAGE(Table2[1M Return vs Nifty]))/_xlfn.STDEV.P(Table2[1M Return vs Nifty])</f>
        <v>-0.89267518928977485</v>
      </c>
      <c r="K312">
        <v>-16.609345057076499</v>
      </c>
      <c r="L312">
        <f>(Table2[[#This Row],[6M Return vs Nifty]]-AVERAGE(Table2[6M Return vs Nifty]))/_xlfn.STDEV.P(Table2[6M Return vs Nifty])</f>
        <v>-0.83942568591156264</v>
      </c>
      <c r="M312">
        <v>3.4944616566227098</v>
      </c>
      <c r="N312">
        <f>(Table2[[#This Row],[1W Return vs Nifty]]-AVERAGE(Table2[1W Return vs Nifty]))/_xlfn.STDEV.P(Table2[1W Return vs Nifty])</f>
        <v>0.31614213045974793</v>
      </c>
      <c r="O312">
        <v>82.22</v>
      </c>
      <c r="P312">
        <v>84.268007462601602</v>
      </c>
      <c r="Q312">
        <v>77.854122296201098</v>
      </c>
      <c r="R312">
        <v>40.007843053977297</v>
      </c>
      <c r="S312" s="1">
        <f>(Table2[[#This Row],[Close Price]]-Table2[[#This Row],[20D EMA]])/Table2[[#This Row],[20D EMA]]</f>
        <v>-4.0744344441741603E-2</v>
      </c>
      <c r="T312" s="1">
        <f>(Table2[[#This Row],[Close Price]]-Table2[[#This Row],[50D EMA]])/Table2[[#This Row],[50D EMA]]</f>
        <v>-6.4057613620415191E-2</v>
      </c>
      <c r="U312" s="1">
        <f>(Table2[[#This Row],[Close Price]]-Table2[[#This Row],[200D EMA]])/Table2[[#This Row],[200D EMA]]</f>
        <v>1.3048476738764503E-2</v>
      </c>
      <c r="V312">
        <v>0.44456048027685002</v>
      </c>
      <c r="W312">
        <v>78.099999999999994</v>
      </c>
      <c r="X312">
        <v>82.25</v>
      </c>
      <c r="Y312">
        <v>78.099999999999994</v>
      </c>
      <c r="Z312">
        <v>83.59</v>
      </c>
      <c r="AA312">
        <v>74.58</v>
      </c>
      <c r="AB312">
        <v>85.57</v>
      </c>
      <c r="AC312" s="1">
        <f>(Table2[[#This Row],[Close Price]]/Table2[[#This Row],[Day Low]])-1</f>
        <v>9.8591549295776737E-3</v>
      </c>
      <c r="AD312" s="1">
        <f>(Table2[[#This Row],[Day High]]/Table2[[#This Row],[Close Price]])-1</f>
        <v>4.2855331558260268E-2</v>
      </c>
      <c r="AE312" s="1">
        <f>(Table2[[#This Row],[Close Price]]/Table2[[#This Row],[Current Week Low]])-1</f>
        <v>9.8591549295776737E-3</v>
      </c>
      <c r="AF312" s="1">
        <f>(Table2[[#This Row],[Current Week High]]/Table2[[#This Row],[Close Price]])-1</f>
        <v>5.9845315075440553E-2</v>
      </c>
      <c r="AG312" s="1">
        <f>(Table2[[#This Row],[Close Price]]/Table2[[#This Row],[Current Month Low]])-1</f>
        <v>5.7522123893805288E-2</v>
      </c>
      <c r="AH312" s="1">
        <f>(Table2[[#This Row],[Current Month High]]/Table2[[#This Row],[Close Price]])-1</f>
        <v>8.4949917585900758E-2</v>
      </c>
      <c r="AI312">
        <v>30.911626727526201</v>
      </c>
      <c r="AJ312">
        <v>83.846153846153797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-7.0000000000000007E-2</v>
      </c>
      <c r="AM312" t="s">
        <v>3187</v>
      </c>
      <c r="AN312">
        <v>-3.99</v>
      </c>
      <c r="AO312" t="s">
        <v>3187</v>
      </c>
      <c r="AP312">
        <v>0.15016194096862601</v>
      </c>
      <c r="AQ312">
        <f>(Table2[[#This Row],[Sharpe Ratio]]-AVERAGE(Table2[Sharpe Ratio]))/_xlfn.STDEV.P(Table2[Sharpe Ratio])</f>
        <v>0.98872729522457226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251</v>
      </c>
      <c r="AT312">
        <f>_xlfn.RANK.AVG(Table2[[#This Row],[6M Return vs Nifty Z-Score]],Table2[6M Return vs Nifty Z-Score])</f>
        <v>608</v>
      </c>
      <c r="AU312">
        <f>_xlfn.RANK.AVG(Table2[[#This Row],[Sharpe Ratio Z-Score]],Table2[Sharpe Ratio Z-Score])</f>
        <v>116</v>
      </c>
      <c r="AV312">
        <f>(Table2[[#This Row],[Rank 1Y]]+Table2[[#This Row],[Rank 6M]]+Table2[[#This Row],[Rank Sharpe]])/3</f>
        <v>325</v>
      </c>
    </row>
    <row r="313" spans="1:48" x14ac:dyDescent="0.3">
      <c r="A313" t="s">
        <v>711</v>
      </c>
      <c r="B313" t="s">
        <v>712</v>
      </c>
      <c r="C313" t="s">
        <v>3154</v>
      </c>
      <c r="D313" t="s">
        <v>286</v>
      </c>
      <c r="E313">
        <v>25614.916894720001</v>
      </c>
      <c r="F313">
        <v>409.6</v>
      </c>
      <c r="G313">
        <v>53.898899936970302</v>
      </c>
      <c r="H313">
        <f>(Table2[[#This Row],[1Y Return vs Nifty]]-AVERAGE(Table2[1Y Return vs Nifty]))/_xlfn.STDEV.P(Table2[1Y Return vs Nifty])</f>
        <v>0.49764537626253325</v>
      </c>
      <c r="I313">
        <v>14.2158006453739</v>
      </c>
      <c r="J313">
        <f>(Table2[[#This Row],[1M Return vs Nifty]]-AVERAGE(Table2[1M Return vs Nifty]))/_xlfn.STDEV.P(Table2[1M Return vs Nifty])</f>
        <v>1.3768718184190742</v>
      </c>
      <c r="K313">
        <v>-21.805159073890099</v>
      </c>
      <c r="L313">
        <f>(Table2[[#This Row],[6M Return vs Nifty]]-AVERAGE(Table2[6M Return vs Nifty]))/_xlfn.STDEV.P(Table2[6M Return vs Nifty])</f>
        <v>-1.0053039445302432</v>
      </c>
      <c r="M313">
        <v>4.71448123567313</v>
      </c>
      <c r="N313">
        <f>(Table2[[#This Row],[1W Return vs Nifty]]-AVERAGE(Table2[1W Return vs Nifty]))/_xlfn.STDEV.P(Table2[1W Return vs Nifty])</f>
        <v>0.5697290131454894</v>
      </c>
      <c r="O313">
        <v>402.11</v>
      </c>
      <c r="P313">
        <v>397.09596290702399</v>
      </c>
      <c r="Q313">
        <v>381.565831051288</v>
      </c>
      <c r="R313">
        <v>52.773966249662799</v>
      </c>
      <c r="S313" s="1">
        <f>(Table2[[#This Row],[Close Price]]-Table2[[#This Row],[20D EMA]])/Table2[[#This Row],[20D EMA]]</f>
        <v>1.8626743925791472E-2</v>
      </c>
      <c r="T313" s="1">
        <f>(Table2[[#This Row],[Close Price]]-Table2[[#This Row],[50D EMA]])/Table2[[#This Row],[50D EMA]]</f>
        <v>3.1488703640897321E-2</v>
      </c>
      <c r="U313" s="1">
        <f>(Table2[[#This Row],[Close Price]]-Table2[[#This Row],[200D EMA]])/Table2[[#This Row],[200D EMA]]</f>
        <v>7.3471382045589465E-2</v>
      </c>
      <c r="V313">
        <v>1.2399137144685799</v>
      </c>
      <c r="W313">
        <v>406.4</v>
      </c>
      <c r="X313">
        <v>427.25</v>
      </c>
      <c r="Y313">
        <v>406.4</v>
      </c>
      <c r="Z313">
        <v>432.25</v>
      </c>
      <c r="AA313">
        <v>369.2</v>
      </c>
      <c r="AB313">
        <v>441.6</v>
      </c>
      <c r="AC313" s="1">
        <f>(Table2[[#This Row],[Close Price]]/Table2[[#This Row],[Day Low]])-1</f>
        <v>7.8740157480317041E-3</v>
      </c>
      <c r="AD313" s="1">
        <f>(Table2[[#This Row],[Day High]]/Table2[[#This Row],[Close Price]])-1</f>
        <v>4.30908203125E-2</v>
      </c>
      <c r="AE313" s="1">
        <f>(Table2[[#This Row],[Close Price]]/Table2[[#This Row],[Current Week Low]])-1</f>
        <v>7.8740157480317041E-3</v>
      </c>
      <c r="AF313" s="1">
        <f>(Table2[[#This Row],[Current Week High]]/Table2[[#This Row],[Close Price]])-1</f>
        <v>5.52978515625E-2</v>
      </c>
      <c r="AG313" s="1">
        <f>(Table2[[#This Row],[Close Price]]/Table2[[#This Row],[Current Month Low]])-1</f>
        <v>0.10942578548212367</v>
      </c>
      <c r="AH313" s="1">
        <f>(Table2[[#This Row],[Current Month High]]/Table2[[#This Row],[Close Price]])-1</f>
        <v>7.8125E-2</v>
      </c>
      <c r="AI313">
        <v>22.607421875</v>
      </c>
      <c r="AJ313">
        <v>99.270250547312003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-0.09</v>
      </c>
      <c r="AM313" t="s">
        <v>3187</v>
      </c>
      <c r="AN313">
        <v>8.25</v>
      </c>
      <c r="AO313" t="s">
        <v>3188</v>
      </c>
      <c r="AP313">
        <v>0.12787768106500499</v>
      </c>
      <c r="AQ313">
        <f>(Table2[[#This Row],[Sharpe Ratio]]-AVERAGE(Table2[Sharpe Ratio]))/_xlfn.STDEV.P(Table2[Sharpe Ratio])</f>
        <v>0.7276070281985042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2.1665492914953579</v>
      </c>
      <c r="AS313">
        <f>_xlfn.RANK.AVG(Table2[[#This Row],[1Y Return vs Nifty Z-Score]],Table2[1Y Return vs Nifty Z-Score])</f>
        <v>165</v>
      </c>
      <c r="AT313">
        <f>_xlfn.RANK.AVG(Table2[[#This Row],[6M Return vs Nifty Z-Score]],Table2[6M Return vs Nifty Z-Score])</f>
        <v>654</v>
      </c>
      <c r="AU313">
        <f>_xlfn.RANK.AVG(Table2[[#This Row],[Sharpe Ratio Z-Score]],Table2[Sharpe Ratio Z-Score])</f>
        <v>160</v>
      </c>
      <c r="AV313">
        <f>(Table2[[#This Row],[Rank 1Y]]+Table2[[#This Row],[Rank 6M]]+Table2[[#This Row],[Rank Sharpe]])/3</f>
        <v>326.33333333333331</v>
      </c>
    </row>
    <row r="314" spans="1:48" x14ac:dyDescent="0.3">
      <c r="A314" t="s">
        <v>737</v>
      </c>
      <c r="B314" t="s">
        <v>738</v>
      </c>
      <c r="C314" t="s">
        <v>3146</v>
      </c>
      <c r="D314" t="s">
        <v>51</v>
      </c>
      <c r="E314">
        <v>23299.609903339999</v>
      </c>
      <c r="F314">
        <v>1185.3499999999999</v>
      </c>
      <c r="G314">
        <v>22.230361316801201</v>
      </c>
      <c r="H314">
        <f>(Table2[[#This Row],[1Y Return vs Nifty]]-AVERAGE(Table2[1Y Return vs Nifty]))/_xlfn.STDEV.P(Table2[1Y Return vs Nifty])</f>
        <v>-4.2336930726568946E-2</v>
      </c>
      <c r="I314">
        <v>2.2000098160544099</v>
      </c>
      <c r="J314">
        <f>(Table2[[#This Row],[1M Return vs Nifty]]-AVERAGE(Table2[1M Return vs Nifty]))/_xlfn.STDEV.P(Table2[1M Return vs Nifty])</f>
        <v>5.1460975863757384E-2</v>
      </c>
      <c r="K314">
        <v>15.5651820747937</v>
      </c>
      <c r="L314">
        <f>(Table2[[#This Row],[6M Return vs Nifty]]-AVERAGE(Table2[6M Return vs Nifty]))/_xlfn.STDEV.P(Table2[6M Return vs Nifty])</f>
        <v>0.18775783436908394</v>
      </c>
      <c r="M314">
        <v>-3.0788663046987899</v>
      </c>
      <c r="N314">
        <f>(Table2[[#This Row],[1W Return vs Nifty]]-AVERAGE(Table2[1W Return vs Nifty]))/_xlfn.STDEV.P(Table2[1W Return vs Nifty])</f>
        <v>-1.0501554070600581</v>
      </c>
      <c r="O314">
        <v>1184.3599999999999</v>
      </c>
      <c r="P314">
        <v>1154.59849459613</v>
      </c>
      <c r="Q314">
        <v>1017.48569862949</v>
      </c>
      <c r="R314">
        <v>49.765107706603501</v>
      </c>
      <c r="S314" s="1">
        <f>(Table2[[#This Row],[Close Price]]-Table2[[#This Row],[20D EMA]])/Table2[[#This Row],[20D EMA]]</f>
        <v>8.3589449153974229E-4</v>
      </c>
      <c r="T314" s="1">
        <f>(Table2[[#This Row],[Close Price]]-Table2[[#This Row],[50D EMA]])/Table2[[#This Row],[50D EMA]]</f>
        <v>2.6633938592329962E-2</v>
      </c>
      <c r="U314" s="1">
        <f>(Table2[[#This Row],[Close Price]]-Table2[[#This Row],[200D EMA]])/Table2[[#This Row],[200D EMA]]</f>
        <v>0.16497951921743567</v>
      </c>
      <c r="V314">
        <v>0.74258914053545</v>
      </c>
      <c r="W314">
        <v>1157.05</v>
      </c>
      <c r="X314">
        <v>1197.7</v>
      </c>
      <c r="Y314">
        <v>1117.55</v>
      </c>
      <c r="Z314">
        <v>1201.7</v>
      </c>
      <c r="AA314">
        <v>1117.55</v>
      </c>
      <c r="AB314">
        <v>1303.9000000000001</v>
      </c>
      <c r="AC314" s="1">
        <f>(Table2[[#This Row],[Close Price]]/Table2[[#This Row],[Day Low]])-1</f>
        <v>2.4458752862884126E-2</v>
      </c>
      <c r="AD314" s="1">
        <f>(Table2[[#This Row],[Day High]]/Table2[[#This Row],[Close Price]])-1</f>
        <v>1.041886362677702E-2</v>
      </c>
      <c r="AE314" s="1">
        <f>(Table2[[#This Row],[Close Price]]/Table2[[#This Row],[Current Week Low]])-1</f>
        <v>6.0668426468614367E-2</v>
      </c>
      <c r="AF314" s="1">
        <f>(Table2[[#This Row],[Current Week High]]/Table2[[#This Row],[Close Price]])-1</f>
        <v>1.3793394356097499E-2</v>
      </c>
      <c r="AG314" s="1">
        <f>(Table2[[#This Row],[Close Price]]/Table2[[#This Row],[Current Month Low]])-1</f>
        <v>6.0668426468614367E-2</v>
      </c>
      <c r="AH314" s="1">
        <f>(Table2[[#This Row],[Current Month High]]/Table2[[#This Row],[Close Price]])-1</f>
        <v>0.10001265449023511</v>
      </c>
      <c r="AI314">
        <v>10.001265449023499</v>
      </c>
      <c r="AJ314">
        <v>67.623559357986196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-0.06</v>
      </c>
      <c r="AM314" t="s">
        <v>3187</v>
      </c>
      <c r="AN314">
        <v>-1.67</v>
      </c>
      <c r="AO314" t="s">
        <v>3187</v>
      </c>
      <c r="AP314">
        <v>3.7547323481987999E-2</v>
      </c>
      <c r="AQ314">
        <f>(Table2[[#This Row],[Sharpe Ratio]]-AVERAGE(Table2[Sharpe Ratio]))/_xlfn.STDEV.P(Table2[Sharpe Ratio])</f>
        <v>-0.33085698158469246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-1.1841305091384782</v>
      </c>
      <c r="AS314">
        <f>_xlfn.RANK.AVG(Table2[[#This Row],[1Y Return vs Nifty Z-Score]],Table2[1Y Return vs Nifty Z-Score])</f>
        <v>307</v>
      </c>
      <c r="AT314">
        <f>_xlfn.RANK.AVG(Table2[[#This Row],[6M Return vs Nifty Z-Score]],Table2[6M Return vs Nifty Z-Score])</f>
        <v>248</v>
      </c>
      <c r="AU314">
        <f>_xlfn.RANK.AVG(Table2[[#This Row],[Sharpe Ratio Z-Score]],Table2[Sharpe Ratio Z-Score])</f>
        <v>424</v>
      </c>
      <c r="AV314">
        <f>(Table2[[#This Row],[Rank 1Y]]+Table2[[#This Row],[Rank 6M]]+Table2[[#This Row],[Rank Sharpe]])/3</f>
        <v>326.33333333333331</v>
      </c>
    </row>
    <row r="315" spans="1:48" x14ac:dyDescent="0.3">
      <c r="A315" t="s">
        <v>1297</v>
      </c>
      <c r="B315" t="s">
        <v>1298</v>
      </c>
      <c r="C315" t="s">
        <v>3148</v>
      </c>
      <c r="D315" t="s">
        <v>60</v>
      </c>
      <c r="E315">
        <v>9141.8223382199994</v>
      </c>
      <c r="F315">
        <v>6938.1</v>
      </c>
      <c r="G315">
        <v>56.630054937505598</v>
      </c>
      <c r="H315">
        <f>(Table2[[#This Row],[1Y Return vs Nifty]]-AVERAGE(Table2[1Y Return vs Nifty]))/_xlfn.STDEV.P(Table2[1Y Return vs Nifty])</f>
        <v>0.54421447740175077</v>
      </c>
      <c r="I315">
        <v>0.62389084822687502</v>
      </c>
      <c r="J315">
        <f>(Table2[[#This Row],[1M Return vs Nifty]]-AVERAGE(Table2[1M Return vs Nifty]))/_xlfn.STDEV.P(Table2[1M Return vs Nifty])</f>
        <v>-0.12239401202587614</v>
      </c>
      <c r="K315">
        <v>-25.732519861443599</v>
      </c>
      <c r="L315">
        <f>(Table2[[#This Row],[6M Return vs Nifty]]-AVERAGE(Table2[6M Return vs Nifty]))/_xlfn.STDEV.P(Table2[6M Return vs Nifty])</f>
        <v>-1.130686370902422</v>
      </c>
      <c r="M315">
        <v>-3.6489809663280899</v>
      </c>
      <c r="N315">
        <f>(Table2[[#This Row],[1W Return vs Nifty]]-AVERAGE(Table2[1W Return vs Nifty]))/_xlfn.STDEV.P(Table2[1W Return vs Nifty])</f>
        <v>-1.1686564559764507</v>
      </c>
      <c r="O315">
        <v>7182.43</v>
      </c>
      <c r="P315">
        <v>7557.7240341895103</v>
      </c>
      <c r="Q315">
        <v>7105.9636680532703</v>
      </c>
      <c r="R315">
        <v>40.619551786195899</v>
      </c>
      <c r="S315" s="1">
        <f>(Table2[[#This Row],[Close Price]]-Table2[[#This Row],[20D EMA]])/Table2[[#This Row],[20D EMA]]</f>
        <v>-3.4017734944858484E-2</v>
      </c>
      <c r="T315" s="1">
        <f>(Table2[[#This Row],[Close Price]]-Table2[[#This Row],[50D EMA]])/Table2[[#This Row],[50D EMA]]</f>
        <v>-8.198553312961214E-2</v>
      </c>
      <c r="U315" s="1">
        <f>(Table2[[#This Row],[Close Price]]-Table2[[#This Row],[200D EMA]])/Table2[[#This Row],[200D EMA]]</f>
        <v>-2.3622927993277712E-2</v>
      </c>
      <c r="V315">
        <v>0.73748816680775597</v>
      </c>
      <c r="W315">
        <v>6895</v>
      </c>
      <c r="X315">
        <v>7074</v>
      </c>
      <c r="Y315">
        <v>6887.05</v>
      </c>
      <c r="Z315">
        <v>7205.25</v>
      </c>
      <c r="AA315">
        <v>6851.1</v>
      </c>
      <c r="AB315">
        <v>7736.05</v>
      </c>
      <c r="AC315" s="1">
        <f>(Table2[[#This Row],[Close Price]]/Table2[[#This Row],[Day Low]])-1</f>
        <v>6.2509064539522097E-3</v>
      </c>
      <c r="AD315" s="1">
        <f>(Table2[[#This Row],[Day High]]/Table2[[#This Row],[Close Price]])-1</f>
        <v>1.9587495135555688E-2</v>
      </c>
      <c r="AE315" s="1">
        <f>(Table2[[#This Row],[Close Price]]/Table2[[#This Row],[Current Week Low]])-1</f>
        <v>7.4124625202371952E-3</v>
      </c>
      <c r="AF315" s="1">
        <f>(Table2[[#This Row],[Current Week High]]/Table2[[#This Row],[Close Price]])-1</f>
        <v>3.850477796514884E-2</v>
      </c>
      <c r="AG315" s="1">
        <f>(Table2[[#This Row],[Close Price]]/Table2[[#This Row],[Current Month Low]])-1</f>
        <v>1.2698690721198114E-2</v>
      </c>
      <c r="AH315" s="1">
        <f>(Table2[[#This Row],[Current Month High]]/Table2[[#This Row],[Close Price]])-1</f>
        <v>0.1150098730199911</v>
      </c>
      <c r="AI315">
        <v>48.136377394387502</v>
      </c>
      <c r="AJ315">
        <v>118.08323379644099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-0.22</v>
      </c>
      <c r="AM315" t="s">
        <v>3187</v>
      </c>
      <c r="AN315">
        <v>-7.27</v>
      </c>
      <c r="AO315" t="s">
        <v>3187</v>
      </c>
      <c r="AP315">
        <v>0.136943030350449</v>
      </c>
      <c r="AQ315">
        <f>(Table2[[#This Row],[Sharpe Ratio]]-AVERAGE(Table2[Sharpe Ratio]))/_xlfn.STDEV.P(Table2[Sharpe Ratio])</f>
        <v>0.83383206938621135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157</v>
      </c>
      <c r="AT315">
        <f>_xlfn.RANK.AVG(Table2[[#This Row],[6M Return vs Nifty Z-Score]],Table2[6M Return vs Nifty Z-Score])</f>
        <v>684</v>
      </c>
      <c r="AU315">
        <f>_xlfn.RANK.AVG(Table2[[#This Row],[Sharpe Ratio Z-Score]],Table2[Sharpe Ratio Z-Score])</f>
        <v>138</v>
      </c>
      <c r="AV315">
        <f>(Table2[[#This Row],[Rank 1Y]]+Table2[[#This Row],[Rank 6M]]+Table2[[#This Row],[Rank Sharpe]])/3</f>
        <v>326.33333333333331</v>
      </c>
    </row>
    <row r="316" spans="1:48" x14ac:dyDescent="0.3">
      <c r="A316" t="s">
        <v>1676</v>
      </c>
      <c r="B316" t="s">
        <v>1677</v>
      </c>
      <c r="C316" t="s">
        <v>3151</v>
      </c>
      <c r="D316" t="s">
        <v>190</v>
      </c>
      <c r="E316">
        <v>5287.8854342300001</v>
      </c>
      <c r="F316">
        <v>7786.1</v>
      </c>
      <c r="G316">
        <v>49.888646387938103</v>
      </c>
      <c r="H316">
        <f>(Table2[[#This Row],[1Y Return vs Nifty]]-AVERAGE(Table2[1Y Return vs Nifty]))/_xlfn.STDEV.P(Table2[1Y Return vs Nifty])</f>
        <v>0.42926628277198309</v>
      </c>
      <c r="I316">
        <v>3.7222826123164099</v>
      </c>
      <c r="J316">
        <f>(Table2[[#This Row],[1M Return vs Nifty]]-AVERAGE(Table2[1M Return vs Nifty]))/_xlfn.STDEV.P(Table2[1M Return vs Nifty])</f>
        <v>0.21937642130988319</v>
      </c>
      <c r="K316">
        <v>-17.825907649605099</v>
      </c>
      <c r="L316">
        <f>(Table2[[#This Row],[6M Return vs Nifty]]-AVERAGE(Table2[6M Return vs Nifty]))/_xlfn.STDEV.P(Table2[6M Return vs Nifty])</f>
        <v>-0.87826489064372693</v>
      </c>
      <c r="M316">
        <v>7.1054220366099902E-2</v>
      </c>
      <c r="N316">
        <f>(Table2[[#This Row],[1W Return vs Nifty]]-AVERAGE(Table2[1W Return vs Nifty]))/_xlfn.STDEV.P(Table2[1W Return vs Nifty])</f>
        <v>-0.39542941710442642</v>
      </c>
      <c r="O316">
        <v>7798.51</v>
      </c>
      <c r="P316">
        <v>7666.6551743084201</v>
      </c>
      <c r="Q316">
        <v>6977.9697309778803</v>
      </c>
      <c r="R316">
        <v>47.6138982953293</v>
      </c>
      <c r="S316" s="1">
        <f>(Table2[[#This Row],[Close Price]]-Table2[[#This Row],[20D EMA]])/Table2[[#This Row],[20D EMA]]</f>
        <v>-1.5913296257874714E-3</v>
      </c>
      <c r="T316" s="1">
        <f>(Table2[[#This Row],[Close Price]]-Table2[[#This Row],[50D EMA]])/Table2[[#This Row],[50D EMA]]</f>
        <v>1.5579783226960502E-2</v>
      </c>
      <c r="U316" s="1">
        <f>(Table2[[#This Row],[Close Price]]-Table2[[#This Row],[200D EMA]])/Table2[[#This Row],[200D EMA]]</f>
        <v>0.11581166158324251</v>
      </c>
      <c r="V316">
        <v>0.84706902801894202</v>
      </c>
      <c r="W316">
        <v>7722.55</v>
      </c>
      <c r="X316">
        <v>7985</v>
      </c>
      <c r="Y316">
        <v>7651.5</v>
      </c>
      <c r="Z316">
        <v>8070</v>
      </c>
      <c r="AA316">
        <v>7500.05</v>
      </c>
      <c r="AB316">
        <v>8356.9</v>
      </c>
      <c r="AC316" s="1">
        <f>(Table2[[#This Row],[Close Price]]/Table2[[#This Row],[Day Low]])-1</f>
        <v>8.2291471081443746E-3</v>
      </c>
      <c r="AD316" s="1">
        <f>(Table2[[#This Row],[Day High]]/Table2[[#This Row],[Close Price]])-1</f>
        <v>2.5545523432783934E-2</v>
      </c>
      <c r="AE316" s="1">
        <f>(Table2[[#This Row],[Close Price]]/Table2[[#This Row],[Current Week Low]])-1</f>
        <v>1.7591321963013939E-2</v>
      </c>
      <c r="AF316" s="1">
        <f>(Table2[[#This Row],[Current Week High]]/Table2[[#This Row],[Close Price]])-1</f>
        <v>3.6462413788674652E-2</v>
      </c>
      <c r="AG316" s="1">
        <f>(Table2[[#This Row],[Close Price]]/Table2[[#This Row],[Current Month Low]])-1</f>
        <v>3.8139745735028541E-2</v>
      </c>
      <c r="AH316" s="1">
        <f>(Table2[[#This Row],[Current Month High]]/Table2[[#This Row],[Close Price]])-1</f>
        <v>7.3310129589910122E-2</v>
      </c>
      <c r="AI316">
        <v>16.655321662963399</v>
      </c>
      <c r="AJ316">
        <v>106.251572826849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</v>
      </c>
      <c r="AM316" t="s">
        <v>3188</v>
      </c>
      <c r="AN316">
        <v>-2.27</v>
      </c>
      <c r="AO316" t="s">
        <v>3187</v>
      </c>
      <c r="AP316">
        <v>0.120148794518188</v>
      </c>
      <c r="AQ316">
        <f>(Table2[[#This Row],[Sharpe Ratio]]-AVERAGE(Table2[Sharpe Ratio]))/_xlfn.STDEV.P(Table2[Sharpe Ratio])</f>
        <v>0.63704225612855081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1.1990652462263662E-2</v>
      </c>
      <c r="AS316">
        <f>_xlfn.RANK.AVG(Table2[[#This Row],[1Y Return vs Nifty Z-Score]],Table2[1Y Return vs Nifty Z-Score])</f>
        <v>181</v>
      </c>
      <c r="AT316">
        <f>_xlfn.RANK.AVG(Table2[[#This Row],[6M Return vs Nifty Z-Score]],Table2[6M Return vs Nifty Z-Score])</f>
        <v>621</v>
      </c>
      <c r="AU316">
        <f>_xlfn.RANK.AVG(Table2[[#This Row],[Sharpe Ratio Z-Score]],Table2[Sharpe Ratio Z-Score])</f>
        <v>177</v>
      </c>
      <c r="AV316">
        <f>(Table2[[#This Row],[Rank 1Y]]+Table2[[#This Row],[Rank 6M]]+Table2[[#This Row],[Rank Sharpe]])/3</f>
        <v>326.33333333333331</v>
      </c>
    </row>
    <row r="317" spans="1:48" x14ac:dyDescent="0.3">
      <c r="A317" t="s">
        <v>1181</v>
      </c>
      <c r="B317" t="s">
        <v>1182</v>
      </c>
      <c r="C317" t="s">
        <v>3159</v>
      </c>
      <c r="D317" t="s">
        <v>1183</v>
      </c>
      <c r="E317">
        <v>10515.3790212</v>
      </c>
      <c r="F317">
        <v>546.79999999999995</v>
      </c>
      <c r="G317">
        <v>26.248322915136701</v>
      </c>
      <c r="H317">
        <f>(Table2[[#This Row],[1Y Return vs Nifty]]-AVERAGE(Table2[1Y Return vs Nifty]))/_xlfn.STDEV.P(Table2[1Y Return vs Nifty])</f>
        <v>2.6173593212828365E-2</v>
      </c>
      <c r="I317">
        <v>11.3105796059931</v>
      </c>
      <c r="J317">
        <f>(Table2[[#This Row],[1M Return vs Nifty]]-AVERAGE(Table2[1M Return vs Nifty]))/_xlfn.STDEV.P(Table2[1M Return vs Nifty])</f>
        <v>1.0564092271246803</v>
      </c>
      <c r="K317">
        <v>16.608741103635101</v>
      </c>
      <c r="L317">
        <f>(Table2[[#This Row],[6M Return vs Nifty]]-AVERAGE(Table2[6M Return vs Nifty]))/_xlfn.STDEV.P(Table2[6M Return vs Nifty])</f>
        <v>0.2210738371955614</v>
      </c>
      <c r="M317">
        <v>-8.4057459945233397</v>
      </c>
      <c r="N317">
        <f>(Table2[[#This Row],[1W Return vs Nifty]]-AVERAGE(Table2[1W Return vs Nifty]))/_xlfn.STDEV.P(Table2[1W Return vs Nifty])</f>
        <v>-2.1573727322410101</v>
      </c>
      <c r="O317">
        <v>574.32000000000005</v>
      </c>
      <c r="P317">
        <v>553.13625626191003</v>
      </c>
      <c r="Q317">
        <v>482.73501314327098</v>
      </c>
      <c r="R317">
        <v>39.436600657834902</v>
      </c>
      <c r="S317" s="1">
        <f>(Table2[[#This Row],[Close Price]]-Table2[[#This Row],[20D EMA]])/Table2[[#This Row],[20D EMA]]</f>
        <v>-4.7917537261457192E-2</v>
      </c>
      <c r="T317" s="1">
        <f>(Table2[[#This Row],[Close Price]]-Table2[[#This Row],[50D EMA]])/Table2[[#This Row],[50D EMA]]</f>
        <v>-1.1455145436913582E-2</v>
      </c>
      <c r="U317" s="1">
        <f>(Table2[[#This Row],[Close Price]]-Table2[[#This Row],[200D EMA]])/Table2[[#This Row],[200D EMA]]</f>
        <v>0.13271253402478</v>
      </c>
      <c r="V317">
        <v>1.5937963650499201</v>
      </c>
      <c r="W317">
        <v>545</v>
      </c>
      <c r="X317">
        <v>573.5</v>
      </c>
      <c r="Y317">
        <v>536.65</v>
      </c>
      <c r="Z317">
        <v>589.85</v>
      </c>
      <c r="AA317">
        <v>536.65</v>
      </c>
      <c r="AB317">
        <v>688.9</v>
      </c>
      <c r="AC317" s="1">
        <f>(Table2[[#This Row],[Close Price]]/Table2[[#This Row],[Day Low]])-1</f>
        <v>3.3027522935777931E-3</v>
      </c>
      <c r="AD317" s="1">
        <f>(Table2[[#This Row],[Day High]]/Table2[[#This Row],[Close Price]])-1</f>
        <v>4.8829553767373968E-2</v>
      </c>
      <c r="AE317" s="1">
        <f>(Table2[[#This Row],[Close Price]]/Table2[[#This Row],[Current Week Low]])-1</f>
        <v>1.8913630858101049E-2</v>
      </c>
      <c r="AF317" s="1">
        <f>(Table2[[#This Row],[Current Week High]]/Table2[[#This Row],[Close Price]])-1</f>
        <v>7.873079736649613E-2</v>
      </c>
      <c r="AG317" s="1">
        <f>(Table2[[#This Row],[Close Price]]/Table2[[#This Row],[Current Month Low]])-1</f>
        <v>1.8913630858101049E-2</v>
      </c>
      <c r="AH317" s="1">
        <f>(Table2[[#This Row],[Current Month High]]/Table2[[#This Row],[Close Price]])-1</f>
        <v>0.25987564008778352</v>
      </c>
      <c r="AI317">
        <v>25.9875640087783</v>
      </c>
      <c r="AJ317">
        <v>76.614987080103305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0.03</v>
      </c>
      <c r="AM317" t="s">
        <v>3188</v>
      </c>
      <c r="AN317">
        <v>-13.45</v>
      </c>
      <c r="AO317" t="s">
        <v>3187</v>
      </c>
      <c r="AP317">
        <v>2.4046134005518E-2</v>
      </c>
      <c r="AQ317">
        <f>(Table2[[#This Row],[Sharpe Ratio]]-AVERAGE(Table2[Sharpe Ratio]))/_xlfn.STDEV.P(Table2[Sharpe Ratio])</f>
        <v>-0.48905986633441356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-1.3427759410423536</v>
      </c>
      <c r="AS317">
        <f>_xlfn.RANK.AVG(Table2[[#This Row],[1Y Return vs Nifty Z-Score]],Table2[1Y Return vs Nifty Z-Score])</f>
        <v>284</v>
      </c>
      <c r="AT317">
        <f>_xlfn.RANK.AVG(Table2[[#This Row],[6M Return vs Nifty Z-Score]],Table2[6M Return vs Nifty Z-Score])</f>
        <v>237</v>
      </c>
      <c r="AU317">
        <f>_xlfn.RANK.AVG(Table2[[#This Row],[Sharpe Ratio Z-Score]],Table2[Sharpe Ratio Z-Score])</f>
        <v>459</v>
      </c>
      <c r="AV317">
        <f>(Table2[[#This Row],[Rank 1Y]]+Table2[[#This Row],[Rank 6M]]+Table2[[#This Row],[Rank Sharpe]])/3</f>
        <v>326.66666666666669</v>
      </c>
    </row>
    <row r="318" spans="1:48" x14ac:dyDescent="0.3">
      <c r="A318" t="s">
        <v>358</v>
      </c>
      <c r="B318" t="s">
        <v>359</v>
      </c>
      <c r="C318" t="s">
        <v>3148</v>
      </c>
      <c r="D318" t="s">
        <v>117</v>
      </c>
      <c r="E318">
        <v>68492.743653519996</v>
      </c>
      <c r="F318">
        <v>1471.1</v>
      </c>
      <c r="G318">
        <v>6.2809506804630297</v>
      </c>
      <c r="H318">
        <f>(Table2[[#This Row],[1Y Return vs Nifty]]-AVERAGE(Table2[1Y Return vs Nifty]))/_xlfn.STDEV.P(Table2[1Y Return vs Nifty])</f>
        <v>-0.31429136644660982</v>
      </c>
      <c r="I318">
        <v>-5.2594617439018503</v>
      </c>
      <c r="J318">
        <f>(Table2[[#This Row],[1M Return vs Nifty]]-AVERAGE(Table2[1M Return vs Nifty]))/_xlfn.STDEV.P(Table2[1M Return vs Nifty])</f>
        <v>-0.77136164361579551</v>
      </c>
      <c r="K318">
        <v>12.2698057888294</v>
      </c>
      <c r="L318">
        <f>(Table2[[#This Row],[6M Return vs Nifty]]-AVERAGE(Table2[6M Return vs Nifty]))/_xlfn.STDEV.P(Table2[6M Return vs Nifty])</f>
        <v>8.2551743843102807E-2</v>
      </c>
      <c r="M318">
        <v>-1.9660646591667501</v>
      </c>
      <c r="N318">
        <f>(Table2[[#This Row],[1W Return vs Nifty]]-AVERAGE(Table2[1W Return vs Nifty]))/_xlfn.STDEV.P(Table2[1W Return vs Nifty])</f>
        <v>-0.81885428273083039</v>
      </c>
      <c r="O318">
        <v>1509.44</v>
      </c>
      <c r="P318">
        <v>1544.8090834260499</v>
      </c>
      <c r="Q318">
        <v>1427.2153293332501</v>
      </c>
      <c r="R318">
        <v>35.540433377084199</v>
      </c>
      <c r="S318" s="1">
        <f>(Table2[[#This Row],[Close Price]]-Table2[[#This Row],[20D EMA]])/Table2[[#This Row],[20D EMA]]</f>
        <v>-2.5400148399406498E-2</v>
      </c>
      <c r="T318" s="1">
        <f>(Table2[[#This Row],[Close Price]]-Table2[[#This Row],[50D EMA]])/Table2[[#This Row],[50D EMA]]</f>
        <v>-4.7714040664869305E-2</v>
      </c>
      <c r="U318" s="1">
        <f>(Table2[[#This Row],[Close Price]]-Table2[[#This Row],[200D EMA]])/Table2[[#This Row],[200D EMA]]</f>
        <v>3.0748458039090241E-2</v>
      </c>
      <c r="V318">
        <v>0.84228881667311895</v>
      </c>
      <c r="W318">
        <v>1442.75</v>
      </c>
      <c r="X318">
        <v>1478.8</v>
      </c>
      <c r="Y318">
        <v>1442.75</v>
      </c>
      <c r="Z318">
        <v>1505.75</v>
      </c>
      <c r="AA318">
        <v>1425.1</v>
      </c>
      <c r="AB318">
        <v>1555</v>
      </c>
      <c r="AC318" s="1">
        <f>(Table2[[#This Row],[Close Price]]/Table2[[#This Row],[Day Low]])-1</f>
        <v>1.964997400797075E-2</v>
      </c>
      <c r="AD318" s="1">
        <f>(Table2[[#This Row],[Day High]]/Table2[[#This Row],[Close Price]])-1</f>
        <v>5.2341785058800383E-3</v>
      </c>
      <c r="AE318" s="1">
        <f>(Table2[[#This Row],[Close Price]]/Table2[[#This Row],[Current Week Low]])-1</f>
        <v>1.964997400797075E-2</v>
      </c>
      <c r="AF318" s="1">
        <f>(Table2[[#This Row],[Current Week High]]/Table2[[#This Row],[Close Price]])-1</f>
        <v>2.355380327645995E-2</v>
      </c>
      <c r="AG318" s="1">
        <f>(Table2[[#This Row],[Close Price]]/Table2[[#This Row],[Current Month Low]])-1</f>
        <v>3.2278436600940319E-2</v>
      </c>
      <c r="AH318" s="1">
        <f>(Table2[[#This Row],[Current Month High]]/Table2[[#This Row],[Close Price]])-1</f>
        <v>5.7032152810821968E-2</v>
      </c>
      <c r="AI318">
        <v>22.663313167017801</v>
      </c>
      <c r="AJ318">
        <v>46.7724234261199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</v>
      </c>
      <c r="AM318" t="s">
        <v>3187</v>
      </c>
      <c r="AN318">
        <v>-3</v>
      </c>
      <c r="AO318" t="s">
        <v>3187</v>
      </c>
      <c r="AP318">
        <v>7.8930617170047998E-2</v>
      </c>
      <c r="AQ318">
        <f>(Table2[[#This Row],[Sharpe Ratio]]-AVERAGE(Table2[Sharpe Ratio]))/_xlfn.STDEV.P(Table2[Sharpe Ratio])</f>
        <v>0.15406002912063205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402</v>
      </c>
      <c r="AT318">
        <f>_xlfn.RANK.AVG(Table2[[#This Row],[6M Return vs Nifty Z-Score]],Table2[6M Return vs Nifty Z-Score])</f>
        <v>280</v>
      </c>
      <c r="AU318">
        <f>_xlfn.RANK.AVG(Table2[[#This Row],[Sharpe Ratio Z-Score]],Table2[Sharpe Ratio Z-Score])</f>
        <v>300</v>
      </c>
      <c r="AV318">
        <f>(Table2[[#This Row],[Rank 1Y]]+Table2[[#This Row],[Rank 6M]]+Table2[[#This Row],[Rank Sharpe]])/3</f>
        <v>327.33333333333331</v>
      </c>
    </row>
    <row r="319" spans="1:48" x14ac:dyDescent="0.3">
      <c r="A319" t="s">
        <v>944</v>
      </c>
      <c r="B319" t="s">
        <v>945</v>
      </c>
      <c r="C319" t="s">
        <v>3146</v>
      </c>
      <c r="D319" t="s">
        <v>51</v>
      </c>
      <c r="E319">
        <v>15838.27390251</v>
      </c>
      <c r="F319">
        <v>6877.05</v>
      </c>
      <c r="G319">
        <v>22.980293162023301</v>
      </c>
      <c r="H319">
        <f>(Table2[[#This Row],[1Y Return vs Nifty]]-AVERAGE(Table2[1Y Return vs Nifty]))/_xlfn.STDEV.P(Table2[1Y Return vs Nifty])</f>
        <v>-2.9549794170488048E-2</v>
      </c>
      <c r="I319">
        <v>1.9105399536876601E-2</v>
      </c>
      <c r="J319">
        <f>(Table2[[#This Row],[1M Return vs Nifty]]-AVERAGE(Table2[1M Return vs Nifty]))/_xlfn.STDEV.P(Table2[1M Return vs Nifty])</f>
        <v>-0.1891053257046616</v>
      </c>
      <c r="K319">
        <v>17.787721803768701</v>
      </c>
      <c r="L319">
        <f>(Table2[[#This Row],[6M Return vs Nifty]]-AVERAGE(Table2[6M Return vs Nifty]))/_xlfn.STDEV.P(Table2[6M Return vs Nifty])</f>
        <v>0.25871322629808524</v>
      </c>
      <c r="M319">
        <v>1.7369347016230401</v>
      </c>
      <c r="N319">
        <f>(Table2[[#This Row],[1W Return vs Nifty]]-AVERAGE(Table2[1W Return vs Nifty]))/_xlfn.STDEV.P(Table2[1W Return vs Nifty])</f>
        <v>-4.9168221445769114E-2</v>
      </c>
      <c r="O319">
        <v>6949.73</v>
      </c>
      <c r="P319">
        <v>6885.1746134959303</v>
      </c>
      <c r="Q319">
        <v>6100.5725618959896</v>
      </c>
      <c r="R319">
        <v>44.906135186765901</v>
      </c>
      <c r="S319" s="1">
        <f>(Table2[[#This Row],[Close Price]]-Table2[[#This Row],[20D EMA]])/Table2[[#This Row],[20D EMA]]</f>
        <v>-1.0457960237304095E-2</v>
      </c>
      <c r="T319" s="1">
        <f>(Table2[[#This Row],[Close Price]]-Table2[[#This Row],[50D EMA]])/Table2[[#This Row],[50D EMA]]</f>
        <v>-1.1800156062861103E-3</v>
      </c>
      <c r="U319" s="1">
        <f>(Table2[[#This Row],[Close Price]]-Table2[[#This Row],[200D EMA]])/Table2[[#This Row],[200D EMA]]</f>
        <v>0.12727943651615056</v>
      </c>
      <c r="V319">
        <v>0.78032215357458001</v>
      </c>
      <c r="W319">
        <v>6836.2</v>
      </c>
      <c r="X319">
        <v>7021.65</v>
      </c>
      <c r="Y319">
        <v>6769.05</v>
      </c>
      <c r="Z319">
        <v>7090</v>
      </c>
      <c r="AA319">
        <v>6649.95</v>
      </c>
      <c r="AB319">
        <v>7248.75</v>
      </c>
      <c r="AC319" s="1">
        <f>(Table2[[#This Row],[Close Price]]/Table2[[#This Row],[Day Low]])-1</f>
        <v>5.9755419677598454E-3</v>
      </c>
      <c r="AD319" s="1">
        <f>(Table2[[#This Row],[Day High]]/Table2[[#This Row],[Close Price]])-1</f>
        <v>2.1026457565380463E-2</v>
      </c>
      <c r="AE319" s="1">
        <f>(Table2[[#This Row],[Close Price]]/Table2[[#This Row],[Current Week Low]])-1</f>
        <v>1.5954971524807737E-2</v>
      </c>
      <c r="AF319" s="1">
        <f>(Table2[[#This Row],[Current Week High]]/Table2[[#This Row],[Close Price]])-1</f>
        <v>3.0965312161464587E-2</v>
      </c>
      <c r="AG319" s="1">
        <f>(Table2[[#This Row],[Close Price]]/Table2[[#This Row],[Current Month Low]])-1</f>
        <v>3.4150632711524187E-2</v>
      </c>
      <c r="AH319" s="1">
        <f>(Table2[[#This Row],[Current Month High]]/Table2[[#This Row],[Close Price]])-1</f>
        <v>5.4049338015573545E-2</v>
      </c>
      <c r="AI319">
        <v>10.512501726757799</v>
      </c>
      <c r="AJ319">
        <v>51.657668222977698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-0.03</v>
      </c>
      <c r="AM319" t="s">
        <v>3187</v>
      </c>
      <c r="AN319">
        <v>-2.44</v>
      </c>
      <c r="AO319" t="s">
        <v>3187</v>
      </c>
      <c r="AP319">
        <v>2.6414524440708999E-2</v>
      </c>
      <c r="AQ319">
        <f>(Table2[[#This Row],[Sharpe Ratio]]-AVERAGE(Table2[Sharpe Ratio]))/_xlfn.STDEV.P(Table2[Sharpe Ratio])</f>
        <v>-0.4613077782895883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-0.47041789331242173</v>
      </c>
      <c r="AS319">
        <f>_xlfn.RANK.AVG(Table2[[#This Row],[1Y Return vs Nifty Z-Score]],Table2[1Y Return vs Nifty Z-Score])</f>
        <v>303</v>
      </c>
      <c r="AT319">
        <f>_xlfn.RANK.AVG(Table2[[#This Row],[6M Return vs Nifty Z-Score]],Table2[6M Return vs Nifty Z-Score])</f>
        <v>227</v>
      </c>
      <c r="AU319">
        <f>_xlfn.RANK.AVG(Table2[[#This Row],[Sharpe Ratio Z-Score]],Table2[Sharpe Ratio Z-Score])</f>
        <v>452</v>
      </c>
      <c r="AV319">
        <f>(Table2[[#This Row],[Rank 1Y]]+Table2[[#This Row],[Rank 6M]]+Table2[[#This Row],[Rank Sharpe]])/3</f>
        <v>327.33333333333331</v>
      </c>
    </row>
    <row r="320" spans="1:48" x14ac:dyDescent="0.3">
      <c r="A320" t="s">
        <v>774</v>
      </c>
      <c r="B320" t="s">
        <v>775</v>
      </c>
      <c r="C320" t="s">
        <v>3146</v>
      </c>
      <c r="D320" t="s">
        <v>51</v>
      </c>
      <c r="E320">
        <v>21120.96542556</v>
      </c>
      <c r="F320">
        <v>2018.9</v>
      </c>
      <c r="G320">
        <v>47.710025567656501</v>
      </c>
      <c r="H320">
        <f>(Table2[[#This Row],[1Y Return vs Nifty]]-AVERAGE(Table2[1Y Return vs Nifty]))/_xlfn.STDEV.P(Table2[1Y Return vs Nifty])</f>
        <v>0.3921184777943037</v>
      </c>
      <c r="I320">
        <v>-0.83534396768680197</v>
      </c>
      <c r="J320">
        <f>(Table2[[#This Row],[1M Return vs Nifty]]-AVERAGE(Table2[1M Return vs Nifty]))/_xlfn.STDEV.P(Table2[1M Return vs Nifty])</f>
        <v>-0.28335600564904045</v>
      </c>
      <c r="K320">
        <v>15.679585310268401</v>
      </c>
      <c r="L320">
        <f>(Table2[[#This Row],[6M Return vs Nifty]]-AVERAGE(Table2[6M Return vs Nifty]))/_xlfn.STDEV.P(Table2[6M Return vs Nifty])</f>
        <v>0.19141019941130386</v>
      </c>
      <c r="M320">
        <v>2.1742084920657501</v>
      </c>
      <c r="N320">
        <f>(Table2[[#This Row],[1W Return vs Nifty]]-AVERAGE(Table2[1W Return vs Nifty]))/_xlfn.STDEV.P(Table2[1W Return vs Nifty])</f>
        <v>4.172121943095173E-2</v>
      </c>
      <c r="O320">
        <v>1974.88</v>
      </c>
      <c r="P320">
        <v>1898.3015159645499</v>
      </c>
      <c r="Q320">
        <v>1613.06674098795</v>
      </c>
      <c r="R320">
        <v>57.458775842687302</v>
      </c>
      <c r="S320" s="1">
        <f>(Table2[[#This Row],[Close Price]]-Table2[[#This Row],[20D EMA]])/Table2[[#This Row],[20D EMA]]</f>
        <v>2.2289961921737007E-2</v>
      </c>
      <c r="T320" s="1">
        <f>(Table2[[#This Row],[Close Price]]-Table2[[#This Row],[50D EMA]])/Table2[[#This Row],[50D EMA]]</f>
        <v>6.3529677989101016E-2</v>
      </c>
      <c r="U320" s="1">
        <f>(Table2[[#This Row],[Close Price]]-Table2[[#This Row],[200D EMA]])/Table2[[#This Row],[200D EMA]]</f>
        <v>0.25159111442809284</v>
      </c>
      <c r="V320">
        <v>0.45256020469614799</v>
      </c>
      <c r="W320">
        <v>2000</v>
      </c>
      <c r="X320">
        <v>2120.5</v>
      </c>
      <c r="Y320">
        <v>1877.05</v>
      </c>
      <c r="Z320">
        <v>2120.5</v>
      </c>
      <c r="AA320">
        <v>1820</v>
      </c>
      <c r="AB320">
        <v>2120.5</v>
      </c>
      <c r="AC320" s="1">
        <f>(Table2[[#This Row],[Close Price]]/Table2[[#This Row],[Day Low]])-1</f>
        <v>9.4499999999999584E-3</v>
      </c>
      <c r="AD320" s="1">
        <f>(Table2[[#This Row],[Day High]]/Table2[[#This Row],[Close Price]])-1</f>
        <v>5.0324434097775983E-2</v>
      </c>
      <c r="AE320" s="1">
        <f>(Table2[[#This Row],[Close Price]]/Table2[[#This Row],[Current Week Low]])-1</f>
        <v>7.5570709357768884E-2</v>
      </c>
      <c r="AF320" s="1">
        <f>(Table2[[#This Row],[Current Week High]]/Table2[[#This Row],[Close Price]])-1</f>
        <v>5.0324434097775983E-2</v>
      </c>
      <c r="AG320" s="1">
        <f>(Table2[[#This Row],[Close Price]]/Table2[[#This Row],[Current Month Low]])-1</f>
        <v>0.10928571428571443</v>
      </c>
      <c r="AH320" s="1">
        <f>(Table2[[#This Row],[Current Month High]]/Table2[[#This Row],[Close Price]])-1</f>
        <v>5.0324434097775983E-2</v>
      </c>
      <c r="AI320">
        <v>31.953043736688201</v>
      </c>
      <c r="AJ320">
        <v>79.370085735862403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0.14000000000000001</v>
      </c>
      <c r="AM320" t="s">
        <v>3188</v>
      </c>
      <c r="AN320">
        <v>-0.67</v>
      </c>
      <c r="AO320" t="s">
        <v>3187</v>
      </c>
      <c r="AQ320">
        <f>(Table2[[#This Row],[Sharpe Ratio]]-AVERAGE(Table2[Sharpe Ratio]))/_xlfn.STDEV.P(Table2[Sharpe Ratio])</f>
        <v>-0.77082524510946537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-0.4289313541219465</v>
      </c>
      <c r="AS320">
        <f>_xlfn.RANK.AVG(Table2[[#This Row],[1Y Return vs Nifty Z-Score]],Table2[1Y Return vs Nifty Z-Score])</f>
        <v>189</v>
      </c>
      <c r="AT320">
        <f>_xlfn.RANK.AVG(Table2[[#This Row],[6M Return vs Nifty Z-Score]],Table2[6M Return vs Nifty Z-Score])</f>
        <v>245</v>
      </c>
      <c r="AU320">
        <f>_xlfn.RANK.AVG(Table2[[#This Row],[Sharpe Ratio Z-Score]],Table2[Sharpe Ratio Z-Score])</f>
        <v>548.5</v>
      </c>
      <c r="AV320">
        <f>(Table2[[#This Row],[Rank 1Y]]+Table2[[#This Row],[Rank 6M]]+Table2[[#This Row],[Rank Sharpe]])/3</f>
        <v>327.5</v>
      </c>
    </row>
    <row r="321" spans="1:48" x14ac:dyDescent="0.3">
      <c r="A321" t="s">
        <v>90</v>
      </c>
      <c r="B321" t="s">
        <v>91</v>
      </c>
      <c r="C321" t="s">
        <v>3153</v>
      </c>
      <c r="D321" t="s">
        <v>92</v>
      </c>
      <c r="E321">
        <v>301274.57865914999</v>
      </c>
      <c r="F321">
        <v>1394.7</v>
      </c>
      <c r="G321">
        <v>48.306454743860499</v>
      </c>
      <c r="H321">
        <f>(Table2[[#This Row],[1Y Return vs Nifty]]-AVERAGE(Table2[1Y Return vs Nifty]))/_xlfn.STDEV.P(Table2[1Y Return vs Nifty])</f>
        <v>0.40228823038014389</v>
      </c>
      <c r="I321">
        <v>-0.15654372376553699</v>
      </c>
      <c r="J321">
        <f>(Table2[[#This Row],[1M Return vs Nifty]]-AVERAGE(Table2[1M Return vs Nifty]))/_xlfn.STDEV.P(Table2[1M Return vs Nifty])</f>
        <v>-0.20848043432774835</v>
      </c>
      <c r="K321">
        <v>-4.0949461117026598</v>
      </c>
      <c r="L321">
        <f>(Table2[[#This Row],[6M Return vs Nifty]]-AVERAGE(Table2[6M Return vs Nifty]))/_xlfn.STDEV.P(Table2[6M Return vs Nifty])</f>
        <v>-0.4398989326443013</v>
      </c>
      <c r="M321">
        <v>-6.9487806128267701E-3</v>
      </c>
      <c r="N321">
        <f>(Table2[[#This Row],[1W Return vs Nifty]]-AVERAGE(Table2[1W Return vs Nifty]))/_xlfn.STDEV.P(Table2[1W Return vs Nifty])</f>
        <v>-0.41164271252856599</v>
      </c>
      <c r="O321">
        <v>1423.17</v>
      </c>
      <c r="P321">
        <v>1443.1778716175099</v>
      </c>
      <c r="Q321">
        <v>1334.1854113919801</v>
      </c>
      <c r="R321">
        <v>39.910948403691002</v>
      </c>
      <c r="S321" s="1">
        <f>(Table2[[#This Row],[Close Price]]-Table2[[#This Row],[20D EMA]])/Table2[[#This Row],[20D EMA]]</f>
        <v>-2.0004637534518029E-2</v>
      </c>
      <c r="T321" s="1">
        <f>(Table2[[#This Row],[Close Price]]-Table2[[#This Row],[50D EMA]])/Table2[[#This Row],[50D EMA]]</f>
        <v>-3.359105801918652E-2</v>
      </c>
      <c r="U321" s="1">
        <f>(Table2[[#This Row],[Close Price]]-Table2[[#This Row],[200D EMA]])/Table2[[#This Row],[200D EMA]]</f>
        <v>4.5356955705941927E-2</v>
      </c>
      <c r="V321">
        <v>0.87087997852823995</v>
      </c>
      <c r="W321">
        <v>1387.55</v>
      </c>
      <c r="X321">
        <v>1408</v>
      </c>
      <c r="Y321">
        <v>1387.55</v>
      </c>
      <c r="Z321">
        <v>1426</v>
      </c>
      <c r="AA321">
        <v>1337</v>
      </c>
      <c r="AB321">
        <v>1472.85</v>
      </c>
      <c r="AC321" s="1">
        <f>(Table2[[#This Row],[Close Price]]/Table2[[#This Row],[Day Low]])-1</f>
        <v>5.1529674606320963E-3</v>
      </c>
      <c r="AD321" s="1">
        <f>(Table2[[#This Row],[Day High]]/Table2[[#This Row],[Close Price]])-1</f>
        <v>9.5361009536101271E-3</v>
      </c>
      <c r="AE321" s="1">
        <f>(Table2[[#This Row],[Close Price]]/Table2[[#This Row],[Current Week Low]])-1</f>
        <v>5.1529674606320963E-3</v>
      </c>
      <c r="AF321" s="1">
        <f>(Table2[[#This Row],[Current Week High]]/Table2[[#This Row],[Close Price]])-1</f>
        <v>2.2442102244210282E-2</v>
      </c>
      <c r="AG321" s="1">
        <f>(Table2[[#This Row],[Close Price]]/Table2[[#This Row],[Current Month Low]])-1</f>
        <v>4.3156320119670966E-2</v>
      </c>
      <c r="AH321" s="1">
        <f>(Table2[[#This Row],[Current Month High]]/Table2[[#This Row],[Close Price]])-1</f>
        <v>5.6033555603355545E-2</v>
      </c>
      <c r="AI321">
        <v>16.254391625439101</v>
      </c>
      <c r="AJ321">
        <v>84.850894632206703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-7.0000000000000007E-2</v>
      </c>
      <c r="AM321" t="s">
        <v>3187</v>
      </c>
      <c r="AN321">
        <v>-3.69</v>
      </c>
      <c r="AO321" t="s">
        <v>3187</v>
      </c>
      <c r="AP321">
        <v>6.7957732638172993E-2</v>
      </c>
      <c r="AQ321">
        <f>(Table2[[#This Row],[Sharpe Ratio]]-AVERAGE(Table2[Sharpe Ratio]))/_xlfn.STDEV.P(Table2[Sharpe Ratio])</f>
        <v>2.5483062624929203E-2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184</v>
      </c>
      <c r="AT321">
        <f>_xlfn.RANK.AVG(Table2[[#This Row],[6M Return vs Nifty Z-Score]],Table2[6M Return vs Nifty Z-Score])</f>
        <v>469</v>
      </c>
      <c r="AU321">
        <f>_xlfn.RANK.AVG(Table2[[#This Row],[Sharpe Ratio Z-Score]],Table2[Sharpe Ratio Z-Score])</f>
        <v>333</v>
      </c>
      <c r="AV321">
        <f>(Table2[[#This Row],[Rank 1Y]]+Table2[[#This Row],[Rank 6M]]+Table2[[#This Row],[Rank Sharpe]])/3</f>
        <v>328.66666666666669</v>
      </c>
    </row>
    <row r="322" spans="1:48" x14ac:dyDescent="0.3">
      <c r="A322" t="s">
        <v>666</v>
      </c>
      <c r="B322" t="s">
        <v>667</v>
      </c>
      <c r="C322" t="s">
        <v>3142</v>
      </c>
      <c r="D322" t="s">
        <v>529</v>
      </c>
      <c r="E322">
        <v>28197.878658289999</v>
      </c>
      <c r="F322">
        <v>3127.85</v>
      </c>
      <c r="G322">
        <v>23.502585684914401</v>
      </c>
      <c r="H322">
        <f>(Table2[[#This Row],[1Y Return vs Nifty]]-AVERAGE(Table2[1Y Return vs Nifty]))/_xlfn.STDEV.P(Table2[1Y Return vs Nifty])</f>
        <v>-2.0644150471025531E-2</v>
      </c>
      <c r="I322">
        <v>28.190946010107101</v>
      </c>
      <c r="J322">
        <f>(Table2[[#This Row],[1M Return vs Nifty]]-AVERAGE(Table2[1M Return vs Nifty]))/_xlfn.STDEV.P(Table2[1M Return vs Nifty])</f>
        <v>2.9184107363159248</v>
      </c>
      <c r="K322">
        <v>0.24885424500609801</v>
      </c>
      <c r="L322">
        <f>(Table2[[#This Row],[6M Return vs Nifty]]-AVERAGE(Table2[6M Return vs Nifty]))/_xlfn.STDEV.P(Table2[6M Return vs Nifty])</f>
        <v>-0.30122152105366584</v>
      </c>
      <c r="M322">
        <v>24.900804390143598</v>
      </c>
      <c r="N322">
        <f>(Table2[[#This Row],[1W Return vs Nifty]]-AVERAGE(Table2[1W Return vs Nifty]))/_xlfn.STDEV.P(Table2[1W Return vs Nifty])</f>
        <v>4.7655524651047108</v>
      </c>
      <c r="O322">
        <v>2749.6</v>
      </c>
      <c r="P322">
        <v>2598.7880240597501</v>
      </c>
      <c r="Q322">
        <v>2536.8874741345498</v>
      </c>
      <c r="R322">
        <v>73.100645923502398</v>
      </c>
      <c r="S322" s="1">
        <f>(Table2[[#This Row],[Close Price]]-Table2[[#This Row],[20D EMA]])/Table2[[#This Row],[20D EMA]]</f>
        <v>0.13756546406750073</v>
      </c>
      <c r="T322" s="1">
        <f>(Table2[[#This Row],[Close Price]]-Table2[[#This Row],[50D EMA]])/Table2[[#This Row],[50D EMA]]</f>
        <v>0.20358027320510919</v>
      </c>
      <c r="U322" s="1">
        <f>(Table2[[#This Row],[Close Price]]-Table2[[#This Row],[200D EMA]])/Table2[[#This Row],[200D EMA]]</f>
        <v>0.23294786697902509</v>
      </c>
      <c r="V322">
        <v>2.5943393023172399</v>
      </c>
      <c r="W322">
        <v>3082.3</v>
      </c>
      <c r="X322">
        <v>3230</v>
      </c>
      <c r="Y322">
        <v>2676</v>
      </c>
      <c r="Z322">
        <v>3393</v>
      </c>
      <c r="AA322">
        <v>2450</v>
      </c>
      <c r="AB322">
        <v>3393</v>
      </c>
      <c r="AC322" s="1">
        <f>(Table2[[#This Row],[Close Price]]/Table2[[#This Row],[Day Low]])-1</f>
        <v>1.4777925575057527E-2</v>
      </c>
      <c r="AD322" s="1">
        <f>(Table2[[#This Row],[Day High]]/Table2[[#This Row],[Close Price]])-1</f>
        <v>3.2658215707275007E-2</v>
      </c>
      <c r="AE322" s="1">
        <f>(Table2[[#This Row],[Close Price]]/Table2[[#This Row],[Current Week Low]])-1</f>
        <v>0.16885276532137516</v>
      </c>
      <c r="AF322" s="1">
        <f>(Table2[[#This Row],[Current Week High]]/Table2[[#This Row],[Close Price]])-1</f>
        <v>8.4770689131512089E-2</v>
      </c>
      <c r="AG322" s="1">
        <f>(Table2[[#This Row],[Close Price]]/Table2[[#This Row],[Current Month Low]])-1</f>
        <v>0.27667346938775506</v>
      </c>
      <c r="AH322" s="1">
        <f>(Table2[[#This Row],[Current Month High]]/Table2[[#This Row],[Close Price]])-1</f>
        <v>8.4770689131512089E-2</v>
      </c>
      <c r="AI322">
        <v>24.5584027367041</v>
      </c>
      <c r="AJ322">
        <v>54.461728395061698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0.45</v>
      </c>
      <c r="AM322" t="s">
        <v>3188</v>
      </c>
      <c r="AN322">
        <v>22.1</v>
      </c>
      <c r="AO322" t="s">
        <v>3188</v>
      </c>
      <c r="AP322">
        <v>9.1419040260979995E-2</v>
      </c>
      <c r="AQ322">
        <f>(Table2[[#This Row],[Sharpe Ratio]]-AVERAGE(Table2[Sharpe Ratio]))/_xlfn.STDEV.P(Table2[Sharpe Ratio])</f>
        <v>0.30039562143297954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7.6624931513289241</v>
      </c>
      <c r="AS322">
        <f>_xlfn.RANK.AVG(Table2[[#This Row],[1Y Return vs Nifty Z-Score]],Table2[1Y Return vs Nifty Z-Score])</f>
        <v>299</v>
      </c>
      <c r="AT322">
        <f>_xlfn.RANK.AVG(Table2[[#This Row],[6M Return vs Nifty Z-Score]],Table2[6M Return vs Nifty Z-Score])</f>
        <v>423</v>
      </c>
      <c r="AU322">
        <f>_xlfn.RANK.AVG(Table2[[#This Row],[Sharpe Ratio Z-Score]],Table2[Sharpe Ratio Z-Score])</f>
        <v>266</v>
      </c>
      <c r="AV322">
        <f>(Table2[[#This Row],[Rank 1Y]]+Table2[[#This Row],[Rank 6M]]+Table2[[#This Row],[Rank Sharpe]])/3</f>
        <v>329.33333333333331</v>
      </c>
    </row>
    <row r="323" spans="1:48" x14ac:dyDescent="0.3">
      <c r="A323" t="s">
        <v>590</v>
      </c>
      <c r="B323" t="s">
        <v>591</v>
      </c>
      <c r="C323" t="s">
        <v>3148</v>
      </c>
      <c r="D323" t="s">
        <v>190</v>
      </c>
      <c r="E323">
        <v>33679.609010879998</v>
      </c>
      <c r="F323">
        <v>2394.35</v>
      </c>
      <c r="G323">
        <v>27.206619685384901</v>
      </c>
      <c r="H323">
        <f>(Table2[[#This Row],[1Y Return vs Nifty]]-AVERAGE(Table2[1Y Return vs Nifty]))/_xlfn.STDEV.P(Table2[1Y Return vs Nifty])</f>
        <v>4.2513573626363016E-2</v>
      </c>
      <c r="I323">
        <v>2.14744736283743</v>
      </c>
      <c r="J323">
        <f>(Table2[[#This Row],[1M Return vs Nifty]]-AVERAGE(Table2[1M Return vs Nifty]))/_xlfn.STDEV.P(Table2[1M Return vs Nifty])</f>
        <v>4.5663034937963379E-2</v>
      </c>
      <c r="K323">
        <v>16.487479745126201</v>
      </c>
      <c r="L323">
        <f>(Table2[[#This Row],[6M Return vs Nifty]]-AVERAGE(Table2[6M Return vs Nifty]))/_xlfn.STDEV.P(Table2[6M Return vs Nifty])</f>
        <v>0.21720252407270882</v>
      </c>
      <c r="M323">
        <v>7.1160230353331597</v>
      </c>
      <c r="N323">
        <f>(Table2[[#This Row],[1W Return vs Nifty]]-AVERAGE(Table2[1W Return vs Nifty]))/_xlfn.STDEV.P(Table2[1W Return vs Nifty])</f>
        <v>1.0689009191318639</v>
      </c>
      <c r="O323">
        <v>2369.4</v>
      </c>
      <c r="P323">
        <v>2418.7758746874101</v>
      </c>
      <c r="Q323">
        <v>2233.0414893808802</v>
      </c>
      <c r="R323">
        <v>56.173420250222797</v>
      </c>
      <c r="S323" s="1">
        <f>(Table2[[#This Row],[Close Price]]-Table2[[#This Row],[20D EMA]])/Table2[[#This Row],[20D EMA]]</f>
        <v>1.0530092006415049E-2</v>
      </c>
      <c r="T323" s="1">
        <f>(Table2[[#This Row],[Close Price]]-Table2[[#This Row],[50D EMA]])/Table2[[#This Row],[50D EMA]]</f>
        <v>-1.0098444813770473E-2</v>
      </c>
      <c r="U323" s="1">
        <f>(Table2[[#This Row],[Close Price]]-Table2[[#This Row],[200D EMA]])/Table2[[#This Row],[200D EMA]]</f>
        <v>7.2237131009976516E-2</v>
      </c>
      <c r="V323">
        <v>0.986539295051581</v>
      </c>
      <c r="W323">
        <v>2331.9499999999998</v>
      </c>
      <c r="X323">
        <v>2449</v>
      </c>
      <c r="Y323">
        <v>2305.6</v>
      </c>
      <c r="Z323">
        <v>2459</v>
      </c>
      <c r="AA323">
        <v>2158.25</v>
      </c>
      <c r="AB323">
        <v>2459</v>
      </c>
      <c r="AC323" s="1">
        <f>(Table2[[#This Row],[Close Price]]/Table2[[#This Row],[Day Low]])-1</f>
        <v>2.6758721241879169E-2</v>
      </c>
      <c r="AD323" s="1">
        <f>(Table2[[#This Row],[Day High]]/Table2[[#This Row],[Close Price]])-1</f>
        <v>2.2824566166183002E-2</v>
      </c>
      <c r="AE323" s="1">
        <f>(Table2[[#This Row],[Close Price]]/Table2[[#This Row],[Current Week Low]])-1</f>
        <v>3.8493233865371179E-2</v>
      </c>
      <c r="AF323" s="1">
        <f>(Table2[[#This Row],[Current Week High]]/Table2[[#This Row],[Close Price]])-1</f>
        <v>2.7001065007204561E-2</v>
      </c>
      <c r="AG323" s="1">
        <f>(Table2[[#This Row],[Close Price]]/Table2[[#This Row],[Current Month Low]])-1</f>
        <v>0.10939418510367194</v>
      </c>
      <c r="AH323" s="1">
        <f>(Table2[[#This Row],[Current Month High]]/Table2[[#This Row],[Close Price]])-1</f>
        <v>2.7001065007204561E-2</v>
      </c>
      <c r="AI323">
        <v>27.855159020193302</v>
      </c>
      <c r="AJ323">
        <v>53.547952672587897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-0.02</v>
      </c>
      <c r="AM323" t="s">
        <v>3187</v>
      </c>
      <c r="AN323">
        <v>-0.27</v>
      </c>
      <c r="AO323" t="s">
        <v>3187</v>
      </c>
      <c r="AP323">
        <v>1.9680605951597999E-2</v>
      </c>
      <c r="AQ323">
        <f>(Table2[[#This Row],[Sharpe Ratio]]-AVERAGE(Table2[Sharpe Ratio]))/_xlfn.STDEV.P(Table2[Sharpe Ratio])</f>
        <v>-0.54021381338401486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275</v>
      </c>
      <c r="AT323">
        <f>_xlfn.RANK.AVG(Table2[[#This Row],[6M Return vs Nifty Z-Score]],Table2[6M Return vs Nifty Z-Score])</f>
        <v>239</v>
      </c>
      <c r="AU323">
        <f>_xlfn.RANK.AVG(Table2[[#This Row],[Sharpe Ratio Z-Score]],Table2[Sharpe Ratio Z-Score])</f>
        <v>477</v>
      </c>
      <c r="AV323">
        <f>(Table2[[#This Row],[Rank 1Y]]+Table2[[#This Row],[Rank 6M]]+Table2[[#This Row],[Rank Sharpe]])/3</f>
        <v>330.33333333333331</v>
      </c>
    </row>
    <row r="324" spans="1:48" x14ac:dyDescent="0.3">
      <c r="A324" t="s">
        <v>660</v>
      </c>
      <c r="B324" t="s">
        <v>661</v>
      </c>
      <c r="C324" t="s">
        <v>3151</v>
      </c>
      <c r="D324" t="s">
        <v>258</v>
      </c>
      <c r="E324">
        <v>28667.739995749998</v>
      </c>
      <c r="F324">
        <v>3811.25</v>
      </c>
      <c r="G324">
        <v>0.22518938198046301</v>
      </c>
      <c r="H324">
        <f>(Table2[[#This Row],[1Y Return vs Nifty]]-AVERAGE(Table2[1Y Return vs Nifty]))/_xlfn.STDEV.P(Table2[1Y Return vs Nifty])</f>
        <v>-0.41754854530636726</v>
      </c>
      <c r="I324">
        <v>1.3539260896594101</v>
      </c>
      <c r="J324">
        <f>(Table2[[#This Row],[1M Return vs Nifty]]-AVERAGE(Table2[1M Return vs Nifty]))/_xlfn.STDEV.P(Table2[1M Return vs Nifty])</f>
        <v>-4.1866925778572518E-2</v>
      </c>
      <c r="K324">
        <v>13.4366929940988</v>
      </c>
      <c r="L324">
        <f>(Table2[[#This Row],[6M Return vs Nifty]]-AVERAGE(Table2[6M Return vs Nifty]))/_xlfn.STDEV.P(Table2[6M Return vs Nifty])</f>
        <v>0.11980504370875331</v>
      </c>
      <c r="M324">
        <v>1.6379519909172899</v>
      </c>
      <c r="N324">
        <f>(Table2[[#This Row],[1W Return vs Nifty]]-AVERAGE(Table2[1W Return vs Nifty]))/_xlfn.STDEV.P(Table2[1W Return vs Nifty])</f>
        <v>-6.9742249501279857E-2</v>
      </c>
      <c r="O324">
        <v>3763.33</v>
      </c>
      <c r="P324">
        <v>3807.2515875879099</v>
      </c>
      <c r="Q324">
        <v>3639.5508932132602</v>
      </c>
      <c r="R324">
        <v>57.6015106494553</v>
      </c>
      <c r="S324" s="1">
        <f>(Table2[[#This Row],[Close Price]]-Table2[[#This Row],[20D EMA]])/Table2[[#This Row],[20D EMA]]</f>
        <v>1.2733403661119294E-2</v>
      </c>
      <c r="T324" s="1">
        <f>(Table2[[#This Row],[Close Price]]-Table2[[#This Row],[50D EMA]])/Table2[[#This Row],[50D EMA]]</f>
        <v>1.0502096644008092E-3</v>
      </c>
      <c r="U324" s="1">
        <f>(Table2[[#This Row],[Close Price]]-Table2[[#This Row],[200D EMA]])/Table2[[#This Row],[200D EMA]]</f>
        <v>4.7175904891702536E-2</v>
      </c>
      <c r="V324">
        <v>0.33861397829036599</v>
      </c>
      <c r="W324">
        <v>3752.05</v>
      </c>
      <c r="X324">
        <v>3848.7</v>
      </c>
      <c r="Y324">
        <v>3701.3</v>
      </c>
      <c r="Z324">
        <v>3873.4</v>
      </c>
      <c r="AA324">
        <v>3575</v>
      </c>
      <c r="AB324">
        <v>3873.4</v>
      </c>
      <c r="AC324" s="1">
        <f>(Table2[[#This Row],[Close Price]]/Table2[[#This Row],[Day Low]])-1</f>
        <v>1.5778041337402238E-2</v>
      </c>
      <c r="AD324" s="1">
        <f>(Table2[[#This Row],[Day High]]/Table2[[#This Row],[Close Price]])-1</f>
        <v>9.8261725155788238E-3</v>
      </c>
      <c r="AE324" s="1">
        <f>(Table2[[#This Row],[Close Price]]/Table2[[#This Row],[Current Week Low]])-1</f>
        <v>2.9705779050603898E-2</v>
      </c>
      <c r="AF324" s="1">
        <f>(Table2[[#This Row],[Current Week High]]/Table2[[#This Row],[Close Price]])-1</f>
        <v>1.6306985897015513E-2</v>
      </c>
      <c r="AG324" s="1">
        <f>(Table2[[#This Row],[Close Price]]/Table2[[#This Row],[Current Month Low]])-1</f>
        <v>6.6083916083916172E-2</v>
      </c>
      <c r="AH324" s="1">
        <f>(Table2[[#This Row],[Current Month High]]/Table2[[#This Row],[Close Price]])-1</f>
        <v>1.6306985897015513E-2</v>
      </c>
      <c r="AI324">
        <v>26.412594293210802</v>
      </c>
      <c r="AJ324">
        <v>50.970489205783302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-0.04</v>
      </c>
      <c r="AM324" t="s">
        <v>3187</v>
      </c>
      <c r="AN324">
        <v>1.33</v>
      </c>
      <c r="AO324" t="s">
        <v>3188</v>
      </c>
      <c r="AP324">
        <v>8.6676160304532998E-2</v>
      </c>
      <c r="AQ324">
        <f>(Table2[[#This Row],[Sharpe Ratio]]-AVERAGE(Table2[Sharpe Ratio]))/_xlfn.STDEV.P(Table2[Sharpe Ratio])</f>
        <v>0.2448199780839812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449</v>
      </c>
      <c r="AT324">
        <f>_xlfn.RANK.AVG(Table2[[#This Row],[6M Return vs Nifty Z-Score]],Table2[6M Return vs Nifty Z-Score])</f>
        <v>269</v>
      </c>
      <c r="AU324">
        <f>_xlfn.RANK.AVG(Table2[[#This Row],[Sharpe Ratio Z-Score]],Table2[Sharpe Ratio Z-Score])</f>
        <v>279</v>
      </c>
      <c r="AV324">
        <f>(Table2[[#This Row],[Rank 1Y]]+Table2[[#This Row],[Rank 6M]]+Table2[[#This Row],[Rank Sharpe]])/3</f>
        <v>332.33333333333331</v>
      </c>
    </row>
    <row r="325" spans="1:48" x14ac:dyDescent="0.3">
      <c r="A325" t="s">
        <v>1231</v>
      </c>
      <c r="B325" t="s">
        <v>1232</v>
      </c>
      <c r="C325" t="s">
        <v>3156</v>
      </c>
      <c r="D325" t="s">
        <v>395</v>
      </c>
      <c r="E325">
        <v>9661.1620072000005</v>
      </c>
      <c r="F325">
        <v>175.12</v>
      </c>
      <c r="G325">
        <v>-0.28611460165080099</v>
      </c>
      <c r="H325">
        <f>(Table2[[#This Row],[1Y Return vs Nifty]]-AVERAGE(Table2[1Y Return vs Nifty]))/_xlfn.STDEV.P(Table2[1Y Return vs Nifty])</f>
        <v>-0.42626682270986227</v>
      </c>
      <c r="I325">
        <v>-4.3119192742618999</v>
      </c>
      <c r="J325">
        <f>(Table2[[#This Row],[1M Return vs Nifty]]-AVERAGE(Table2[1M Return vs Nifty]))/_xlfn.STDEV.P(Table2[1M Return vs Nifty])</f>
        <v>-0.66684225900916794</v>
      </c>
      <c r="K325">
        <v>14.3736476718405</v>
      </c>
      <c r="L325">
        <f>(Table2[[#This Row],[6M Return vs Nifty]]-AVERAGE(Table2[6M Return vs Nifty]))/_xlfn.STDEV.P(Table2[6M Return vs Nifty])</f>
        <v>0.14971766372276482</v>
      </c>
      <c r="M325">
        <v>-0.75953105842350899</v>
      </c>
      <c r="N325">
        <f>(Table2[[#This Row],[1W Return vs Nifty]]-AVERAGE(Table2[1W Return vs Nifty]))/_xlfn.STDEV.P(Table2[1W Return vs Nifty])</f>
        <v>-0.56807052489456611</v>
      </c>
      <c r="O325">
        <v>179.58</v>
      </c>
      <c r="P325">
        <v>186.021402601684</v>
      </c>
      <c r="Q325">
        <v>172.271431245673</v>
      </c>
      <c r="R325">
        <v>43.7781348225271</v>
      </c>
      <c r="S325" s="1">
        <f>(Table2[[#This Row],[Close Price]]-Table2[[#This Row],[20D EMA]])/Table2[[#This Row],[20D EMA]]</f>
        <v>-2.4835727809332929E-2</v>
      </c>
      <c r="T325" s="1">
        <f>(Table2[[#This Row],[Close Price]]-Table2[[#This Row],[50D EMA]])/Table2[[#This Row],[50D EMA]]</f>
        <v>-5.8602948097464296E-2</v>
      </c>
      <c r="U325" s="1">
        <f>(Table2[[#This Row],[Close Price]]-Table2[[#This Row],[200D EMA]])/Table2[[#This Row],[200D EMA]]</f>
        <v>1.6535351994984678E-2</v>
      </c>
      <c r="V325">
        <v>0.52553795761528199</v>
      </c>
      <c r="W325">
        <v>171.26</v>
      </c>
      <c r="X325">
        <v>178.7</v>
      </c>
      <c r="Y325">
        <v>171.26</v>
      </c>
      <c r="Z325">
        <v>181.24</v>
      </c>
      <c r="AA325">
        <v>162.51</v>
      </c>
      <c r="AB325">
        <v>189.3</v>
      </c>
      <c r="AC325" s="1">
        <f>(Table2[[#This Row],[Close Price]]/Table2[[#This Row],[Day Low]])-1</f>
        <v>2.2538829849351849E-2</v>
      </c>
      <c r="AD325" s="1">
        <f>(Table2[[#This Row],[Day High]]/Table2[[#This Row],[Close Price]])-1</f>
        <v>2.0443124714481398E-2</v>
      </c>
      <c r="AE325" s="1">
        <f>(Table2[[#This Row],[Close Price]]/Table2[[#This Row],[Current Week Low]])-1</f>
        <v>2.2538829849351849E-2</v>
      </c>
      <c r="AF325" s="1">
        <f>(Table2[[#This Row],[Current Week High]]/Table2[[#This Row],[Close Price]])-1</f>
        <v>3.4947464595705746E-2</v>
      </c>
      <c r="AG325" s="1">
        <f>(Table2[[#This Row],[Close Price]]/Table2[[#This Row],[Current Month Low]])-1</f>
        <v>7.7595224909236427E-2</v>
      </c>
      <c r="AH325" s="1">
        <f>(Table2[[#This Row],[Current Month High]]/Table2[[#This Row],[Close Price]])-1</f>
        <v>8.0973047053449099E-2</v>
      </c>
      <c r="AI325">
        <v>39.904065783462698</v>
      </c>
      <c r="AJ325">
        <v>48.911564625850303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-0.17</v>
      </c>
      <c r="AM325" t="s">
        <v>3187</v>
      </c>
      <c r="AN325">
        <v>-3.44</v>
      </c>
      <c r="AO325" t="s">
        <v>3187</v>
      </c>
      <c r="AP325">
        <v>8.3375831509457002E-2</v>
      </c>
      <c r="AQ325">
        <f>(Table2[[#This Row],[Sharpe Ratio]]-AVERAGE(Table2[Sharpe Ratio]))/_xlfn.STDEV.P(Table2[Sharpe Ratio])</f>
        <v>0.2061477161389465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454</v>
      </c>
      <c r="AT325">
        <f>_xlfn.RANK.AVG(Table2[[#This Row],[6M Return vs Nifty Z-Score]],Table2[6M Return vs Nifty Z-Score])</f>
        <v>258</v>
      </c>
      <c r="AU325">
        <f>_xlfn.RANK.AVG(Table2[[#This Row],[Sharpe Ratio Z-Score]],Table2[Sharpe Ratio Z-Score])</f>
        <v>286</v>
      </c>
      <c r="AV325">
        <f>(Table2[[#This Row],[Rank 1Y]]+Table2[[#This Row],[Rank 6M]]+Table2[[#This Row],[Rank Sharpe]])/3</f>
        <v>332.66666666666669</v>
      </c>
    </row>
    <row r="326" spans="1:48" x14ac:dyDescent="0.3">
      <c r="A326" t="s">
        <v>1275</v>
      </c>
      <c r="B326" t="s">
        <v>1276</v>
      </c>
      <c r="C326" t="s">
        <v>3154</v>
      </c>
      <c r="D326" t="s">
        <v>859</v>
      </c>
      <c r="E326">
        <v>9369.4006406480003</v>
      </c>
      <c r="F326">
        <v>201.26</v>
      </c>
      <c r="G326">
        <v>31.6349651670808</v>
      </c>
      <c r="H326">
        <f>(Table2[[#This Row],[1Y Return vs Nifty]]-AVERAGE(Table2[1Y Return vs Nifty]))/_xlfn.STDEV.P(Table2[1Y Return vs Nifty])</f>
        <v>0.11802157979081514</v>
      </c>
      <c r="I326">
        <v>-6.4948255103750601</v>
      </c>
      <c r="J326">
        <f>(Table2[[#This Row],[1M Return vs Nifty]]-AVERAGE(Table2[1M Return vs Nifty]))/_xlfn.STDEV.P(Table2[1M Return vs Nifty])</f>
        <v>-0.90762937279332634</v>
      </c>
      <c r="K326">
        <v>-9.7926459420431193</v>
      </c>
      <c r="L326">
        <f>(Table2[[#This Row],[6M Return vs Nifty]]-AVERAGE(Table2[6M Return vs Nifty]))/_xlfn.STDEV.P(Table2[6M Return vs Nifty])</f>
        <v>-0.62180007901528644</v>
      </c>
      <c r="M326">
        <v>0.177161286045525</v>
      </c>
      <c r="N326">
        <f>(Table2[[#This Row],[1W Return vs Nifty]]-AVERAGE(Table2[1W Return vs Nifty]))/_xlfn.STDEV.P(Table2[1W Return vs Nifty])</f>
        <v>-0.37337455792133079</v>
      </c>
      <c r="O326">
        <v>199.35</v>
      </c>
      <c r="P326">
        <v>208.018180498736</v>
      </c>
      <c r="Q326">
        <v>194.796190211316</v>
      </c>
      <c r="R326">
        <v>57.249023718415302</v>
      </c>
      <c r="S326" s="1">
        <f>(Table2[[#This Row],[Close Price]]-Table2[[#This Row],[20D EMA]])/Table2[[#This Row],[20D EMA]]</f>
        <v>9.5811387007775101E-3</v>
      </c>
      <c r="T326" s="1">
        <f>(Table2[[#This Row],[Close Price]]-Table2[[#This Row],[50D EMA]])/Table2[[#This Row],[50D EMA]]</f>
        <v>-3.248841270764348E-2</v>
      </c>
      <c r="U326" s="1">
        <f>(Table2[[#This Row],[Close Price]]-Table2[[#This Row],[200D EMA]])/Table2[[#This Row],[200D EMA]]</f>
        <v>3.3182424059074317E-2</v>
      </c>
      <c r="V326">
        <v>0.74118925537199898</v>
      </c>
      <c r="W326">
        <v>195.07</v>
      </c>
      <c r="X326">
        <v>202.78</v>
      </c>
      <c r="Y326">
        <v>188.91</v>
      </c>
      <c r="Z326">
        <v>208.99</v>
      </c>
      <c r="AA326">
        <v>182.99</v>
      </c>
      <c r="AB326">
        <v>208.99</v>
      </c>
      <c r="AC326" s="1">
        <f>(Table2[[#This Row],[Close Price]]/Table2[[#This Row],[Day Low]])-1</f>
        <v>3.1732198697903335E-2</v>
      </c>
      <c r="AD326" s="1">
        <f>(Table2[[#This Row],[Day High]]/Table2[[#This Row],[Close Price]])-1</f>
        <v>7.5524197555401074E-3</v>
      </c>
      <c r="AE326" s="1">
        <f>(Table2[[#This Row],[Close Price]]/Table2[[#This Row],[Current Week Low]])-1</f>
        <v>6.537504631835267E-2</v>
      </c>
      <c r="AF326" s="1">
        <f>(Table2[[#This Row],[Current Week High]]/Table2[[#This Row],[Close Price]])-1</f>
        <v>3.8408029414687572E-2</v>
      </c>
      <c r="AG326" s="1">
        <f>(Table2[[#This Row],[Close Price]]/Table2[[#This Row],[Current Month Low]])-1</f>
        <v>9.9841521394611554E-2</v>
      </c>
      <c r="AH326" s="1">
        <f>(Table2[[#This Row],[Current Month High]]/Table2[[#This Row],[Close Price]])-1</f>
        <v>3.8408029414687572E-2</v>
      </c>
      <c r="AI326">
        <v>31.173606280433201</v>
      </c>
      <c r="AJ326">
        <v>77.243505063848502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-0.25</v>
      </c>
      <c r="AM326" t="s">
        <v>3187</v>
      </c>
      <c r="AN326">
        <v>-0.65</v>
      </c>
      <c r="AO326" t="s">
        <v>3187</v>
      </c>
      <c r="AP326">
        <v>0.106986837219239</v>
      </c>
      <c r="AQ326">
        <f>(Table2[[#This Row],[Sharpe Ratio]]-AVERAGE(Table2[Sharpe Ratio]))/_xlfn.STDEV.P(Table2[Sharpe Ratio])</f>
        <v>0.48281439218549899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257</v>
      </c>
      <c r="AT326">
        <f>_xlfn.RANK.AVG(Table2[[#This Row],[6M Return vs Nifty Z-Score]],Table2[6M Return vs Nifty Z-Score])</f>
        <v>526</v>
      </c>
      <c r="AU326">
        <f>_xlfn.RANK.AVG(Table2[[#This Row],[Sharpe Ratio Z-Score]],Table2[Sharpe Ratio Z-Score])</f>
        <v>216</v>
      </c>
      <c r="AV326">
        <f>(Table2[[#This Row],[Rank 1Y]]+Table2[[#This Row],[Rank 6M]]+Table2[[#This Row],[Rank Sharpe]])/3</f>
        <v>333</v>
      </c>
    </row>
    <row r="327" spans="1:48" x14ac:dyDescent="0.3">
      <c r="A327" t="s">
        <v>778</v>
      </c>
      <c r="B327" t="s">
        <v>779</v>
      </c>
      <c r="C327" t="s">
        <v>3145</v>
      </c>
      <c r="D327" t="s">
        <v>48</v>
      </c>
      <c r="E327">
        <v>21044.039011249999</v>
      </c>
      <c r="F327">
        <v>223.75</v>
      </c>
      <c r="G327">
        <v>14.873378483806199</v>
      </c>
      <c r="H327">
        <f>(Table2[[#This Row],[1Y Return vs Nifty]]-AVERAGE(Table2[1Y Return vs Nifty]))/_xlfn.STDEV.P(Table2[1Y Return vs Nifty])</f>
        <v>-0.16778132240777399</v>
      </c>
      <c r="I327">
        <v>-4.4336931794752896</v>
      </c>
      <c r="J327">
        <f>(Table2[[#This Row],[1M Return vs Nifty]]-AVERAGE(Table2[1M Return vs Nifty]))/_xlfn.STDEV.P(Table2[1M Return vs Nifty])</f>
        <v>-0.68027462119013238</v>
      </c>
      <c r="K327">
        <v>-10.777849801603599</v>
      </c>
      <c r="L327">
        <f>(Table2[[#This Row],[6M Return vs Nifty]]-AVERAGE(Table2[6M Return vs Nifty]))/_xlfn.STDEV.P(Table2[6M Return vs Nifty])</f>
        <v>-0.6532530717666547</v>
      </c>
      <c r="M327">
        <v>1.0437006897471499</v>
      </c>
      <c r="N327">
        <f>(Table2[[#This Row],[1W Return vs Nifty]]-AVERAGE(Table2[1W Return vs Nifty]))/_xlfn.STDEV.P(Table2[1W Return vs Nifty])</f>
        <v>-0.19326021395310589</v>
      </c>
      <c r="O327">
        <v>226.07</v>
      </c>
      <c r="P327">
        <v>240.24950213467201</v>
      </c>
      <c r="Q327">
        <v>232.442464390189</v>
      </c>
      <c r="R327">
        <v>50.300240923522203</v>
      </c>
      <c r="S327" s="1">
        <f>(Table2[[#This Row],[Close Price]]-Table2[[#This Row],[20D EMA]])/Table2[[#This Row],[20D EMA]]</f>
        <v>-1.026230813464853E-2</v>
      </c>
      <c r="T327" s="1">
        <f>(Table2[[#This Row],[Close Price]]-Table2[[#This Row],[50D EMA]])/Table2[[#This Row],[50D EMA]]</f>
        <v>-6.8676529974339789E-2</v>
      </c>
      <c r="U327" s="1">
        <f>(Table2[[#This Row],[Close Price]]-Table2[[#This Row],[200D EMA]])/Table2[[#This Row],[200D EMA]]</f>
        <v>-3.7396197863387895E-2</v>
      </c>
      <c r="V327">
        <v>0.60324075416586698</v>
      </c>
      <c r="W327">
        <v>222.35</v>
      </c>
      <c r="X327">
        <v>231.5</v>
      </c>
      <c r="Y327">
        <v>221</v>
      </c>
      <c r="Z327">
        <v>231.5</v>
      </c>
      <c r="AA327">
        <v>202.89</v>
      </c>
      <c r="AB327">
        <v>231.5</v>
      </c>
      <c r="AC327" s="1">
        <f>(Table2[[#This Row],[Close Price]]/Table2[[#This Row],[Day Low]])-1</f>
        <v>6.2963795817405632E-3</v>
      </c>
      <c r="AD327" s="1">
        <f>(Table2[[#This Row],[Day High]]/Table2[[#This Row],[Close Price]])-1</f>
        <v>3.4636871508379796E-2</v>
      </c>
      <c r="AE327" s="1">
        <f>(Table2[[#This Row],[Close Price]]/Table2[[#This Row],[Current Week Low]])-1</f>
        <v>1.2443438914027105E-2</v>
      </c>
      <c r="AF327" s="1">
        <f>(Table2[[#This Row],[Current Week High]]/Table2[[#This Row],[Close Price]])-1</f>
        <v>3.4636871508379796E-2</v>
      </c>
      <c r="AG327" s="1">
        <f>(Table2[[#This Row],[Close Price]]/Table2[[#This Row],[Current Month Low]])-1</f>
        <v>0.10281433288974329</v>
      </c>
      <c r="AH327" s="1">
        <f>(Table2[[#This Row],[Current Month High]]/Table2[[#This Row],[Close Price]])-1</f>
        <v>3.4636871508379796E-2</v>
      </c>
      <c r="AI327">
        <v>57.139664804469199</v>
      </c>
      <c r="AJ327">
        <v>75.834970530451798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-0.22</v>
      </c>
      <c r="AM327" t="s">
        <v>3187</v>
      </c>
      <c r="AN327">
        <v>-1.84</v>
      </c>
      <c r="AO327" t="s">
        <v>3187</v>
      </c>
      <c r="AP327">
        <v>0.14848254744422801</v>
      </c>
      <c r="AQ327">
        <f>(Table2[[#This Row],[Sharpe Ratio]]-AVERAGE(Table2[Sharpe Ratio]))/_xlfn.STDEV.P(Table2[Sharpe Ratio])</f>
        <v>0.96904866611912921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347</v>
      </c>
      <c r="AT327">
        <f>_xlfn.RANK.AVG(Table2[[#This Row],[6M Return vs Nifty Z-Score]],Table2[6M Return vs Nifty Z-Score])</f>
        <v>538</v>
      </c>
      <c r="AU327">
        <f>_xlfn.RANK.AVG(Table2[[#This Row],[Sharpe Ratio Z-Score]],Table2[Sharpe Ratio Z-Score])</f>
        <v>118</v>
      </c>
      <c r="AV327">
        <f>(Table2[[#This Row],[Rank 1Y]]+Table2[[#This Row],[Rank 6M]]+Table2[[#This Row],[Rank Sharpe]])/3</f>
        <v>334.33333333333331</v>
      </c>
    </row>
    <row r="328" spans="1:48" x14ac:dyDescent="0.3">
      <c r="A328" t="s">
        <v>1588</v>
      </c>
      <c r="B328" t="s">
        <v>1589</v>
      </c>
      <c r="C328" t="s">
        <v>609</v>
      </c>
      <c r="D328" t="s">
        <v>455</v>
      </c>
      <c r="E328">
        <v>6140.9379770099904</v>
      </c>
      <c r="F328">
        <v>2042.1</v>
      </c>
      <c r="G328">
        <v>28.944393123476001</v>
      </c>
      <c r="H328">
        <f>(Table2[[#This Row],[1Y Return vs Nifty]]-AVERAGE(Table2[1Y Return vs Nifty]))/_xlfn.STDEV.P(Table2[1Y Return vs Nifty])</f>
        <v>7.2144461283654135E-2</v>
      </c>
      <c r="I328">
        <v>-5.8524272321948203</v>
      </c>
      <c r="J328">
        <f>(Table2[[#This Row],[1M Return vs Nifty]]-AVERAGE(Table2[1M Return vs Nifty]))/_xlfn.STDEV.P(Table2[1M Return vs Nifty])</f>
        <v>-0.83676914767511179</v>
      </c>
      <c r="K328">
        <v>66.999362363397907</v>
      </c>
      <c r="L328">
        <f>(Table2[[#This Row],[6M Return vs Nifty]]-AVERAGE(Table2[6M Return vs Nifty]))/_xlfn.STDEV.P(Table2[6M Return vs Nifty])</f>
        <v>1.8298128101907889</v>
      </c>
      <c r="M328">
        <v>0.54490523490055298</v>
      </c>
      <c r="N328">
        <f>(Table2[[#This Row],[1W Return vs Nifty]]-AVERAGE(Table2[1W Return vs Nifty]))/_xlfn.STDEV.P(Table2[1W Return vs Nifty])</f>
        <v>-0.2969372259161554</v>
      </c>
      <c r="O328">
        <v>2115.92</v>
      </c>
      <c r="P328">
        <v>2115.95924236581</v>
      </c>
      <c r="Q328">
        <v>1773.7274537866299</v>
      </c>
      <c r="R328">
        <v>39.179174611426099</v>
      </c>
      <c r="S328" s="1">
        <f>(Table2[[#This Row],[Close Price]]-Table2[[#This Row],[20D EMA]])/Table2[[#This Row],[20D EMA]]</f>
        <v>-3.4887897463042154E-2</v>
      </c>
      <c r="T328" s="1">
        <f>(Table2[[#This Row],[Close Price]]-Table2[[#This Row],[50D EMA]])/Table2[[#This Row],[50D EMA]]</f>
        <v>-3.4905796334351716E-2</v>
      </c>
      <c r="U328" s="1">
        <f>(Table2[[#This Row],[Close Price]]-Table2[[#This Row],[200D EMA]])/Table2[[#This Row],[200D EMA]]</f>
        <v>0.15130427487066106</v>
      </c>
      <c r="V328">
        <v>0.66132215884707002</v>
      </c>
      <c r="W328">
        <v>2031</v>
      </c>
      <c r="X328">
        <v>2149.85</v>
      </c>
      <c r="Y328">
        <v>2030.05</v>
      </c>
      <c r="Z328">
        <v>2149.85</v>
      </c>
      <c r="AA328">
        <v>2007.55</v>
      </c>
      <c r="AB328">
        <v>2299.8000000000002</v>
      </c>
      <c r="AC328" s="1">
        <f>(Table2[[#This Row],[Close Price]]/Table2[[#This Row],[Day Low]])-1</f>
        <v>5.465288035450433E-3</v>
      </c>
      <c r="AD328" s="1">
        <f>(Table2[[#This Row],[Day High]]/Table2[[#This Row],[Close Price]])-1</f>
        <v>5.2764311248224782E-2</v>
      </c>
      <c r="AE328" s="1">
        <f>(Table2[[#This Row],[Close Price]]/Table2[[#This Row],[Current Week Low]])-1</f>
        <v>5.9358143888081916E-3</v>
      </c>
      <c r="AF328" s="1">
        <f>(Table2[[#This Row],[Current Week High]]/Table2[[#This Row],[Close Price]])-1</f>
        <v>5.2764311248224782E-2</v>
      </c>
      <c r="AG328" s="1">
        <f>(Table2[[#This Row],[Close Price]]/Table2[[#This Row],[Current Month Low]])-1</f>
        <v>1.7210032128714081E-2</v>
      </c>
      <c r="AH328" s="1">
        <f>(Table2[[#This Row],[Current Month High]]/Table2[[#This Row],[Close Price]])-1</f>
        <v>0.12619362421037184</v>
      </c>
      <c r="AI328">
        <v>22.080211546936901</v>
      </c>
      <c r="AJ328">
        <v>90.538838348495403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-0.05</v>
      </c>
      <c r="AM328" t="s">
        <v>3187</v>
      </c>
      <c r="AN328">
        <v>-0.71</v>
      </c>
      <c r="AO328" t="s">
        <v>3187</v>
      </c>
      <c r="AP328">
        <v>-7.2876270110019001E-2</v>
      </c>
      <c r="AQ328">
        <f>(Table2[[#This Row],[Sharpe Ratio]]-AVERAGE(Table2[Sharpe Ratio]))/_xlfn.STDEV.P(Table2[Sharpe Ratio])</f>
        <v>-1.6247674982196927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269</v>
      </c>
      <c r="AT328">
        <f>_xlfn.RANK.AVG(Table2[[#This Row],[6M Return vs Nifty Z-Score]],Table2[6M Return vs Nifty Z-Score])</f>
        <v>40</v>
      </c>
      <c r="AU328">
        <f>_xlfn.RANK.AVG(Table2[[#This Row],[Sharpe Ratio Z-Score]],Table2[Sharpe Ratio Z-Score])</f>
        <v>696</v>
      </c>
      <c r="AV328">
        <f>(Table2[[#This Row],[Rank 1Y]]+Table2[[#This Row],[Rank 6M]]+Table2[[#This Row],[Rank Sharpe]])/3</f>
        <v>335</v>
      </c>
    </row>
    <row r="329" spans="1:48" x14ac:dyDescent="0.3">
      <c r="A329" t="s">
        <v>1680</v>
      </c>
      <c r="B329" t="s">
        <v>1681</v>
      </c>
      <c r="C329" t="s">
        <v>3152</v>
      </c>
      <c r="D329" t="s">
        <v>1615</v>
      </c>
      <c r="E329">
        <v>5271.0069675599998</v>
      </c>
      <c r="F329">
        <v>441.4</v>
      </c>
      <c r="G329">
        <v>11.0296765778349</v>
      </c>
      <c r="H329">
        <f>(Table2[[#This Row],[1Y Return vs Nifty]]-AVERAGE(Table2[1Y Return vs Nifty]))/_xlfn.STDEV.P(Table2[1Y Return vs Nifty])</f>
        <v>-0.23332053302492967</v>
      </c>
      <c r="I329">
        <v>10.7330503400407</v>
      </c>
      <c r="J329">
        <f>(Table2[[#This Row],[1M Return vs Nifty]]-AVERAGE(Table2[1M Return vs Nifty]))/_xlfn.STDEV.P(Table2[1M Return vs Nifty])</f>
        <v>0.99270442717771945</v>
      </c>
      <c r="K329">
        <v>9.2829179626137694</v>
      </c>
      <c r="L329">
        <f>(Table2[[#This Row],[6M Return vs Nifty]]-AVERAGE(Table2[6M Return vs Nifty]))/_xlfn.STDEV.P(Table2[6M Return vs Nifty])</f>
        <v>-1.2805740027313351E-2</v>
      </c>
      <c r="M329">
        <v>9.1355256135862604</v>
      </c>
      <c r="N329">
        <f>(Table2[[#This Row],[1W Return vs Nifty]]-AVERAGE(Table2[1W Return vs Nifty]))/_xlfn.STDEV.P(Table2[1W Return vs Nifty])</f>
        <v>1.4886641525986744</v>
      </c>
      <c r="O329">
        <v>423.69</v>
      </c>
      <c r="P329">
        <v>411.10965884031299</v>
      </c>
      <c r="Q329">
        <v>377.22587100964103</v>
      </c>
      <c r="R329">
        <v>60.5668095251865</v>
      </c>
      <c r="S329" s="1">
        <f>(Table2[[#This Row],[Close Price]]-Table2[[#This Row],[20D EMA]])/Table2[[#This Row],[20D EMA]]</f>
        <v>4.1799428827680569E-2</v>
      </c>
      <c r="T329" s="1">
        <f>(Table2[[#This Row],[Close Price]]-Table2[[#This Row],[50D EMA]])/Table2[[#This Row],[50D EMA]]</f>
        <v>7.3679468502715575E-2</v>
      </c>
      <c r="U329" s="1">
        <f>(Table2[[#This Row],[Close Price]]-Table2[[#This Row],[200D EMA]])/Table2[[#This Row],[200D EMA]]</f>
        <v>0.17012122953973857</v>
      </c>
      <c r="V329">
        <v>0.93142845697499099</v>
      </c>
      <c r="W329">
        <v>439.2</v>
      </c>
      <c r="X329">
        <v>455.7</v>
      </c>
      <c r="Y329">
        <v>427</v>
      </c>
      <c r="Z329">
        <v>459</v>
      </c>
      <c r="AA329">
        <v>390.1</v>
      </c>
      <c r="AB329">
        <v>459</v>
      </c>
      <c r="AC329" s="1">
        <f>(Table2[[#This Row],[Close Price]]/Table2[[#This Row],[Day Low]])-1</f>
        <v>5.0091074681237746E-3</v>
      </c>
      <c r="AD329" s="1">
        <f>(Table2[[#This Row],[Day High]]/Table2[[#This Row],[Close Price]])-1</f>
        <v>3.2396918894426863E-2</v>
      </c>
      <c r="AE329" s="1">
        <f>(Table2[[#This Row],[Close Price]]/Table2[[#This Row],[Current Week Low]])-1</f>
        <v>3.3723653395784536E-2</v>
      </c>
      <c r="AF329" s="1">
        <f>(Table2[[#This Row],[Current Week High]]/Table2[[#This Row],[Close Price]])-1</f>
        <v>3.9873130946986857E-2</v>
      </c>
      <c r="AG329" s="1">
        <f>(Table2[[#This Row],[Close Price]]/Table2[[#This Row],[Current Month Low]])-1</f>
        <v>0.13150474237375009</v>
      </c>
      <c r="AH329" s="1">
        <f>(Table2[[#This Row],[Current Month High]]/Table2[[#This Row],[Close Price]])-1</f>
        <v>3.9873130946986857E-2</v>
      </c>
      <c r="AI329">
        <v>3.9873130946986799</v>
      </c>
      <c r="AJ329">
        <v>54.7414548641542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0.16</v>
      </c>
      <c r="AM329" t="s">
        <v>3188</v>
      </c>
      <c r="AN329">
        <v>9.69</v>
      </c>
      <c r="AO329" t="s">
        <v>3188</v>
      </c>
      <c r="AP329">
        <v>7.2980250382054995E-2</v>
      </c>
      <c r="AQ329">
        <f>(Table2[[#This Row],[Sharpe Ratio]]-AVERAGE(Table2[Sharpe Ratio]))/_xlfn.STDEV.P(Table2[Sharpe Ratio])</f>
        <v>8.4335417609916974E-2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2.3195777243340676</v>
      </c>
      <c r="AS329">
        <f>_xlfn.RANK.AVG(Table2[[#This Row],[1Y Return vs Nifty Z-Score]],Table2[1Y Return vs Nifty Z-Score])</f>
        <v>373</v>
      </c>
      <c r="AT329">
        <f>_xlfn.RANK.AVG(Table2[[#This Row],[6M Return vs Nifty Z-Score]],Table2[6M Return vs Nifty Z-Score])</f>
        <v>317</v>
      </c>
      <c r="AU329">
        <f>_xlfn.RANK.AVG(Table2[[#This Row],[Sharpe Ratio Z-Score]],Table2[Sharpe Ratio Z-Score])</f>
        <v>317</v>
      </c>
      <c r="AV329">
        <f>(Table2[[#This Row],[Rank 1Y]]+Table2[[#This Row],[Rank 6M]]+Table2[[#This Row],[Rank Sharpe]])/3</f>
        <v>335.66666666666669</v>
      </c>
    </row>
    <row r="330" spans="1:48" x14ac:dyDescent="0.3">
      <c r="A330" t="s">
        <v>794</v>
      </c>
      <c r="B330" t="s">
        <v>795</v>
      </c>
      <c r="C330" t="s">
        <v>3148</v>
      </c>
      <c r="D330" t="s">
        <v>190</v>
      </c>
      <c r="E330">
        <v>20159.95353468</v>
      </c>
      <c r="F330">
        <v>1704.9</v>
      </c>
      <c r="G330">
        <v>11.339950699411</v>
      </c>
      <c r="H330">
        <f>(Table2[[#This Row],[1Y Return vs Nifty]]-AVERAGE(Table2[1Y Return vs Nifty]))/_xlfn.STDEV.P(Table2[1Y Return vs Nifty])</f>
        <v>-0.2280300288441976</v>
      </c>
      <c r="I330">
        <v>-11.4990912669405</v>
      </c>
      <c r="J330">
        <f>(Table2[[#This Row],[1M Return vs Nifty]]-AVERAGE(Table2[1M Return vs Nifty]))/_xlfn.STDEV.P(Table2[1M Return vs Nifty])</f>
        <v>-1.4596286699678229</v>
      </c>
      <c r="K330">
        <v>-14.815411548392399</v>
      </c>
      <c r="L330">
        <f>(Table2[[#This Row],[6M Return vs Nifty]]-AVERAGE(Table2[6M Return vs Nifty]))/_xlfn.STDEV.P(Table2[6M Return vs Nifty])</f>
        <v>-0.78215370397855466</v>
      </c>
      <c r="M330">
        <v>-0.50792016822153796</v>
      </c>
      <c r="N330">
        <f>(Table2[[#This Row],[1W Return vs Nifty]]-AVERAGE(Table2[1W Return vs Nifty]))/_xlfn.STDEV.P(Table2[1W Return vs Nifty])</f>
        <v>-0.51577200248416033</v>
      </c>
      <c r="O330">
        <v>1799.57</v>
      </c>
      <c r="P330">
        <v>1866.72958191373</v>
      </c>
      <c r="Q330">
        <v>1820.91441173664</v>
      </c>
      <c r="R330">
        <v>27.794744807009099</v>
      </c>
      <c r="S330" s="1">
        <f>(Table2[[#This Row],[Close Price]]-Table2[[#This Row],[20D EMA]])/Table2[[#This Row],[20D EMA]]</f>
        <v>-5.2607011675011167E-2</v>
      </c>
      <c r="T330" s="1">
        <f>(Table2[[#This Row],[Close Price]]-Table2[[#This Row],[50D EMA]])/Table2[[#This Row],[50D EMA]]</f>
        <v>-8.6691496980417393E-2</v>
      </c>
      <c r="U330" s="1">
        <f>(Table2[[#This Row],[Close Price]]-Table2[[#This Row],[200D EMA]])/Table2[[#This Row],[200D EMA]]</f>
        <v>-6.3712171746718602E-2</v>
      </c>
      <c r="V330">
        <v>0.46307071821278101</v>
      </c>
      <c r="W330">
        <v>1700</v>
      </c>
      <c r="X330">
        <v>1749.9</v>
      </c>
      <c r="Y330">
        <v>1700</v>
      </c>
      <c r="Z330">
        <v>1794.95</v>
      </c>
      <c r="AA330">
        <v>1695.6</v>
      </c>
      <c r="AB330">
        <v>1859</v>
      </c>
      <c r="AC330" s="1">
        <f>(Table2[[#This Row],[Close Price]]/Table2[[#This Row],[Day Low]])-1</f>
        <v>2.882352941176558E-3</v>
      </c>
      <c r="AD330" s="1">
        <f>(Table2[[#This Row],[Day High]]/Table2[[#This Row],[Close Price]])-1</f>
        <v>2.6394509941932043E-2</v>
      </c>
      <c r="AE330" s="1">
        <f>(Table2[[#This Row],[Close Price]]/Table2[[#This Row],[Current Week Low]])-1</f>
        <v>2.882352941176558E-3</v>
      </c>
      <c r="AF330" s="1">
        <f>(Table2[[#This Row],[Current Week High]]/Table2[[#This Row],[Close Price]])-1</f>
        <v>5.2818347117132847E-2</v>
      </c>
      <c r="AG330" s="1">
        <f>(Table2[[#This Row],[Close Price]]/Table2[[#This Row],[Current Month Low]])-1</f>
        <v>5.4847841472045467E-3</v>
      </c>
      <c r="AH330" s="1">
        <f>(Table2[[#This Row],[Current Month High]]/Table2[[#This Row],[Close Price]])-1</f>
        <v>9.0386532934482844E-2</v>
      </c>
      <c r="AI330">
        <v>42.433573816646103</v>
      </c>
      <c r="AJ330">
        <v>53.132438137153599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-0.14000000000000001</v>
      </c>
      <c r="AM330" t="s">
        <v>3187</v>
      </c>
      <c r="AN330">
        <v>-5.21</v>
      </c>
      <c r="AO330" t="s">
        <v>3187</v>
      </c>
      <c r="AP330">
        <v>0.19116246582136401</v>
      </c>
      <c r="AQ330">
        <f>(Table2[[#This Row],[Sharpe Ratio]]-AVERAGE(Table2[Sharpe Ratio]))/_xlfn.STDEV.P(Table2[Sharpe Ratio])</f>
        <v>1.4691591356383631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368</v>
      </c>
      <c r="AT330">
        <f>_xlfn.RANK.AVG(Table2[[#This Row],[6M Return vs Nifty Z-Score]],Table2[6M Return vs Nifty Z-Score])</f>
        <v>584</v>
      </c>
      <c r="AU330">
        <f>_xlfn.RANK.AVG(Table2[[#This Row],[Sharpe Ratio Z-Score]],Table2[Sharpe Ratio Z-Score])</f>
        <v>56</v>
      </c>
      <c r="AV330">
        <f>(Table2[[#This Row],[Rank 1Y]]+Table2[[#This Row],[Rank 6M]]+Table2[[#This Row],[Rank Sharpe]])/3</f>
        <v>336</v>
      </c>
    </row>
    <row r="331" spans="1:48" x14ac:dyDescent="0.3">
      <c r="A331" t="s">
        <v>965</v>
      </c>
      <c r="B331" t="s">
        <v>966</v>
      </c>
      <c r="C331" t="s">
        <v>3151</v>
      </c>
      <c r="D331" t="s">
        <v>258</v>
      </c>
      <c r="E331">
        <v>15493.841560499999</v>
      </c>
      <c r="F331">
        <v>890.25</v>
      </c>
      <c r="G331">
        <v>15.5954696503567</v>
      </c>
      <c r="H331">
        <f>(Table2[[#This Row],[1Y Return vs Nifty]]-AVERAGE(Table2[1Y Return vs Nifty]))/_xlfn.STDEV.P(Table2[1Y Return vs Nifty])</f>
        <v>-0.1554688990703087</v>
      </c>
      <c r="I331">
        <v>2.17211725865238</v>
      </c>
      <c r="J331">
        <f>(Table2[[#This Row],[1M Return vs Nifty]]-AVERAGE(Table2[1M Return vs Nifty]))/_xlfn.STDEV.P(Table2[1M Return vs Nifty])</f>
        <v>4.8384266346058441E-2</v>
      </c>
      <c r="K331">
        <v>-13.0014633356156</v>
      </c>
      <c r="L331">
        <f>(Table2[[#This Row],[6M Return vs Nifty]]-AVERAGE(Table2[6M Return vs Nifty]))/_xlfn.STDEV.P(Table2[6M Return vs Nifty])</f>
        <v>-0.72424274531333077</v>
      </c>
      <c r="M331">
        <v>0.31362009180325101</v>
      </c>
      <c r="N331">
        <f>(Table2[[#This Row],[1W Return vs Nifty]]-AVERAGE(Table2[1W Return vs Nifty]))/_xlfn.STDEV.P(Table2[1W Return vs Nifty])</f>
        <v>-0.3450109449422224</v>
      </c>
      <c r="O331">
        <v>894.99</v>
      </c>
      <c r="P331">
        <v>904.50848692777595</v>
      </c>
      <c r="Q331">
        <v>845.41690962504799</v>
      </c>
      <c r="R331">
        <v>46.612669009641898</v>
      </c>
      <c r="S331" s="1">
        <f>(Table2[[#This Row],[Close Price]]-Table2[[#This Row],[20D EMA]])/Table2[[#This Row],[20D EMA]]</f>
        <v>-5.2961485603191197E-3</v>
      </c>
      <c r="T331" s="1">
        <f>(Table2[[#This Row],[Close Price]]-Table2[[#This Row],[50D EMA]])/Table2[[#This Row],[50D EMA]]</f>
        <v>-1.5763795623638492E-2</v>
      </c>
      <c r="U331" s="1">
        <f>(Table2[[#This Row],[Close Price]]-Table2[[#This Row],[200D EMA]])/Table2[[#This Row],[200D EMA]]</f>
        <v>5.3030747155076413E-2</v>
      </c>
      <c r="V331">
        <v>1.38266093061435</v>
      </c>
      <c r="W331">
        <v>880.1</v>
      </c>
      <c r="X331">
        <v>895</v>
      </c>
      <c r="Y331">
        <v>880.1</v>
      </c>
      <c r="Z331">
        <v>958</v>
      </c>
      <c r="AA331">
        <v>836.05</v>
      </c>
      <c r="AB331">
        <v>958</v>
      </c>
      <c r="AC331" s="1">
        <f>(Table2[[#This Row],[Close Price]]/Table2[[#This Row],[Day Low]])-1</f>
        <v>1.1532780365867579E-2</v>
      </c>
      <c r="AD331" s="1">
        <f>(Table2[[#This Row],[Day High]]/Table2[[#This Row],[Close Price]])-1</f>
        <v>5.3355798932883669E-3</v>
      </c>
      <c r="AE331" s="1">
        <f>(Table2[[#This Row],[Close Price]]/Table2[[#This Row],[Current Week Low]])-1</f>
        <v>1.1532780365867579E-2</v>
      </c>
      <c r="AF331" s="1">
        <f>(Table2[[#This Row],[Current Week High]]/Table2[[#This Row],[Close Price]])-1</f>
        <v>7.6102218477955619E-2</v>
      </c>
      <c r="AG331" s="1">
        <f>(Table2[[#This Row],[Close Price]]/Table2[[#This Row],[Current Month Low]])-1</f>
        <v>6.4828658573051978E-2</v>
      </c>
      <c r="AH331" s="1">
        <f>(Table2[[#This Row],[Current Month High]]/Table2[[#This Row],[Close Price]])-1</f>
        <v>7.6102218477955619E-2</v>
      </c>
      <c r="AI331">
        <v>19.0676776186464</v>
      </c>
      <c r="AJ331">
        <v>59.274698536515501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-0.05</v>
      </c>
      <c r="AM331" t="s">
        <v>3187</v>
      </c>
      <c r="AN331">
        <v>-1.01</v>
      </c>
      <c r="AO331" t="s">
        <v>3187</v>
      </c>
      <c r="AP331">
        <v>0.15854733948673999</v>
      </c>
      <c r="AQ331">
        <f>(Table2[[#This Row],[Sharpe Ratio]]-AVERAGE(Table2[Sharpe Ratio]))/_xlfn.STDEV.P(Table2[Sharpe Ratio])</f>
        <v>1.0869848774660236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344</v>
      </c>
      <c r="AT331">
        <f>_xlfn.RANK.AVG(Table2[[#This Row],[6M Return vs Nifty Z-Score]],Table2[6M Return vs Nifty Z-Score])</f>
        <v>565</v>
      </c>
      <c r="AU331">
        <f>_xlfn.RANK.AVG(Table2[[#This Row],[Sharpe Ratio Z-Score]],Table2[Sharpe Ratio Z-Score])</f>
        <v>99</v>
      </c>
      <c r="AV331">
        <f>(Table2[[#This Row],[Rank 1Y]]+Table2[[#This Row],[Rank 6M]]+Table2[[#This Row],[Rank Sharpe]])/3</f>
        <v>336</v>
      </c>
    </row>
    <row r="332" spans="1:48" x14ac:dyDescent="0.3">
      <c r="A332" t="s">
        <v>164</v>
      </c>
      <c r="B332" t="s">
        <v>165</v>
      </c>
      <c r="C332" t="s">
        <v>3149</v>
      </c>
      <c r="D332" t="s">
        <v>166</v>
      </c>
      <c r="E332">
        <v>164401.60981244</v>
      </c>
      <c r="F332">
        <v>734.8</v>
      </c>
      <c r="G332">
        <v>26.7817912794746</v>
      </c>
      <c r="H332">
        <f>(Table2[[#This Row],[1Y Return vs Nifty]]-AVERAGE(Table2[1Y Return vs Nifty]))/_xlfn.STDEV.P(Table2[1Y Return vs Nifty])</f>
        <v>3.5269796910002434E-2</v>
      </c>
      <c r="I332">
        <v>9.0313364364977193</v>
      </c>
      <c r="J332">
        <f>(Table2[[#This Row],[1M Return vs Nifty]]-AVERAGE(Table2[1M Return vs Nifty]))/_xlfn.STDEV.P(Table2[1M Return vs Nifty])</f>
        <v>0.80499559546441501</v>
      </c>
      <c r="K332">
        <v>8.1605497798876705</v>
      </c>
      <c r="L332">
        <f>(Table2[[#This Row],[6M Return vs Nifty]]-AVERAGE(Table2[6M Return vs Nifty]))/_xlfn.STDEV.P(Table2[6M Return vs Nifty])</f>
        <v>-4.8637753851740718E-2</v>
      </c>
      <c r="M332">
        <v>0.620744187029731</v>
      </c>
      <c r="N332">
        <f>(Table2[[#This Row],[1W Return vs Nifty]]-AVERAGE(Table2[1W Return vs Nifty]))/_xlfn.STDEV.P(Table2[1W Return vs Nifty])</f>
        <v>-0.28117373835675069</v>
      </c>
      <c r="O332">
        <v>725.7</v>
      </c>
      <c r="P332">
        <v>703.652047503988</v>
      </c>
      <c r="Q332">
        <v>636.51876399283901</v>
      </c>
      <c r="R332">
        <v>53.444833908838298</v>
      </c>
      <c r="S332" s="1">
        <f>(Table2[[#This Row],[Close Price]]-Table2[[#This Row],[20D EMA]])/Table2[[#This Row],[20D EMA]]</f>
        <v>1.2539616921592819E-2</v>
      </c>
      <c r="T332" s="1">
        <f>(Table2[[#This Row],[Close Price]]-Table2[[#This Row],[50D EMA]])/Table2[[#This Row],[50D EMA]]</f>
        <v>4.4266129270142458E-2</v>
      </c>
      <c r="U332" s="1">
        <f>(Table2[[#This Row],[Close Price]]-Table2[[#This Row],[200D EMA]])/Table2[[#This Row],[200D EMA]]</f>
        <v>0.15440430285298962</v>
      </c>
      <c r="V332">
        <v>0.71072043854768996</v>
      </c>
      <c r="W332">
        <v>732.35</v>
      </c>
      <c r="X332">
        <v>747.3</v>
      </c>
      <c r="Y332">
        <v>720.65</v>
      </c>
      <c r="Z332">
        <v>755</v>
      </c>
      <c r="AA332">
        <v>708</v>
      </c>
      <c r="AB332">
        <v>772.65</v>
      </c>
      <c r="AC332" s="1">
        <f>(Table2[[#This Row],[Close Price]]/Table2[[#This Row],[Day Low]])-1</f>
        <v>3.3453949614254963E-3</v>
      </c>
      <c r="AD332" s="1">
        <f>(Table2[[#This Row],[Day High]]/Table2[[#This Row],[Close Price]])-1</f>
        <v>1.7011431682090405E-2</v>
      </c>
      <c r="AE332" s="1">
        <f>(Table2[[#This Row],[Close Price]]/Table2[[#This Row],[Current Week Low]])-1</f>
        <v>1.9635051689447014E-2</v>
      </c>
      <c r="AF332" s="1">
        <f>(Table2[[#This Row],[Current Week High]]/Table2[[#This Row],[Close Price]])-1</f>
        <v>2.749047359825818E-2</v>
      </c>
      <c r="AG332" s="1">
        <f>(Table2[[#This Row],[Close Price]]/Table2[[#This Row],[Current Month Low]])-1</f>
        <v>3.7853107344632653E-2</v>
      </c>
      <c r="AH332" s="1">
        <f>(Table2[[#This Row],[Current Month High]]/Table2[[#This Row],[Close Price]])-1</f>
        <v>5.1510615133369742E-2</v>
      </c>
      <c r="AI332">
        <v>5.1510615133369697</v>
      </c>
      <c r="AJ332">
        <v>63.743732590529198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</v>
      </c>
      <c r="AM332" t="s">
        <v>3188</v>
      </c>
      <c r="AN332">
        <v>-2.83</v>
      </c>
      <c r="AO332" t="s">
        <v>3187</v>
      </c>
      <c r="AP332">
        <v>4.6152063900576003E-2</v>
      </c>
      <c r="AQ332">
        <f>(Table2[[#This Row],[Sharpe Ratio]]-AVERAGE(Table2[Sharpe Ratio]))/_xlfn.STDEV.P(Table2[Sharpe Ratio])</f>
        <v>-0.23002921680769836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0.28042468335822762</v>
      </c>
      <c r="AS332">
        <f>_xlfn.RANK.AVG(Table2[[#This Row],[1Y Return vs Nifty Z-Score]],Table2[1Y Return vs Nifty Z-Score])</f>
        <v>279</v>
      </c>
      <c r="AT332">
        <f>_xlfn.RANK.AVG(Table2[[#This Row],[6M Return vs Nifty Z-Score]],Table2[6M Return vs Nifty Z-Score])</f>
        <v>333</v>
      </c>
      <c r="AU332">
        <f>_xlfn.RANK.AVG(Table2[[#This Row],[Sharpe Ratio Z-Score]],Table2[Sharpe Ratio Z-Score])</f>
        <v>402</v>
      </c>
      <c r="AV332">
        <f>(Table2[[#This Row],[Rank 1Y]]+Table2[[#This Row],[Rank 6M]]+Table2[[#This Row],[Rank Sharpe]])/3</f>
        <v>338</v>
      </c>
    </row>
    <row r="333" spans="1:48" x14ac:dyDescent="0.3">
      <c r="A333" t="s">
        <v>1733</v>
      </c>
      <c r="B333" t="s">
        <v>1734</v>
      </c>
      <c r="C333" t="s">
        <v>3154</v>
      </c>
      <c r="D333" t="s">
        <v>120</v>
      </c>
      <c r="E333">
        <v>4804.9791347250002</v>
      </c>
      <c r="F333">
        <v>1015.85</v>
      </c>
      <c r="G333">
        <v>23.4917541653593</v>
      </c>
      <c r="H333">
        <f>(Table2[[#This Row],[1Y Return vs Nifty]]-AVERAGE(Table2[1Y Return vs Nifty]))/_xlfn.STDEV.P(Table2[1Y Return vs Nifty])</f>
        <v>-2.082883941381861E-2</v>
      </c>
      <c r="I333">
        <v>2.86939513351401</v>
      </c>
      <c r="J333">
        <f>(Table2[[#This Row],[1M Return vs Nifty]]-AVERAGE(Table2[1M Return vs Nifty]))/_xlfn.STDEV.P(Table2[1M Return vs Nifty])</f>
        <v>0.12529802664225648</v>
      </c>
      <c r="K333">
        <v>39.420088353802797</v>
      </c>
      <c r="L333">
        <f>(Table2[[#This Row],[6M Return vs Nifty]]-AVERAGE(Table2[6M Return vs Nifty]))/_xlfn.STDEV.P(Table2[6M Return vs Nifty])</f>
        <v>0.9493344228052778</v>
      </c>
      <c r="M333">
        <v>10.241321265941499</v>
      </c>
      <c r="N333">
        <f>(Table2[[#This Row],[1W Return vs Nifty]]-AVERAGE(Table2[1W Return vs Nifty]))/_xlfn.STDEV.P(Table2[1W Return vs Nifty])</f>
        <v>1.7185090478637712</v>
      </c>
      <c r="O333">
        <v>952.12</v>
      </c>
      <c r="P333">
        <v>925.63648698160603</v>
      </c>
      <c r="Q333">
        <v>822.73431682495197</v>
      </c>
      <c r="R333">
        <v>67.312315729875095</v>
      </c>
      <c r="S333" s="1">
        <f>(Table2[[#This Row],[Close Price]]-Table2[[#This Row],[20D EMA]])/Table2[[#This Row],[20D EMA]]</f>
        <v>6.6934840146200075E-2</v>
      </c>
      <c r="T333" s="1">
        <f>(Table2[[#This Row],[Close Price]]-Table2[[#This Row],[50D EMA]])/Table2[[#This Row],[50D EMA]]</f>
        <v>9.7461059808229764E-2</v>
      </c>
      <c r="U333" s="1">
        <f>(Table2[[#This Row],[Close Price]]-Table2[[#This Row],[200D EMA]])/Table2[[#This Row],[200D EMA]]</f>
        <v>0.23472423506085022</v>
      </c>
      <c r="V333">
        <v>0.55464937322612295</v>
      </c>
      <c r="W333">
        <v>988.2</v>
      </c>
      <c r="X333">
        <v>1041.9000000000001</v>
      </c>
      <c r="Y333">
        <v>939</v>
      </c>
      <c r="Z333">
        <v>1041.9000000000001</v>
      </c>
      <c r="AA333">
        <v>837.2</v>
      </c>
      <c r="AB333">
        <v>1041.9000000000001</v>
      </c>
      <c r="AC333" s="1">
        <f>(Table2[[#This Row],[Close Price]]/Table2[[#This Row],[Day Low]])-1</f>
        <v>2.7980165958308101E-2</v>
      </c>
      <c r="AD333" s="1">
        <f>(Table2[[#This Row],[Day High]]/Table2[[#This Row],[Close Price]])-1</f>
        <v>2.5643549736673821E-2</v>
      </c>
      <c r="AE333" s="1">
        <f>(Table2[[#This Row],[Close Price]]/Table2[[#This Row],[Current Week Low]])-1</f>
        <v>8.184238551650691E-2</v>
      </c>
      <c r="AF333" s="1">
        <f>(Table2[[#This Row],[Current Week High]]/Table2[[#This Row],[Close Price]])-1</f>
        <v>2.5643549736673821E-2</v>
      </c>
      <c r="AG333" s="1">
        <f>(Table2[[#This Row],[Close Price]]/Table2[[#This Row],[Current Month Low]])-1</f>
        <v>0.21338987099856666</v>
      </c>
      <c r="AH333" s="1">
        <f>(Table2[[#This Row],[Current Month High]]/Table2[[#This Row],[Close Price]])-1</f>
        <v>2.5643549736673821E-2</v>
      </c>
      <c r="AI333">
        <v>2.5643549736673799</v>
      </c>
      <c r="AJ333">
        <v>65.988562091503198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0.12</v>
      </c>
      <c r="AM333" t="s">
        <v>3188</v>
      </c>
      <c r="AN333">
        <v>5.33</v>
      </c>
      <c r="AO333" t="s">
        <v>3188</v>
      </c>
      <c r="AP333">
        <v>-1.8768124539471E-2</v>
      </c>
      <c r="AQ333">
        <f>(Table2[[#This Row],[Sharpe Ratio]]-AVERAGE(Table2[Sharpe Ratio]))/_xlfn.STDEV.P(Table2[Sharpe Ratio])</f>
        <v>-0.99074449360686956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1.7815681642906174</v>
      </c>
      <c r="AS333">
        <f>_xlfn.RANK.AVG(Table2[[#This Row],[1Y Return vs Nifty Z-Score]],Table2[1Y Return vs Nifty Z-Score])</f>
        <v>300</v>
      </c>
      <c r="AT333">
        <f>_xlfn.RANK.AVG(Table2[[#This Row],[6M Return vs Nifty Z-Score]],Table2[6M Return vs Nifty Z-Score])</f>
        <v>96</v>
      </c>
      <c r="AU333">
        <f>_xlfn.RANK.AVG(Table2[[#This Row],[Sharpe Ratio Z-Score]],Table2[Sharpe Ratio Z-Score])</f>
        <v>618</v>
      </c>
      <c r="AV333">
        <f>(Table2[[#This Row],[Rank 1Y]]+Table2[[#This Row],[Rank 6M]]+Table2[[#This Row],[Rank Sharpe]])/3</f>
        <v>338</v>
      </c>
    </row>
    <row r="334" spans="1:48" x14ac:dyDescent="0.3">
      <c r="A334" t="s">
        <v>626</v>
      </c>
      <c r="B334" t="s">
        <v>627</v>
      </c>
      <c r="C334" t="s">
        <v>3149</v>
      </c>
      <c r="D334" t="s">
        <v>628</v>
      </c>
      <c r="E334">
        <v>30674.0019144</v>
      </c>
      <c r="F334">
        <v>317.2</v>
      </c>
      <c r="G334">
        <v>75.262650178149897</v>
      </c>
      <c r="H334">
        <f>(Table2[[#This Row],[1Y Return vs Nifty]]-AVERAGE(Table2[1Y Return vs Nifty]))/_xlfn.STDEV.P(Table2[1Y Return vs Nifty])</f>
        <v>0.86192006792209885</v>
      </c>
      <c r="I334">
        <v>1.9213172668368099</v>
      </c>
      <c r="J334">
        <f>(Table2[[#This Row],[1M Return vs Nifty]]-AVERAGE(Table2[1M Return vs Nifty]))/_xlfn.STDEV.P(Table2[1M Return vs Nifty])</f>
        <v>2.0719584662849792E-2</v>
      </c>
      <c r="K334">
        <v>-22.521624776596902</v>
      </c>
      <c r="L334">
        <f>(Table2[[#This Row],[6M Return vs Nifty]]-AVERAGE(Table2[6M Return vs Nifty]))/_xlfn.STDEV.P(Table2[6M Return vs Nifty])</f>
        <v>-1.028177373552227</v>
      </c>
      <c r="M334">
        <v>2.6363940847881699</v>
      </c>
      <c r="N334">
        <f>(Table2[[#This Row],[1W Return vs Nifty]]-AVERAGE(Table2[1W Return vs Nifty]))/_xlfn.STDEV.P(Table2[1W Return vs Nifty])</f>
        <v>0.13778869711189512</v>
      </c>
      <c r="O334">
        <v>323.29000000000002</v>
      </c>
      <c r="P334">
        <v>323.29778475215102</v>
      </c>
      <c r="Q334">
        <v>298.18847752455599</v>
      </c>
      <c r="R334">
        <v>41.356764842468301</v>
      </c>
      <c r="S334" s="1">
        <f>(Table2[[#This Row],[Close Price]]-Table2[[#This Row],[20D EMA]])/Table2[[#This Row],[20D EMA]]</f>
        <v>-1.8837576170002264E-2</v>
      </c>
      <c r="T334" s="1">
        <f>(Table2[[#This Row],[Close Price]]-Table2[[#This Row],[50D EMA]])/Table2[[#This Row],[50D EMA]]</f>
        <v>-1.8861201776639941E-2</v>
      </c>
      <c r="U334" s="1">
        <f>(Table2[[#This Row],[Close Price]]-Table2[[#This Row],[200D EMA]])/Table2[[#This Row],[200D EMA]]</f>
        <v>6.3756730753884966E-2</v>
      </c>
      <c r="V334">
        <v>0.60742954891690804</v>
      </c>
      <c r="W334">
        <v>312.64999999999998</v>
      </c>
      <c r="X334">
        <v>322.05</v>
      </c>
      <c r="Y334">
        <v>310.60000000000002</v>
      </c>
      <c r="Z334">
        <v>333.35</v>
      </c>
      <c r="AA334">
        <v>304.3</v>
      </c>
      <c r="AB334">
        <v>353</v>
      </c>
      <c r="AC334" s="1">
        <f>(Table2[[#This Row],[Close Price]]/Table2[[#This Row],[Day Low]])-1</f>
        <v>1.4553014553014609E-2</v>
      </c>
      <c r="AD334" s="1">
        <f>(Table2[[#This Row],[Day High]]/Table2[[#This Row],[Close Price]])-1</f>
        <v>1.5290037831021452E-2</v>
      </c>
      <c r="AE334" s="1">
        <f>(Table2[[#This Row],[Close Price]]/Table2[[#This Row],[Current Week Low]])-1</f>
        <v>2.1249195106245899E-2</v>
      </c>
      <c r="AF334" s="1">
        <f>(Table2[[#This Row],[Current Week High]]/Table2[[#This Row],[Close Price]])-1</f>
        <v>5.0914249684741675E-2</v>
      </c>
      <c r="AG334" s="1">
        <f>(Table2[[#This Row],[Close Price]]/Table2[[#This Row],[Current Month Low]])-1</f>
        <v>4.2392375944791283E-2</v>
      </c>
      <c r="AH334" s="1">
        <f>(Table2[[#This Row],[Current Month High]]/Table2[[#This Row],[Close Price]])-1</f>
        <v>0.11286254728877676</v>
      </c>
      <c r="AI334">
        <v>31.084489281210502</v>
      </c>
      <c r="AJ334">
        <v>133.83708072244701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-0.02</v>
      </c>
      <c r="AM334" t="s">
        <v>3187</v>
      </c>
      <c r="AN334">
        <v>-7.76</v>
      </c>
      <c r="AO334" t="s">
        <v>3187</v>
      </c>
      <c r="AP334">
        <v>9.874292637413E-2</v>
      </c>
      <c r="AQ334">
        <f>(Table2[[#This Row],[Sharpe Ratio]]-AVERAGE(Table2[Sharpe Ratio]))/_xlfn.STDEV.P(Table2[Sharpe Ratio])</f>
        <v>0.38621472001670631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119</v>
      </c>
      <c r="AT334">
        <f>_xlfn.RANK.AVG(Table2[[#This Row],[6M Return vs Nifty Z-Score]],Table2[6M Return vs Nifty Z-Score])</f>
        <v>659</v>
      </c>
      <c r="AU334">
        <f>_xlfn.RANK.AVG(Table2[[#This Row],[Sharpe Ratio Z-Score]],Table2[Sharpe Ratio Z-Score])</f>
        <v>237</v>
      </c>
      <c r="AV334">
        <f>(Table2[[#This Row],[Rank 1Y]]+Table2[[#This Row],[Rank 6M]]+Table2[[#This Row],[Rank Sharpe]])/3</f>
        <v>338.33333333333331</v>
      </c>
    </row>
    <row r="335" spans="1:48" x14ac:dyDescent="0.3">
      <c r="A335" t="s">
        <v>728</v>
      </c>
      <c r="B335" t="s">
        <v>729</v>
      </c>
      <c r="C335" t="s">
        <v>3142</v>
      </c>
      <c r="D335" t="s">
        <v>594</v>
      </c>
      <c r="E335">
        <v>24260.227783614999</v>
      </c>
      <c r="F335">
        <v>933.65</v>
      </c>
      <c r="G335">
        <v>0.12689221549319599</v>
      </c>
      <c r="H335">
        <f>(Table2[[#This Row],[1Y Return vs Nifty]]-AVERAGE(Table2[1Y Return vs Nifty]))/_xlfn.STDEV.P(Table2[1Y Return vs Nifty])</f>
        <v>-0.41922461667066069</v>
      </c>
      <c r="I335">
        <v>-7.2800422370919504</v>
      </c>
      <c r="J335">
        <f>(Table2[[#This Row],[1M Return vs Nifty]]-AVERAGE(Table2[1M Return vs Nifty]))/_xlfn.STDEV.P(Table2[1M Return vs Nifty])</f>
        <v>-0.99424329426796487</v>
      </c>
      <c r="K335">
        <v>12.3910108422637</v>
      </c>
      <c r="L335">
        <f>(Table2[[#This Row],[6M Return vs Nifty]]-AVERAGE(Table2[6M Return vs Nifty]))/_xlfn.STDEV.P(Table2[6M Return vs Nifty])</f>
        <v>8.6421259405901119E-2</v>
      </c>
      <c r="M335">
        <v>1.79290678978445</v>
      </c>
      <c r="N335">
        <f>(Table2[[#This Row],[1W Return vs Nifty]]-AVERAGE(Table2[1W Return vs Nifty]))/_xlfn.STDEV.P(Table2[1W Return vs Nifty])</f>
        <v>-3.7534156224200373E-2</v>
      </c>
      <c r="O335">
        <v>970.65</v>
      </c>
      <c r="P335">
        <v>947.29465754814203</v>
      </c>
      <c r="Q335">
        <v>827.54540393387595</v>
      </c>
      <c r="R335">
        <v>34.404086509702701</v>
      </c>
      <c r="S335" s="1">
        <f>(Table2[[#This Row],[Close Price]]-Table2[[#This Row],[20D EMA]])/Table2[[#This Row],[20D EMA]]</f>
        <v>-3.8118786380260651E-2</v>
      </c>
      <c r="T335" s="1">
        <f>(Table2[[#This Row],[Close Price]]-Table2[[#This Row],[50D EMA]])/Table2[[#This Row],[50D EMA]]</f>
        <v>-1.4403815580949395E-2</v>
      </c>
      <c r="U335" s="1">
        <f>(Table2[[#This Row],[Close Price]]-Table2[[#This Row],[200D EMA]])/Table2[[#This Row],[200D EMA]]</f>
        <v>0.12821604175642573</v>
      </c>
      <c r="V335">
        <v>0.49910410145595002</v>
      </c>
      <c r="W335">
        <v>930.05</v>
      </c>
      <c r="X335">
        <v>960.95</v>
      </c>
      <c r="Y335">
        <v>930.05</v>
      </c>
      <c r="Z335">
        <v>1014.4</v>
      </c>
      <c r="AA335">
        <v>916.75</v>
      </c>
      <c r="AB335">
        <v>1014.4</v>
      </c>
      <c r="AC335" s="1">
        <f>(Table2[[#This Row],[Close Price]]/Table2[[#This Row],[Day Low]])-1</f>
        <v>3.8707596365787911E-3</v>
      </c>
      <c r="AD335" s="1">
        <f>(Table2[[#This Row],[Day High]]/Table2[[#This Row],[Close Price]])-1</f>
        <v>2.9240079258822993E-2</v>
      </c>
      <c r="AE335" s="1">
        <f>(Table2[[#This Row],[Close Price]]/Table2[[#This Row],[Current Week Low]])-1</f>
        <v>3.8707596365787911E-3</v>
      </c>
      <c r="AF335" s="1">
        <f>(Table2[[#This Row],[Current Week High]]/Table2[[#This Row],[Close Price]])-1</f>
        <v>8.6488512826005559E-2</v>
      </c>
      <c r="AG335" s="1">
        <f>(Table2[[#This Row],[Close Price]]/Table2[[#This Row],[Current Month Low]])-1</f>
        <v>1.8434687755658485E-2</v>
      </c>
      <c r="AH335" s="1">
        <f>(Table2[[#This Row],[Current Month High]]/Table2[[#This Row],[Close Price]])-1</f>
        <v>8.6488512826005559E-2</v>
      </c>
      <c r="AI335">
        <v>28.7634552562523</v>
      </c>
      <c r="AJ335">
        <v>54.5778145695364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0.18</v>
      </c>
      <c r="AM335" t="s">
        <v>3188</v>
      </c>
      <c r="AN335">
        <v>-5.0199999999999996</v>
      </c>
      <c r="AO335" t="s">
        <v>3187</v>
      </c>
      <c r="AP335">
        <v>8.3004675223727994E-2</v>
      </c>
      <c r="AQ335">
        <f>(Table2[[#This Row],[Sharpe Ratio]]-AVERAGE(Table2[Sharpe Ratio]))/_xlfn.STDEV.P(Table2[Sharpe Ratio])</f>
        <v>0.20179861821704451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-1.1627821895398804</v>
      </c>
      <c r="AS335">
        <f>_xlfn.RANK.AVG(Table2[[#This Row],[1Y Return vs Nifty Z-Score]],Table2[1Y Return vs Nifty Z-Score])</f>
        <v>451</v>
      </c>
      <c r="AT335">
        <f>_xlfn.RANK.AVG(Table2[[#This Row],[6M Return vs Nifty Z-Score]],Table2[6M Return vs Nifty Z-Score])</f>
        <v>278</v>
      </c>
      <c r="AU335">
        <f>_xlfn.RANK.AVG(Table2[[#This Row],[Sharpe Ratio Z-Score]],Table2[Sharpe Ratio Z-Score])</f>
        <v>288</v>
      </c>
      <c r="AV335">
        <f>(Table2[[#This Row],[Rank 1Y]]+Table2[[#This Row],[Rank 6M]]+Table2[[#This Row],[Rank Sharpe]])/3</f>
        <v>339</v>
      </c>
    </row>
    <row r="336" spans="1:48" x14ac:dyDescent="0.3">
      <c r="A336" t="s">
        <v>1264</v>
      </c>
      <c r="B336" t="s">
        <v>1265</v>
      </c>
      <c r="C336" t="s">
        <v>3144</v>
      </c>
      <c r="D336" t="s">
        <v>1010</v>
      </c>
      <c r="E336">
        <v>9464.0536464800007</v>
      </c>
      <c r="F336">
        <v>432.35</v>
      </c>
      <c r="G336">
        <v>-12.3648511406415</v>
      </c>
      <c r="H336">
        <f>(Table2[[#This Row],[1Y Return vs Nifty]]-AVERAGE(Table2[1Y Return vs Nifty]))/_xlfn.STDEV.P(Table2[1Y Return vs Nifty])</f>
        <v>-0.63222214322736248</v>
      </c>
      <c r="I336">
        <v>-10.631212595549499</v>
      </c>
      <c r="J336">
        <f>(Table2[[#This Row],[1M Return vs Nifty]]-AVERAGE(Table2[1M Return vs Nifty]))/_xlfn.STDEV.P(Table2[1M Return vs Nifty])</f>
        <v>-1.3638966605292664</v>
      </c>
      <c r="K336">
        <v>19.665307452080398</v>
      </c>
      <c r="L336">
        <f>(Table2[[#This Row],[6M Return vs Nifty]]-AVERAGE(Table2[6M Return vs Nifty]))/_xlfn.STDEV.P(Table2[6M Return vs Nifty])</f>
        <v>0.31865583331625791</v>
      </c>
      <c r="M336">
        <v>-1.4143707287904601</v>
      </c>
      <c r="N336">
        <f>(Table2[[#This Row],[1W Return vs Nifty]]-AVERAGE(Table2[1W Return vs Nifty]))/_xlfn.STDEV.P(Table2[1W Return vs Nifty])</f>
        <v>-0.7041820705769416</v>
      </c>
      <c r="O336">
        <v>452.14</v>
      </c>
      <c r="P336">
        <v>447.29308375207</v>
      </c>
      <c r="Q336">
        <v>394.68501541925002</v>
      </c>
      <c r="R336">
        <v>32.4591586131558</v>
      </c>
      <c r="S336" s="1">
        <f>(Table2[[#This Row],[Close Price]]-Table2[[#This Row],[20D EMA]])/Table2[[#This Row],[20D EMA]]</f>
        <v>-4.3769628876011775E-2</v>
      </c>
      <c r="T336" s="1">
        <f>(Table2[[#This Row],[Close Price]]-Table2[[#This Row],[50D EMA]])/Table2[[#This Row],[50D EMA]]</f>
        <v>-3.3407813120474673E-2</v>
      </c>
      <c r="U336" s="1">
        <f>(Table2[[#This Row],[Close Price]]-Table2[[#This Row],[200D EMA]])/Table2[[#This Row],[200D EMA]]</f>
        <v>9.5430490414592423E-2</v>
      </c>
      <c r="V336">
        <v>0.45155156490795301</v>
      </c>
      <c r="W336">
        <v>430.05</v>
      </c>
      <c r="X336">
        <v>441.05</v>
      </c>
      <c r="Y336">
        <v>429.1</v>
      </c>
      <c r="Z336">
        <v>447</v>
      </c>
      <c r="AA336">
        <v>423</v>
      </c>
      <c r="AB336">
        <v>485.6</v>
      </c>
      <c r="AC336" s="1">
        <f>(Table2[[#This Row],[Close Price]]/Table2[[#This Row],[Day Low]])-1</f>
        <v>5.3482153237995878E-3</v>
      </c>
      <c r="AD336" s="1">
        <f>(Table2[[#This Row],[Day High]]/Table2[[#This Row],[Close Price]])-1</f>
        <v>2.0122585867931031E-2</v>
      </c>
      <c r="AE336" s="1">
        <f>(Table2[[#This Row],[Close Price]]/Table2[[#This Row],[Current Week Low]])-1</f>
        <v>7.5739920764390511E-3</v>
      </c>
      <c r="AF336" s="1">
        <f>(Table2[[#This Row],[Current Week High]]/Table2[[#This Row],[Close Price]])-1</f>
        <v>3.3884584248872418E-2</v>
      </c>
      <c r="AG336" s="1">
        <f>(Table2[[#This Row],[Close Price]]/Table2[[#This Row],[Current Month Low]])-1</f>
        <v>2.2104018912529666E-2</v>
      </c>
      <c r="AH336" s="1">
        <f>(Table2[[#This Row],[Current Month High]]/Table2[[#This Row],[Close Price]])-1</f>
        <v>0.12316410315716442</v>
      </c>
      <c r="AI336">
        <v>19.810338845842399</v>
      </c>
      <c r="AJ336">
        <v>61.626168224299001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0.03</v>
      </c>
      <c r="AM336" t="s">
        <v>3188</v>
      </c>
      <c r="AN336">
        <v>-9.08</v>
      </c>
      <c r="AO336" t="s">
        <v>3187</v>
      </c>
      <c r="AP336">
        <v>8.9028483372551995E-2</v>
      </c>
      <c r="AQ336">
        <f>(Table2[[#This Row],[Sharpe Ratio]]-AVERAGE(Table2[Sharpe Ratio]))/_xlfn.STDEV.P(Table2[Sharpe Ratio])</f>
        <v>0.27238379354427794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-2.1092612474730346</v>
      </c>
      <c r="AS336">
        <f>_xlfn.RANK.AVG(Table2[[#This Row],[1Y Return vs Nifty Z-Score]],Table2[1Y Return vs Nifty Z-Score])</f>
        <v>534</v>
      </c>
      <c r="AT336">
        <f>_xlfn.RANK.AVG(Table2[[#This Row],[6M Return vs Nifty Z-Score]],Table2[6M Return vs Nifty Z-Score])</f>
        <v>213</v>
      </c>
      <c r="AU336">
        <f>_xlfn.RANK.AVG(Table2[[#This Row],[Sharpe Ratio Z-Score]],Table2[Sharpe Ratio Z-Score])</f>
        <v>273</v>
      </c>
      <c r="AV336">
        <f>(Table2[[#This Row],[Rank 1Y]]+Table2[[#This Row],[Rank 6M]]+Table2[[#This Row],[Rank Sharpe]])/3</f>
        <v>340</v>
      </c>
    </row>
    <row r="337" spans="1:48" x14ac:dyDescent="0.3">
      <c r="A337" t="s">
        <v>182</v>
      </c>
      <c r="B337" t="s">
        <v>183</v>
      </c>
      <c r="C337" t="s">
        <v>3144</v>
      </c>
      <c r="D337" t="s">
        <v>127</v>
      </c>
      <c r="E337">
        <v>144243.97905960001</v>
      </c>
      <c r="F337">
        <v>5988.5</v>
      </c>
      <c r="G337">
        <v>5.2481940017445501</v>
      </c>
      <c r="H337">
        <f>(Table2[[#This Row],[1Y Return vs Nifty]]-AVERAGE(Table2[1Y Return vs Nifty]))/_xlfn.STDEV.P(Table2[1Y Return vs Nifty])</f>
        <v>-0.3319009675911867</v>
      </c>
      <c r="I337">
        <v>2.65374929900304</v>
      </c>
      <c r="J337">
        <f>(Table2[[#This Row],[1M Return vs Nifty]]-AVERAGE(Table2[1M Return vs Nifty]))/_xlfn.STDEV.P(Table2[1M Return vs Nifty])</f>
        <v>0.10151105071427118</v>
      </c>
      <c r="K337">
        <v>15.802519321397501</v>
      </c>
      <c r="L337">
        <f>(Table2[[#This Row],[6M Return vs Nifty]]-AVERAGE(Table2[6M Return vs Nifty]))/_xlfn.STDEV.P(Table2[6M Return vs Nifty])</f>
        <v>0.195334912579465</v>
      </c>
      <c r="M337">
        <v>0.341943753162743</v>
      </c>
      <c r="N337">
        <f>(Table2[[#This Row],[1W Return vs Nifty]]-AVERAGE(Table2[1W Return vs Nifty]))/_xlfn.STDEV.P(Table2[1W Return vs Nifty])</f>
        <v>-0.33912373697135484</v>
      </c>
      <c r="O337">
        <v>6096.21</v>
      </c>
      <c r="P337">
        <v>5993.8518347545796</v>
      </c>
      <c r="Q337">
        <v>5479.4077816360796</v>
      </c>
      <c r="R337">
        <v>37.711114999391398</v>
      </c>
      <c r="S337" s="1">
        <f>(Table2[[#This Row],[Close Price]]-Table2[[#This Row],[20D EMA]])/Table2[[#This Row],[20D EMA]]</f>
        <v>-1.7668354600645326E-2</v>
      </c>
      <c r="T337" s="1">
        <f>(Table2[[#This Row],[Close Price]]-Table2[[#This Row],[50D EMA]])/Table2[[#This Row],[50D EMA]]</f>
        <v>-8.9288739563892568E-4</v>
      </c>
      <c r="U337" s="1">
        <f>(Table2[[#This Row],[Close Price]]-Table2[[#This Row],[200D EMA]])/Table2[[#This Row],[200D EMA]]</f>
        <v>9.2910080551061328E-2</v>
      </c>
      <c r="V337">
        <v>1.1004521036294299</v>
      </c>
      <c r="W337">
        <v>5966.25</v>
      </c>
      <c r="X337">
        <v>6095.9</v>
      </c>
      <c r="Y337">
        <v>5900</v>
      </c>
      <c r="Z337">
        <v>6114</v>
      </c>
      <c r="AA337">
        <v>5900</v>
      </c>
      <c r="AB337">
        <v>6469.9</v>
      </c>
      <c r="AC337" s="1">
        <f>(Table2[[#This Row],[Close Price]]/Table2[[#This Row],[Day Low]])-1</f>
        <v>3.7293107060549779E-3</v>
      </c>
      <c r="AD337" s="1">
        <f>(Table2[[#This Row],[Day High]]/Table2[[#This Row],[Close Price]])-1</f>
        <v>1.7934374217249749E-2</v>
      </c>
      <c r="AE337" s="1">
        <f>(Table2[[#This Row],[Close Price]]/Table2[[#This Row],[Current Week Low]])-1</f>
        <v>1.4999999999999902E-2</v>
      </c>
      <c r="AF337" s="1">
        <f>(Table2[[#This Row],[Current Week High]]/Table2[[#This Row],[Close Price]])-1</f>
        <v>2.0956833931702334E-2</v>
      </c>
      <c r="AG337" s="1">
        <f>(Table2[[#This Row],[Close Price]]/Table2[[#This Row],[Current Month Low]])-1</f>
        <v>1.4999999999999902E-2</v>
      </c>
      <c r="AH337" s="1">
        <f>(Table2[[#This Row],[Current Month High]]/Table2[[#This Row],[Close Price]])-1</f>
        <v>8.0387409200968429E-2</v>
      </c>
      <c r="AI337">
        <v>8.0387409200968403</v>
      </c>
      <c r="AJ337">
        <v>37.739494445338899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0.03</v>
      </c>
      <c r="AM337" t="s">
        <v>3188</v>
      </c>
      <c r="AN337">
        <v>-5.52</v>
      </c>
      <c r="AO337" t="s">
        <v>3187</v>
      </c>
      <c r="AP337">
        <v>5.5484778984651997E-2</v>
      </c>
      <c r="AQ337">
        <f>(Table2[[#This Row],[Sharpe Ratio]]-AVERAGE(Table2[Sharpe Ratio]))/_xlfn.STDEV.P(Table2[Sharpe Ratio])</f>
        <v>-0.12067126346430955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-0.49485000473311491</v>
      </c>
      <c r="AS337">
        <f>_xlfn.RANK.AVG(Table2[[#This Row],[1Y Return vs Nifty Z-Score]],Table2[1Y Return vs Nifty Z-Score])</f>
        <v>409</v>
      </c>
      <c r="AT337">
        <f>_xlfn.RANK.AVG(Table2[[#This Row],[6M Return vs Nifty Z-Score]],Table2[6M Return vs Nifty Z-Score])</f>
        <v>243</v>
      </c>
      <c r="AU337">
        <f>_xlfn.RANK.AVG(Table2[[#This Row],[Sharpe Ratio Z-Score]],Table2[Sharpe Ratio Z-Score])</f>
        <v>369</v>
      </c>
      <c r="AV337">
        <f>(Table2[[#This Row],[Rank 1Y]]+Table2[[#This Row],[Rank 6M]]+Table2[[#This Row],[Rank Sharpe]])/3</f>
        <v>340.33333333333331</v>
      </c>
    </row>
    <row r="338" spans="1:48" x14ac:dyDescent="0.3">
      <c r="A338" t="s">
        <v>261</v>
      </c>
      <c r="B338" t="s">
        <v>262</v>
      </c>
      <c r="C338" t="s">
        <v>3143</v>
      </c>
      <c r="D338" t="s">
        <v>263</v>
      </c>
      <c r="E338">
        <v>101492.70786540001</v>
      </c>
      <c r="F338">
        <v>384.75</v>
      </c>
      <c r="G338">
        <v>75.359625217282399</v>
      </c>
      <c r="H338">
        <f>(Table2[[#This Row],[1Y Return vs Nifty]]-AVERAGE(Table2[1Y Return vs Nifty]))/_xlfn.STDEV.P(Table2[1Y Return vs Nifty])</f>
        <v>0.86357359560707314</v>
      </c>
      <c r="I338">
        <v>-6.6778168783992697</v>
      </c>
      <c r="J338">
        <f>(Table2[[#This Row],[1M Return vs Nifty]]-AVERAGE(Table2[1M Return vs Nifty]))/_xlfn.STDEV.P(Table2[1M Return vs Nifty])</f>
        <v>-0.92781437324136207</v>
      </c>
      <c r="K338">
        <v>-3.20385335374151E-2</v>
      </c>
      <c r="L338">
        <f>(Table2[[#This Row],[6M Return vs Nifty]]-AVERAGE(Table2[6M Return vs Nifty]))/_xlfn.STDEV.P(Table2[6M Return vs Nifty])</f>
        <v>-0.31018912551613947</v>
      </c>
      <c r="M338">
        <v>3.7196898614117102</v>
      </c>
      <c r="N338">
        <f>(Table2[[#This Row],[1W Return vs Nifty]]-AVERAGE(Table2[1W Return vs Nifty]))/_xlfn.STDEV.P(Table2[1W Return vs Nifty])</f>
        <v>0.36295688599818177</v>
      </c>
      <c r="O338">
        <v>389.16</v>
      </c>
      <c r="P338">
        <v>398.71134114366299</v>
      </c>
      <c r="Q338">
        <v>343.06909139521701</v>
      </c>
      <c r="R338">
        <v>49.134301468460102</v>
      </c>
      <c r="S338" s="1">
        <f>(Table2[[#This Row],[Close Price]]-Table2[[#This Row],[20D EMA]])/Table2[[#This Row],[20D EMA]]</f>
        <v>-1.1332099907493126E-2</v>
      </c>
      <c r="T338" s="1">
        <f>(Table2[[#This Row],[Close Price]]-Table2[[#This Row],[50D EMA]])/Table2[[#This Row],[50D EMA]]</f>
        <v>-3.5016162579214083E-2</v>
      </c>
      <c r="U338" s="1">
        <f>(Table2[[#This Row],[Close Price]]-Table2[[#This Row],[200D EMA]])/Table2[[#This Row],[200D EMA]]</f>
        <v>0.12149421107938402</v>
      </c>
      <c r="V338">
        <v>0.53263549954516898</v>
      </c>
      <c r="W338">
        <v>382.75</v>
      </c>
      <c r="X338">
        <v>391</v>
      </c>
      <c r="Y338">
        <v>378.25</v>
      </c>
      <c r="Z338">
        <v>391</v>
      </c>
      <c r="AA338">
        <v>352.3</v>
      </c>
      <c r="AB338">
        <v>395.6</v>
      </c>
      <c r="AC338" s="1">
        <f>(Table2[[#This Row],[Close Price]]/Table2[[#This Row],[Day Low]])-1</f>
        <v>5.2253429131285944E-3</v>
      </c>
      <c r="AD338" s="1">
        <f>(Table2[[#This Row],[Day High]]/Table2[[#This Row],[Close Price]])-1</f>
        <v>1.6244314489928469E-2</v>
      </c>
      <c r="AE338" s="1">
        <f>(Table2[[#This Row],[Close Price]]/Table2[[#This Row],[Current Week Low]])-1</f>
        <v>1.7184401850627973E-2</v>
      </c>
      <c r="AF338" s="1">
        <f>(Table2[[#This Row],[Current Week High]]/Table2[[#This Row],[Close Price]])-1</f>
        <v>1.6244314489928469E-2</v>
      </c>
      <c r="AG338" s="1">
        <f>(Table2[[#This Row],[Close Price]]/Table2[[#This Row],[Current Month Low]])-1</f>
        <v>9.2108998013056942E-2</v>
      </c>
      <c r="AH338" s="1">
        <f>(Table2[[#This Row],[Current Month High]]/Table2[[#This Row],[Close Price]])-1</f>
        <v>2.820012995451604E-2</v>
      </c>
      <c r="AI338">
        <v>19.649122807017498</v>
      </c>
      <c r="AJ338">
        <v>130.803839232153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-0.16</v>
      </c>
      <c r="AM338" t="s">
        <v>3187</v>
      </c>
      <c r="AN338">
        <v>-1.99</v>
      </c>
      <c r="AO338" t="s">
        <v>3187</v>
      </c>
      <c r="AP338">
        <v>1.80971776851E-2</v>
      </c>
      <c r="AQ338">
        <f>(Table2[[#This Row],[Sharpe Ratio]]-AVERAGE(Table2[Sharpe Ratio]))/_xlfn.STDEV.P(Table2[Sharpe Ratio])</f>
        <v>-0.55876795040955707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118</v>
      </c>
      <c r="AT338">
        <f>_xlfn.RANK.AVG(Table2[[#This Row],[6M Return vs Nifty Z-Score]],Table2[6M Return vs Nifty Z-Score])</f>
        <v>427</v>
      </c>
      <c r="AU338">
        <f>_xlfn.RANK.AVG(Table2[[#This Row],[Sharpe Ratio Z-Score]],Table2[Sharpe Ratio Z-Score])</f>
        <v>479</v>
      </c>
      <c r="AV338">
        <f>(Table2[[#This Row],[Rank 1Y]]+Table2[[#This Row],[Rank 6M]]+Table2[[#This Row],[Rank Sharpe]])/3</f>
        <v>341.33333333333331</v>
      </c>
    </row>
    <row r="339" spans="1:48" x14ac:dyDescent="0.3">
      <c r="A339" t="s">
        <v>155</v>
      </c>
      <c r="B339" t="s">
        <v>156</v>
      </c>
      <c r="C339" t="s">
        <v>3150</v>
      </c>
      <c r="D339" t="s">
        <v>77</v>
      </c>
      <c r="E339">
        <v>181558.03322635501</v>
      </c>
      <c r="F339">
        <v>2705.85</v>
      </c>
      <c r="G339">
        <v>12.6614560316105</v>
      </c>
      <c r="H339">
        <f>(Table2[[#This Row],[1Y Return vs Nifty]]-AVERAGE(Table2[1Y Return vs Nifty]))/_xlfn.STDEV.P(Table2[1Y Return vs Nifty])</f>
        <v>-0.20549695567216894</v>
      </c>
      <c r="I339">
        <v>2.2361684000635802</v>
      </c>
      <c r="J339">
        <f>(Table2[[#This Row],[1M Return vs Nifty]]-AVERAGE(Table2[1M Return vs Nifty]))/_xlfn.STDEV.P(Table2[1M Return vs Nifty])</f>
        <v>5.5449475661894752E-2</v>
      </c>
      <c r="K339">
        <v>9.8058070448753494</v>
      </c>
      <c r="L339">
        <f>(Table2[[#This Row],[6M Return vs Nifty]]-AVERAGE(Table2[6M Return vs Nifty]))/_xlfn.STDEV.P(Table2[6M Return vs Nifty])</f>
        <v>3.8876847441650614E-3</v>
      </c>
      <c r="M339">
        <v>2.3790967915100198</v>
      </c>
      <c r="N339">
        <f>(Table2[[#This Row],[1W Return vs Nifty]]-AVERAGE(Table2[1W Return vs Nifty]))/_xlfn.STDEV.P(Table2[1W Return vs Nifty])</f>
        <v>8.4308228727388496E-2</v>
      </c>
      <c r="O339">
        <v>2730.28</v>
      </c>
      <c r="P339">
        <v>2707.8481684499602</v>
      </c>
      <c r="Q339">
        <v>2468.3378382281999</v>
      </c>
      <c r="R339">
        <v>41.684554211150697</v>
      </c>
      <c r="S339" s="1">
        <f>(Table2[[#This Row],[Close Price]]-Table2[[#This Row],[20D EMA]])/Table2[[#This Row],[20D EMA]]</f>
        <v>-8.9478002256179918E-3</v>
      </c>
      <c r="T339" s="1">
        <f>(Table2[[#This Row],[Close Price]]-Table2[[#This Row],[50D EMA]])/Table2[[#This Row],[50D EMA]]</f>
        <v>-7.3791746274463562E-4</v>
      </c>
      <c r="U339" s="1">
        <f>(Table2[[#This Row],[Close Price]]-Table2[[#This Row],[200D EMA]])/Table2[[#This Row],[200D EMA]]</f>
        <v>9.6223522604299935E-2</v>
      </c>
      <c r="V339">
        <v>0.65879664610674105</v>
      </c>
      <c r="W339">
        <v>2686.05</v>
      </c>
      <c r="X339">
        <v>2789.8</v>
      </c>
      <c r="Y339">
        <v>2686.05</v>
      </c>
      <c r="Z339">
        <v>2789.8</v>
      </c>
      <c r="AA339">
        <v>2685.5</v>
      </c>
      <c r="AB339">
        <v>2833</v>
      </c>
      <c r="AC339" s="1">
        <f>(Table2[[#This Row],[Close Price]]/Table2[[#This Row],[Day Low]])-1</f>
        <v>7.3714189981570755E-3</v>
      </c>
      <c r="AD339" s="1">
        <f>(Table2[[#This Row],[Day High]]/Table2[[#This Row],[Close Price]])-1</f>
        <v>3.102537095552238E-2</v>
      </c>
      <c r="AE339" s="1">
        <f>(Table2[[#This Row],[Close Price]]/Table2[[#This Row],[Current Week Low]])-1</f>
        <v>7.3714189981570755E-3</v>
      </c>
      <c r="AF339" s="1">
        <f>(Table2[[#This Row],[Current Week High]]/Table2[[#This Row],[Close Price]])-1</f>
        <v>3.102537095552238E-2</v>
      </c>
      <c r="AG339" s="1">
        <f>(Table2[[#This Row],[Close Price]]/Table2[[#This Row],[Current Month Low]])-1</f>
        <v>7.5777322658723278E-3</v>
      </c>
      <c r="AH339" s="1">
        <f>(Table2[[#This Row],[Current Month High]]/Table2[[#This Row],[Close Price]])-1</f>
        <v>4.6990779237577884E-2</v>
      </c>
      <c r="AI339">
        <v>6.3529020455679301</v>
      </c>
      <c r="AJ339">
        <v>48.606932566852997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</v>
      </c>
      <c r="AM339" t="s">
        <v>3189</v>
      </c>
      <c r="AN339">
        <v>-3.21</v>
      </c>
      <c r="AO339" t="s">
        <v>3187</v>
      </c>
      <c r="AP339">
        <v>5.9730045602131E-2</v>
      </c>
      <c r="AQ339">
        <f>(Table2[[#This Row],[Sharpe Ratio]]-AVERAGE(Table2[Sharpe Ratio]))/_xlfn.STDEV.P(Table2[Sharpe Ratio])</f>
        <v>-7.0926503820178691E-2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-0.13277807035889932</v>
      </c>
      <c r="AS339">
        <f>_xlfn.RANK.AVG(Table2[[#This Row],[1Y Return vs Nifty Z-Score]],Table2[1Y Return vs Nifty Z-Score])</f>
        <v>359</v>
      </c>
      <c r="AT339">
        <f>_xlfn.RANK.AVG(Table2[[#This Row],[6M Return vs Nifty Z-Score]],Table2[6M Return vs Nifty Z-Score])</f>
        <v>312</v>
      </c>
      <c r="AU339">
        <f>_xlfn.RANK.AVG(Table2[[#This Row],[Sharpe Ratio Z-Score]],Table2[Sharpe Ratio Z-Score])</f>
        <v>357</v>
      </c>
      <c r="AV339">
        <f>(Table2[[#This Row],[Rank 1Y]]+Table2[[#This Row],[Rank 6M]]+Table2[[#This Row],[Rank Sharpe]])/3</f>
        <v>342.66666666666669</v>
      </c>
    </row>
    <row r="340" spans="1:48" x14ac:dyDescent="0.3">
      <c r="A340" t="s">
        <v>131</v>
      </c>
      <c r="B340" t="s">
        <v>132</v>
      </c>
      <c r="C340" t="s">
        <v>3155</v>
      </c>
      <c r="D340" t="s">
        <v>133</v>
      </c>
      <c r="E340">
        <v>213124.3378866</v>
      </c>
      <c r="F340">
        <v>861</v>
      </c>
      <c r="G340">
        <v>26.885006032424201</v>
      </c>
      <c r="H340">
        <f>(Table2[[#This Row],[1Y Return vs Nifty]]-AVERAGE(Table2[1Y Return vs Nifty]))/_xlfn.STDEV.P(Table2[1Y Return vs Nifty])</f>
        <v>3.7029718360168107E-2</v>
      </c>
      <c r="I340">
        <v>5.5086628617179496</v>
      </c>
      <c r="J340">
        <f>(Table2[[#This Row],[1M Return vs Nifty]]-AVERAGE(Table2[1M Return vs Nifty]))/_xlfn.STDEV.P(Table2[1M Return vs Nifty])</f>
        <v>0.41642443796694123</v>
      </c>
      <c r="K340">
        <v>-11.1698291556049</v>
      </c>
      <c r="L340">
        <f>(Table2[[#This Row],[6M Return vs Nifty]]-AVERAGE(Table2[6M Return vs Nifty]))/_xlfn.STDEV.P(Table2[6M Return vs Nifty])</f>
        <v>-0.6657671556899446</v>
      </c>
      <c r="M340">
        <v>3.8783502547970201</v>
      </c>
      <c r="N340">
        <f>(Table2[[#This Row],[1W Return vs Nifty]]-AVERAGE(Table2[1W Return vs Nifty]))/_xlfn.STDEV.P(Table2[1W Return vs Nifty])</f>
        <v>0.3959352047523691</v>
      </c>
      <c r="O340">
        <v>866.63</v>
      </c>
      <c r="P340">
        <v>860.27121876951799</v>
      </c>
      <c r="Q340">
        <v>808.42722746866002</v>
      </c>
      <c r="R340">
        <v>47.153985458790203</v>
      </c>
      <c r="S340" s="1">
        <f>(Table2[[#This Row],[Close Price]]-Table2[[#This Row],[20D EMA]])/Table2[[#This Row],[20D EMA]]</f>
        <v>-6.4964286950601703E-3</v>
      </c>
      <c r="T340" s="1">
        <f>(Table2[[#This Row],[Close Price]]-Table2[[#This Row],[50D EMA]])/Table2[[#This Row],[50D EMA]]</f>
        <v>8.4715286828312118E-4</v>
      </c>
      <c r="U340" s="1">
        <f>(Table2[[#This Row],[Close Price]]-Table2[[#This Row],[200D EMA]])/Table2[[#This Row],[200D EMA]]</f>
        <v>6.5030927639529612E-2</v>
      </c>
      <c r="V340">
        <v>1.04516406616209</v>
      </c>
      <c r="W340">
        <v>852.8</v>
      </c>
      <c r="X340">
        <v>888.1</v>
      </c>
      <c r="Y340">
        <v>843.8</v>
      </c>
      <c r="Z340">
        <v>888.1</v>
      </c>
      <c r="AA340">
        <v>815.7</v>
      </c>
      <c r="AB340">
        <v>916.1</v>
      </c>
      <c r="AC340" s="1">
        <f>(Table2[[#This Row],[Close Price]]/Table2[[#This Row],[Day Low]])-1</f>
        <v>9.6153846153845812E-3</v>
      </c>
      <c r="AD340" s="1">
        <f>(Table2[[#This Row],[Day High]]/Table2[[#This Row],[Close Price]])-1</f>
        <v>3.1475029036004631E-2</v>
      </c>
      <c r="AE340" s="1">
        <f>(Table2[[#This Row],[Close Price]]/Table2[[#This Row],[Current Week Low]])-1</f>
        <v>2.0383977245792995E-2</v>
      </c>
      <c r="AF340" s="1">
        <f>(Table2[[#This Row],[Current Week High]]/Table2[[#This Row],[Close Price]])-1</f>
        <v>3.1475029036004631E-2</v>
      </c>
      <c r="AG340" s="1">
        <f>(Table2[[#This Row],[Close Price]]/Table2[[#This Row],[Current Month Low]])-1</f>
        <v>5.5535123207061332E-2</v>
      </c>
      <c r="AH340" s="1">
        <f>(Table2[[#This Row],[Current Month High]]/Table2[[#This Row],[Close Price]])-1</f>
        <v>6.3995354239256619E-2</v>
      </c>
      <c r="AI340">
        <v>12.3809523809523</v>
      </c>
      <c r="AJ340">
        <v>67.672833495618306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3188</v>
      </c>
      <c r="AN340">
        <v>-3.82</v>
      </c>
      <c r="AO340" t="s">
        <v>3187</v>
      </c>
      <c r="AP340">
        <v>0.10864290476288101</v>
      </c>
      <c r="AQ340">
        <f>(Table2[[#This Row],[Sharpe Ratio]]-AVERAGE(Table2[Sharpe Ratio]))/_xlfn.STDEV.P(Table2[Sharpe Ratio])</f>
        <v>0.50221969445172943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0.6858418998412632</v>
      </c>
      <c r="AS340">
        <f>_xlfn.RANK.AVG(Table2[[#This Row],[1Y Return vs Nifty Z-Score]],Table2[1Y Return vs Nifty Z-Score])</f>
        <v>278</v>
      </c>
      <c r="AT340">
        <f>_xlfn.RANK.AVG(Table2[[#This Row],[6M Return vs Nifty Z-Score]],Table2[6M Return vs Nifty Z-Score])</f>
        <v>541</v>
      </c>
      <c r="AU340">
        <f>_xlfn.RANK.AVG(Table2[[#This Row],[Sharpe Ratio Z-Score]],Table2[Sharpe Ratio Z-Score])</f>
        <v>211</v>
      </c>
      <c r="AV340">
        <f>(Table2[[#This Row],[Rank 1Y]]+Table2[[#This Row],[Rank 6M]]+Table2[[#This Row],[Rank Sharpe]])/3</f>
        <v>343.33333333333331</v>
      </c>
    </row>
    <row r="341" spans="1:48" x14ac:dyDescent="0.3">
      <c r="A341" t="s">
        <v>1816</v>
      </c>
      <c r="B341" t="s">
        <v>1817</v>
      </c>
      <c r="C341" t="s">
        <v>3158</v>
      </c>
      <c r="D341" t="s">
        <v>105</v>
      </c>
      <c r="E341">
        <v>4368.2932460699903</v>
      </c>
      <c r="F341">
        <v>255.45</v>
      </c>
      <c r="G341">
        <v>44.2455014337949</v>
      </c>
      <c r="H341">
        <f>(Table2[[#This Row],[1Y Return vs Nifty]]-AVERAGE(Table2[1Y Return vs Nifty]))/_xlfn.STDEV.P(Table2[1Y Return vs Nifty])</f>
        <v>0.3330446519742975</v>
      </c>
      <c r="I341">
        <v>-7.6828329652004497</v>
      </c>
      <c r="J341">
        <f>(Table2[[#This Row],[1M Return vs Nifty]]-AVERAGE(Table2[1M Return vs Nifty]))/_xlfn.STDEV.P(Table2[1M Return vs Nifty])</f>
        <v>-1.0386734284055439</v>
      </c>
      <c r="K341">
        <v>-8.9512857239972501</v>
      </c>
      <c r="L341">
        <f>(Table2[[#This Row],[6M Return vs Nifty]]-AVERAGE(Table2[6M Return vs Nifty]))/_xlfn.STDEV.P(Table2[6M Return vs Nifty])</f>
        <v>-0.59493934701278284</v>
      </c>
      <c r="M341">
        <v>1.9158496197671799</v>
      </c>
      <c r="N341">
        <f>(Table2[[#This Row],[1W Return vs Nifty]]-AVERAGE(Table2[1W Return vs Nifty]))/_xlfn.STDEV.P(Table2[1W Return vs Nifty])</f>
        <v>-1.1979903211187736E-2</v>
      </c>
      <c r="O341">
        <v>260.89999999999998</v>
      </c>
      <c r="P341">
        <v>267.80672842393301</v>
      </c>
      <c r="Q341">
        <v>252.376426701367</v>
      </c>
      <c r="R341">
        <v>45.854942513189698</v>
      </c>
      <c r="S341" s="1">
        <f>(Table2[[#This Row],[Close Price]]-Table2[[#This Row],[20D EMA]])/Table2[[#This Row],[20D EMA]]</f>
        <v>-2.0889229589881139E-2</v>
      </c>
      <c r="T341" s="1">
        <f>(Table2[[#This Row],[Close Price]]-Table2[[#This Row],[50D EMA]])/Table2[[#This Row],[50D EMA]]</f>
        <v>-4.6140470393158127E-2</v>
      </c>
      <c r="U341" s="1">
        <f>(Table2[[#This Row],[Close Price]]-Table2[[#This Row],[200D EMA]])/Table2[[#This Row],[200D EMA]]</f>
        <v>1.2178527681073414E-2</v>
      </c>
      <c r="V341">
        <v>0.59674202798880105</v>
      </c>
      <c r="W341">
        <v>254.1</v>
      </c>
      <c r="X341">
        <v>265.3</v>
      </c>
      <c r="Y341">
        <v>245.85</v>
      </c>
      <c r="Z341">
        <v>265.3</v>
      </c>
      <c r="AA341">
        <v>242</v>
      </c>
      <c r="AB341">
        <v>278.45</v>
      </c>
      <c r="AC341" s="1">
        <f>(Table2[[#This Row],[Close Price]]/Table2[[#This Row],[Day Low]])-1</f>
        <v>5.312868949232552E-3</v>
      </c>
      <c r="AD341" s="1">
        <f>(Table2[[#This Row],[Day High]]/Table2[[#This Row],[Close Price]])-1</f>
        <v>3.8559404971618694E-2</v>
      </c>
      <c r="AE341" s="1">
        <f>(Table2[[#This Row],[Close Price]]/Table2[[#This Row],[Current Week Low]])-1</f>
        <v>3.9048200122025589E-2</v>
      </c>
      <c r="AF341" s="1">
        <f>(Table2[[#This Row],[Current Week High]]/Table2[[#This Row],[Close Price]])-1</f>
        <v>3.8559404971618694E-2</v>
      </c>
      <c r="AG341" s="1">
        <f>(Table2[[#This Row],[Close Price]]/Table2[[#This Row],[Current Month Low]])-1</f>
        <v>5.5578512396694091E-2</v>
      </c>
      <c r="AH341" s="1">
        <f>(Table2[[#This Row],[Current Month High]]/Table2[[#This Row],[Close Price]])-1</f>
        <v>9.0037189273830531E-2</v>
      </c>
      <c r="AI341">
        <v>25.4452926208651</v>
      </c>
      <c r="AJ341">
        <v>97.411128284389406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</v>
      </c>
      <c r="AM341">
        <v>0</v>
      </c>
      <c r="AN341">
        <v>-7.16</v>
      </c>
      <c r="AO341" t="s">
        <v>3187</v>
      </c>
      <c r="AP341">
        <v>7.5592952228906996E-2</v>
      </c>
      <c r="AQ341">
        <f>(Table2[[#This Row],[Sharpe Ratio]]-AVERAGE(Table2[Sharpe Ratio]))/_xlfn.STDEV.P(Table2[Sharpe Ratio])</f>
        <v>0.11495027342564181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204</v>
      </c>
      <c r="AT341">
        <f>_xlfn.RANK.AVG(Table2[[#This Row],[6M Return vs Nifty Z-Score]],Table2[6M Return vs Nifty Z-Score])</f>
        <v>516</v>
      </c>
      <c r="AU341">
        <f>_xlfn.RANK.AVG(Table2[[#This Row],[Sharpe Ratio Z-Score]],Table2[Sharpe Ratio Z-Score])</f>
        <v>310</v>
      </c>
      <c r="AV341">
        <f>(Table2[[#This Row],[Rank 1Y]]+Table2[[#This Row],[Rank 6M]]+Table2[[#This Row],[Rank Sharpe]])/3</f>
        <v>343.33333333333331</v>
      </c>
    </row>
    <row r="342" spans="1:48" x14ac:dyDescent="0.3">
      <c r="A342" t="s">
        <v>917</v>
      </c>
      <c r="B342" t="s">
        <v>918</v>
      </c>
      <c r="C342" t="s">
        <v>3158</v>
      </c>
      <c r="D342" t="s">
        <v>609</v>
      </c>
      <c r="E342">
        <v>16879.653311099999</v>
      </c>
      <c r="F342">
        <v>538.5</v>
      </c>
      <c r="G342">
        <v>42.4392833692987</v>
      </c>
      <c r="H342">
        <f>(Table2[[#This Row],[1Y Return vs Nifty]]-AVERAGE(Table2[1Y Return vs Nifty]))/_xlfn.STDEV.P(Table2[1Y Return vs Nifty])</f>
        <v>0.30224671055079011</v>
      </c>
      <c r="I342">
        <v>-6.4109688465616097</v>
      </c>
      <c r="J342">
        <f>(Table2[[#This Row],[1M Return vs Nifty]]-AVERAGE(Table2[1M Return vs Nifty]))/_xlfn.STDEV.P(Table2[1M Return vs Nifty])</f>
        <v>-0.89837950043638892</v>
      </c>
      <c r="K342">
        <v>-24.400134534622499</v>
      </c>
      <c r="L342">
        <f>(Table2[[#This Row],[6M Return vs Nifty]]-AVERAGE(Table2[6M Return vs Nifty]))/_xlfn.STDEV.P(Table2[6M Return vs Nifty])</f>
        <v>-1.0881494831102554</v>
      </c>
      <c r="M342">
        <v>-0.54072336423096601</v>
      </c>
      <c r="N342">
        <f>(Table2[[#This Row],[1W Return vs Nifty]]-AVERAGE(Table2[1W Return vs Nifty]))/_xlfn.STDEV.P(Table2[1W Return vs Nifty])</f>
        <v>-0.52259030307621701</v>
      </c>
      <c r="O342">
        <v>569.92999999999995</v>
      </c>
      <c r="P342">
        <v>604.19238414278004</v>
      </c>
      <c r="Q342">
        <v>589.56645851022904</v>
      </c>
      <c r="R342">
        <v>34.0519912722256</v>
      </c>
      <c r="S342" s="1">
        <f>(Table2[[#This Row],[Close Price]]-Table2[[#This Row],[20D EMA]])/Table2[[#This Row],[20D EMA]]</f>
        <v>-5.5147123330935292E-2</v>
      </c>
      <c r="T342" s="1">
        <f>(Table2[[#This Row],[Close Price]]-Table2[[#This Row],[50D EMA]])/Table2[[#This Row],[50D EMA]]</f>
        <v>-0.10872759383748855</v>
      </c>
      <c r="U342" s="1">
        <f>(Table2[[#This Row],[Close Price]]-Table2[[#This Row],[200D EMA]])/Table2[[#This Row],[200D EMA]]</f>
        <v>-8.6616967049428964E-2</v>
      </c>
      <c r="V342">
        <v>0.72128726659840303</v>
      </c>
      <c r="W342">
        <v>536.54999999999995</v>
      </c>
      <c r="X342">
        <v>555.70000000000005</v>
      </c>
      <c r="Y342">
        <v>536.54999999999995</v>
      </c>
      <c r="Z342">
        <v>571.95000000000005</v>
      </c>
      <c r="AA342">
        <v>509.55</v>
      </c>
      <c r="AB342">
        <v>589.04999999999995</v>
      </c>
      <c r="AC342" s="1">
        <f>(Table2[[#This Row],[Close Price]]/Table2[[#This Row],[Day Low]])-1</f>
        <v>3.6343304445065616E-3</v>
      </c>
      <c r="AD342" s="1">
        <f>(Table2[[#This Row],[Day High]]/Table2[[#This Row],[Close Price]])-1</f>
        <v>3.1940575673166327E-2</v>
      </c>
      <c r="AE342" s="1">
        <f>(Table2[[#This Row],[Close Price]]/Table2[[#This Row],[Current Week Low]])-1</f>
        <v>3.6343304445065616E-3</v>
      </c>
      <c r="AF342" s="1">
        <f>(Table2[[#This Row],[Current Week High]]/Table2[[#This Row],[Close Price]])-1</f>
        <v>6.2116991643454078E-2</v>
      </c>
      <c r="AG342" s="1">
        <f>(Table2[[#This Row],[Close Price]]/Table2[[#This Row],[Current Month Low]])-1</f>
        <v>5.6814836620547426E-2</v>
      </c>
      <c r="AH342" s="1">
        <f>(Table2[[#This Row],[Current Month High]]/Table2[[#This Row],[Close Price]])-1</f>
        <v>9.387186629526445E-2</v>
      </c>
      <c r="AI342">
        <v>45.264623955431702</v>
      </c>
      <c r="AJ342">
        <v>82.356925160853294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-0.28000000000000003</v>
      </c>
      <c r="AM342" t="s">
        <v>3187</v>
      </c>
      <c r="AN342">
        <v>-6.72</v>
      </c>
      <c r="AO342" t="s">
        <v>3187</v>
      </c>
      <c r="AP342">
        <v>0.13211067882814501</v>
      </c>
      <c r="AQ342">
        <f>(Table2[[#This Row],[Sharpe Ratio]]-AVERAGE(Table2[Sharpe Ratio]))/_xlfn.STDEV.P(Table2[Sharpe Ratio])</f>
        <v>0.7772080250910357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210</v>
      </c>
      <c r="AT342">
        <f>_xlfn.RANK.AVG(Table2[[#This Row],[6M Return vs Nifty Z-Score]],Table2[6M Return vs Nifty Z-Score])</f>
        <v>675</v>
      </c>
      <c r="AU342">
        <f>_xlfn.RANK.AVG(Table2[[#This Row],[Sharpe Ratio Z-Score]],Table2[Sharpe Ratio Z-Score])</f>
        <v>146</v>
      </c>
      <c r="AV342">
        <f>(Table2[[#This Row],[Rank 1Y]]+Table2[[#This Row],[Rank 6M]]+Table2[[#This Row],[Rank Sharpe]])/3</f>
        <v>343.66666666666669</v>
      </c>
    </row>
    <row r="343" spans="1:48" x14ac:dyDescent="0.3">
      <c r="A343" t="s">
        <v>214</v>
      </c>
      <c r="B343" t="s">
        <v>215</v>
      </c>
      <c r="C343" t="s">
        <v>3147</v>
      </c>
      <c r="D343" t="s">
        <v>57</v>
      </c>
      <c r="E343">
        <v>118019.44466564</v>
      </c>
      <c r="F343">
        <v>676.55</v>
      </c>
      <c r="G343">
        <v>42.681392307059802</v>
      </c>
      <c r="H343">
        <f>(Table2[[#This Row],[1Y Return vs Nifty]]-AVERAGE(Table2[1Y Return vs Nifty]))/_xlfn.STDEV.P(Table2[1Y Return vs Nifty])</f>
        <v>0.30637492575904285</v>
      </c>
      <c r="I343">
        <v>-8.07589610025844</v>
      </c>
      <c r="J343">
        <f>(Table2[[#This Row],[1M Return vs Nifty]]-AVERAGE(Table2[1M Return vs Nifty]))/_xlfn.STDEV.P(Table2[1M Return vs Nifty])</f>
        <v>-1.0820305530771417</v>
      </c>
      <c r="K343">
        <v>-4.1028794550390399</v>
      </c>
      <c r="L343">
        <f>(Table2[[#This Row],[6M Return vs Nifty]]-AVERAGE(Table2[6M Return vs Nifty]))/_xlfn.STDEV.P(Table2[6M Return vs Nifty])</f>
        <v>-0.44015220752546608</v>
      </c>
      <c r="M343">
        <v>-4.6713382612642498</v>
      </c>
      <c r="N343">
        <f>(Table2[[#This Row],[1W Return vs Nifty]]-AVERAGE(Table2[1W Return vs Nifty]))/_xlfn.STDEV.P(Table2[1W Return vs Nifty])</f>
        <v>-1.3811582910827984</v>
      </c>
      <c r="O343">
        <v>716.22</v>
      </c>
      <c r="P343">
        <v>717.49193962313097</v>
      </c>
      <c r="Q343">
        <v>623.53711457054305</v>
      </c>
      <c r="R343">
        <v>29.3261281238611</v>
      </c>
      <c r="S343" s="1">
        <f>(Table2[[#This Row],[Close Price]]-Table2[[#This Row],[20D EMA]])/Table2[[#This Row],[20D EMA]]</f>
        <v>-5.5388009270894517E-2</v>
      </c>
      <c r="T343" s="1">
        <f>(Table2[[#This Row],[Close Price]]-Table2[[#This Row],[50D EMA]])/Table2[[#This Row],[50D EMA]]</f>
        <v>-5.7062577796534043E-2</v>
      </c>
      <c r="U343" s="1">
        <f>(Table2[[#This Row],[Close Price]]-Table2[[#This Row],[200D EMA]])/Table2[[#This Row],[200D EMA]]</f>
        <v>8.5019615016772757E-2</v>
      </c>
      <c r="V343">
        <v>0.71691981238690405</v>
      </c>
      <c r="W343">
        <v>675</v>
      </c>
      <c r="X343">
        <v>703.5</v>
      </c>
      <c r="Y343">
        <v>675</v>
      </c>
      <c r="Z343">
        <v>718.4</v>
      </c>
      <c r="AA343">
        <v>662.2</v>
      </c>
      <c r="AB343">
        <v>741.45</v>
      </c>
      <c r="AC343" s="1">
        <f>(Table2[[#This Row],[Close Price]]/Table2[[#This Row],[Day Low]])-1</f>
        <v>2.2962962962962408E-3</v>
      </c>
      <c r="AD343" s="1">
        <f>(Table2[[#This Row],[Day High]]/Table2[[#This Row],[Close Price]])-1</f>
        <v>3.9834454216244319E-2</v>
      </c>
      <c r="AE343" s="1">
        <f>(Table2[[#This Row],[Close Price]]/Table2[[#This Row],[Current Week Low]])-1</f>
        <v>2.2962962962962408E-3</v>
      </c>
      <c r="AF343" s="1">
        <f>(Table2[[#This Row],[Current Week High]]/Table2[[#This Row],[Close Price]])-1</f>
        <v>6.1857955805188158E-2</v>
      </c>
      <c r="AG343" s="1">
        <f>(Table2[[#This Row],[Close Price]]/Table2[[#This Row],[Current Month Low]])-1</f>
        <v>2.1670190274841294E-2</v>
      </c>
      <c r="AH343" s="1">
        <f>(Table2[[#This Row],[Current Month High]]/Table2[[#This Row],[Close Price]])-1</f>
        <v>9.5927869337077976E-2</v>
      </c>
      <c r="AI343">
        <v>18.9712512009459</v>
      </c>
      <c r="AJ343">
        <v>94.690647482014299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0.01</v>
      </c>
      <c r="AM343" t="s">
        <v>3188</v>
      </c>
      <c r="AN343">
        <v>-7.71</v>
      </c>
      <c r="AO343" t="s">
        <v>3187</v>
      </c>
      <c r="AP343">
        <v>6.0127830796058997E-2</v>
      </c>
      <c r="AQ343">
        <f>(Table2[[#This Row],[Sharpe Ratio]]-AVERAGE(Table2[Sharpe Ratio]))/_xlfn.STDEV.P(Table2[Sharpe Ratio])</f>
        <v>-6.6265376346942906E-2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207</v>
      </c>
      <c r="AT343">
        <f>_xlfn.RANK.AVG(Table2[[#This Row],[6M Return vs Nifty Z-Score]],Table2[6M Return vs Nifty Z-Score])</f>
        <v>470</v>
      </c>
      <c r="AU343">
        <f>_xlfn.RANK.AVG(Table2[[#This Row],[Sharpe Ratio Z-Score]],Table2[Sharpe Ratio Z-Score])</f>
        <v>355</v>
      </c>
      <c r="AV343">
        <f>(Table2[[#This Row],[Rank 1Y]]+Table2[[#This Row],[Rank 6M]]+Table2[[#This Row],[Rank Sharpe]])/3</f>
        <v>344</v>
      </c>
    </row>
    <row r="344" spans="1:48" x14ac:dyDescent="0.3">
      <c r="A344" t="s">
        <v>1199</v>
      </c>
      <c r="B344" t="s">
        <v>1200</v>
      </c>
      <c r="C344" t="s">
        <v>3154</v>
      </c>
      <c r="D344" t="s">
        <v>120</v>
      </c>
      <c r="E344">
        <v>10157.211282079999</v>
      </c>
      <c r="F344">
        <v>1194.4000000000001</v>
      </c>
      <c r="G344">
        <v>34.475424638057099</v>
      </c>
      <c r="H344">
        <f>(Table2[[#This Row],[1Y Return vs Nifty]]-AVERAGE(Table2[1Y Return vs Nifty]))/_xlfn.STDEV.P(Table2[1Y Return vs Nifty])</f>
        <v>0.16645443854830702</v>
      </c>
      <c r="I344">
        <v>10.053070435306999</v>
      </c>
      <c r="J344">
        <f>(Table2[[#This Row],[1M Return vs Nifty]]-AVERAGE(Table2[1M Return vs Nifty]))/_xlfn.STDEV.P(Table2[1M Return vs Nifty])</f>
        <v>0.91769873248348011</v>
      </c>
      <c r="K344">
        <v>6.58551460938462</v>
      </c>
      <c r="L344">
        <f>(Table2[[#This Row],[6M Return vs Nifty]]-AVERAGE(Table2[6M Return vs Nifty]))/_xlfn.STDEV.P(Table2[6M Return vs Nifty])</f>
        <v>-9.8921326454758221E-2</v>
      </c>
      <c r="M344">
        <v>0.25860882718860201</v>
      </c>
      <c r="N344">
        <f>(Table2[[#This Row],[1W Return vs Nifty]]-AVERAGE(Table2[1W Return vs Nifty]))/_xlfn.STDEV.P(Table2[1W Return vs Nifty])</f>
        <v>-0.35644529841144057</v>
      </c>
      <c r="O344">
        <v>1216.6199999999999</v>
      </c>
      <c r="P344">
        <v>1203.2665869851401</v>
      </c>
      <c r="Q344">
        <v>1052.47981267296</v>
      </c>
      <c r="R344">
        <v>43.903624657013196</v>
      </c>
      <c r="S344" s="1">
        <f>(Table2[[#This Row],[Close Price]]-Table2[[#This Row],[20D EMA]])/Table2[[#This Row],[20D EMA]]</f>
        <v>-1.8263714224655031E-2</v>
      </c>
      <c r="T344" s="1">
        <f>(Table2[[#This Row],[Close Price]]-Table2[[#This Row],[50D EMA]])/Table2[[#This Row],[50D EMA]]</f>
        <v>-7.3687635649850166E-3</v>
      </c>
      <c r="U344" s="1">
        <f>(Table2[[#This Row],[Close Price]]-Table2[[#This Row],[200D EMA]])/Table2[[#This Row],[200D EMA]]</f>
        <v>0.13484361943875062</v>
      </c>
      <c r="V344">
        <v>1.08836198164239</v>
      </c>
      <c r="W344">
        <v>1190</v>
      </c>
      <c r="X344">
        <v>1252.2</v>
      </c>
      <c r="Y344">
        <v>1190</v>
      </c>
      <c r="Z344">
        <v>1313.95</v>
      </c>
      <c r="AA344">
        <v>1127.3</v>
      </c>
      <c r="AB344">
        <v>1395</v>
      </c>
      <c r="AC344" s="1">
        <f>(Table2[[#This Row],[Close Price]]/Table2[[#This Row],[Day Low]])-1</f>
        <v>3.6974789915966699E-3</v>
      </c>
      <c r="AD344" s="1">
        <f>(Table2[[#This Row],[Day High]]/Table2[[#This Row],[Close Price]])-1</f>
        <v>4.8392498325519062E-2</v>
      </c>
      <c r="AE344" s="1">
        <f>(Table2[[#This Row],[Close Price]]/Table2[[#This Row],[Current Week Low]])-1</f>
        <v>3.6974789915966699E-3</v>
      </c>
      <c r="AF344" s="1">
        <f>(Table2[[#This Row],[Current Week High]]/Table2[[#This Row],[Close Price]])-1</f>
        <v>0.10009209645010042</v>
      </c>
      <c r="AG344" s="1">
        <f>(Table2[[#This Row],[Close Price]]/Table2[[#This Row],[Current Month Low]])-1</f>
        <v>5.9522753481770829E-2</v>
      </c>
      <c r="AH344" s="1">
        <f>(Table2[[#This Row],[Current Month High]]/Table2[[#This Row],[Close Price]])-1</f>
        <v>0.16795043536503673</v>
      </c>
      <c r="AI344">
        <v>16.795043536503599</v>
      </c>
      <c r="AJ344">
        <v>71.609195402298795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-0.1</v>
      </c>
      <c r="AM344" t="s">
        <v>3187</v>
      </c>
      <c r="AN344">
        <v>3.45</v>
      </c>
      <c r="AO344" t="s">
        <v>3188</v>
      </c>
      <c r="AP344">
        <v>3.3388859601265003E-2</v>
      </c>
      <c r="AQ344">
        <f>(Table2[[#This Row],[Sharpe Ratio]]-AVERAGE(Table2[Sharpe Ratio]))/_xlfn.STDEV.P(Table2[Sharpe Ratio])</f>
        <v>-0.37958461282077421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0.24920193334481411</v>
      </c>
      <c r="AS344">
        <f>_xlfn.RANK.AVG(Table2[[#This Row],[1Y Return vs Nifty Z-Score]],Table2[1Y Return vs Nifty Z-Score])</f>
        <v>244</v>
      </c>
      <c r="AT344">
        <f>_xlfn.RANK.AVG(Table2[[#This Row],[6M Return vs Nifty Z-Score]],Table2[6M Return vs Nifty Z-Score])</f>
        <v>352</v>
      </c>
      <c r="AU344">
        <f>_xlfn.RANK.AVG(Table2[[#This Row],[Sharpe Ratio Z-Score]],Table2[Sharpe Ratio Z-Score])</f>
        <v>436</v>
      </c>
      <c r="AV344">
        <f>(Table2[[#This Row],[Rank 1Y]]+Table2[[#This Row],[Rank 6M]]+Table2[[#This Row],[Rank Sharpe]])/3</f>
        <v>344</v>
      </c>
    </row>
    <row r="345" spans="1:48" x14ac:dyDescent="0.3">
      <c r="A345" t="s">
        <v>1548</v>
      </c>
      <c r="B345" t="s">
        <v>1549</v>
      </c>
      <c r="C345" t="s">
        <v>3151</v>
      </c>
      <c r="D345" t="s">
        <v>609</v>
      </c>
      <c r="E345">
        <v>6414.7075672499996</v>
      </c>
      <c r="F345">
        <v>365.5</v>
      </c>
      <c r="G345">
        <v>-13.967364020955101</v>
      </c>
      <c r="H345">
        <f>(Table2[[#This Row],[1Y Return vs Nifty]]-AVERAGE(Table2[1Y Return vs Nifty]))/_xlfn.STDEV.P(Table2[1Y Return vs Nifty])</f>
        <v>-0.65954669433690993</v>
      </c>
      <c r="I345">
        <v>8.0149318347024092</v>
      </c>
      <c r="J345">
        <f>(Table2[[#This Row],[1M Return vs Nifty]]-AVERAGE(Table2[1M Return vs Nifty]))/_xlfn.STDEV.P(Table2[1M Return vs Nifty])</f>
        <v>0.69288032159035085</v>
      </c>
      <c r="K345">
        <v>11.0677938069518</v>
      </c>
      <c r="L345">
        <f>(Table2[[#This Row],[6M Return vs Nifty]]-AVERAGE(Table2[6M Return vs Nifty]))/_xlfn.STDEV.P(Table2[6M Return vs Nifty])</f>
        <v>4.4177072665991954E-2</v>
      </c>
      <c r="M345">
        <v>8.5443814933812003</v>
      </c>
      <c r="N345">
        <f>(Table2[[#This Row],[1W Return vs Nifty]]-AVERAGE(Table2[1W Return vs Nifty]))/_xlfn.STDEV.P(Table2[1W Return vs Nifty])</f>
        <v>1.3657920305156146</v>
      </c>
      <c r="O345">
        <v>360.02</v>
      </c>
      <c r="P345">
        <v>361.16230951239299</v>
      </c>
      <c r="Q345">
        <v>336.02661463108097</v>
      </c>
      <c r="R345">
        <v>55.331092853261303</v>
      </c>
      <c r="S345" s="1">
        <f>(Table2[[#This Row],[Close Price]]-Table2[[#This Row],[20D EMA]])/Table2[[#This Row],[20D EMA]]</f>
        <v>1.5221376590189486E-2</v>
      </c>
      <c r="T345" s="1">
        <f>(Table2[[#This Row],[Close Price]]-Table2[[#This Row],[50D EMA]])/Table2[[#This Row],[50D EMA]]</f>
        <v>1.2010363134135848E-2</v>
      </c>
      <c r="U345" s="1">
        <f>(Table2[[#This Row],[Close Price]]-Table2[[#This Row],[200D EMA]])/Table2[[#This Row],[200D EMA]]</f>
        <v>8.7711461192672049E-2</v>
      </c>
      <c r="V345">
        <v>0.77469179300112501</v>
      </c>
      <c r="W345">
        <v>364.05</v>
      </c>
      <c r="X345">
        <v>371.75</v>
      </c>
      <c r="Y345">
        <v>358.65</v>
      </c>
      <c r="Z345">
        <v>382.4</v>
      </c>
      <c r="AA345">
        <v>324.05</v>
      </c>
      <c r="AB345">
        <v>382.4</v>
      </c>
      <c r="AC345" s="1">
        <f>(Table2[[#This Row],[Close Price]]/Table2[[#This Row],[Day Low]])-1</f>
        <v>3.9829693723389958E-3</v>
      </c>
      <c r="AD345" s="1">
        <f>(Table2[[#This Row],[Day High]]/Table2[[#This Row],[Close Price]])-1</f>
        <v>1.7099863201094356E-2</v>
      </c>
      <c r="AE345" s="1">
        <f>(Table2[[#This Row],[Close Price]]/Table2[[#This Row],[Current Week Low]])-1</f>
        <v>1.9099400529764443E-2</v>
      </c>
      <c r="AF345" s="1">
        <f>(Table2[[#This Row],[Current Week High]]/Table2[[#This Row],[Close Price]])-1</f>
        <v>4.6238030095759219E-2</v>
      </c>
      <c r="AG345" s="1">
        <f>(Table2[[#This Row],[Close Price]]/Table2[[#This Row],[Current Month Low]])-1</f>
        <v>0.12791235920382649</v>
      </c>
      <c r="AH345" s="1">
        <f>(Table2[[#This Row],[Current Month High]]/Table2[[#This Row],[Close Price]])-1</f>
        <v>4.6238030095759219E-2</v>
      </c>
      <c r="AI345">
        <v>19.917920656634699</v>
      </c>
      <c r="AJ345">
        <v>46.757679180887301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-0.08</v>
      </c>
      <c r="AM345" t="s">
        <v>3187</v>
      </c>
      <c r="AN345">
        <v>-1.04</v>
      </c>
      <c r="AO345" t="s">
        <v>3187</v>
      </c>
      <c r="AP345">
        <v>0.114455562877186</v>
      </c>
      <c r="AQ345">
        <f>(Table2[[#This Row],[Sharpe Ratio]]-AVERAGE(Table2[Sharpe Ratio]))/_xlfn.STDEV.P(Table2[Sharpe Ratio])</f>
        <v>0.57033067706919249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542</v>
      </c>
      <c r="AT345">
        <f>_xlfn.RANK.AVG(Table2[[#This Row],[6M Return vs Nifty Z-Score]],Table2[6M Return vs Nifty Z-Score])</f>
        <v>295</v>
      </c>
      <c r="AU345">
        <f>_xlfn.RANK.AVG(Table2[[#This Row],[Sharpe Ratio Z-Score]],Table2[Sharpe Ratio Z-Score])</f>
        <v>195</v>
      </c>
      <c r="AV345">
        <f>(Table2[[#This Row],[Rank 1Y]]+Table2[[#This Row],[Rank 6M]]+Table2[[#This Row],[Rank Sharpe]])/3</f>
        <v>344</v>
      </c>
    </row>
    <row r="346" spans="1:48" x14ac:dyDescent="0.3">
      <c r="A346" t="s">
        <v>636</v>
      </c>
      <c r="B346" t="s">
        <v>637</v>
      </c>
      <c r="C346" t="s">
        <v>3152</v>
      </c>
      <c r="D346" t="s">
        <v>303</v>
      </c>
      <c r="E346">
        <v>29882.122119899999</v>
      </c>
      <c r="F346">
        <v>2355.3000000000002</v>
      </c>
      <c r="G346">
        <v>15.5582404016493</v>
      </c>
      <c r="H346">
        <f>(Table2[[#This Row],[1Y Return vs Nifty]]-AVERAGE(Table2[1Y Return vs Nifty]))/_xlfn.STDEV.P(Table2[1Y Return vs Nifty])</f>
        <v>-0.15610369740583055</v>
      </c>
      <c r="I346">
        <v>21.2312829655875</v>
      </c>
      <c r="J346">
        <f>(Table2[[#This Row],[1M Return vs Nifty]]-AVERAGE(Table2[1M Return vs Nifty]))/_xlfn.STDEV.P(Table2[1M Return vs Nifty])</f>
        <v>2.1507198709565243</v>
      </c>
      <c r="K346">
        <v>54.763068268462199</v>
      </c>
      <c r="L346">
        <f>(Table2[[#This Row],[6M Return vs Nifty]]-AVERAGE(Table2[6M Return vs Nifty]))/_xlfn.STDEV.P(Table2[6M Return vs Nifty])</f>
        <v>1.4391646557638256</v>
      </c>
      <c r="M346">
        <v>2.6688704404064998</v>
      </c>
      <c r="N346">
        <f>(Table2[[#This Row],[1W Return vs Nifty]]-AVERAGE(Table2[1W Return vs Nifty]))/_xlfn.STDEV.P(Table2[1W Return vs Nifty])</f>
        <v>0.14453906237132469</v>
      </c>
      <c r="O346">
        <v>2291.81</v>
      </c>
      <c r="P346">
        <v>2179.2453935201002</v>
      </c>
      <c r="Q346">
        <v>1835.7164943482201</v>
      </c>
      <c r="R346">
        <v>58.831497405278398</v>
      </c>
      <c r="S346" s="1">
        <f>(Table2[[#This Row],[Close Price]]-Table2[[#This Row],[20D EMA]])/Table2[[#This Row],[20D EMA]]</f>
        <v>2.7702994576339329E-2</v>
      </c>
      <c r="T346" s="1">
        <f>(Table2[[#This Row],[Close Price]]-Table2[[#This Row],[50D EMA]])/Table2[[#This Row],[50D EMA]]</f>
        <v>8.0786958184420818E-2</v>
      </c>
      <c r="U346" s="1">
        <f>(Table2[[#This Row],[Close Price]]-Table2[[#This Row],[200D EMA]])/Table2[[#This Row],[200D EMA]]</f>
        <v>0.28304125786932077</v>
      </c>
      <c r="V346">
        <v>1.22890127050241</v>
      </c>
      <c r="W346">
        <v>2341.35</v>
      </c>
      <c r="X346">
        <v>2426.9499999999998</v>
      </c>
      <c r="Y346">
        <v>2295.0500000000002</v>
      </c>
      <c r="Z346">
        <v>2440</v>
      </c>
      <c r="AA346">
        <v>2241.1</v>
      </c>
      <c r="AB346">
        <v>2440</v>
      </c>
      <c r="AC346" s="1">
        <f>(Table2[[#This Row],[Close Price]]/Table2[[#This Row],[Day Low]])-1</f>
        <v>5.9581010955218616E-3</v>
      </c>
      <c r="AD346" s="1">
        <f>(Table2[[#This Row],[Day High]]/Table2[[#This Row],[Close Price]])-1</f>
        <v>3.0420753194921879E-2</v>
      </c>
      <c r="AE346" s="1">
        <f>(Table2[[#This Row],[Close Price]]/Table2[[#This Row],[Current Week Low]])-1</f>
        <v>2.6252151369251298E-2</v>
      </c>
      <c r="AF346" s="1">
        <f>(Table2[[#This Row],[Current Week High]]/Table2[[#This Row],[Close Price]])-1</f>
        <v>3.5961448647730654E-2</v>
      </c>
      <c r="AG346" s="1">
        <f>(Table2[[#This Row],[Close Price]]/Table2[[#This Row],[Current Month Low]])-1</f>
        <v>5.0957119271786366E-2</v>
      </c>
      <c r="AH346" s="1">
        <f>(Table2[[#This Row],[Current Month High]]/Table2[[#This Row],[Close Price]])-1</f>
        <v>3.5961448647730654E-2</v>
      </c>
      <c r="AI346">
        <v>3.5961448647730601</v>
      </c>
      <c r="AJ346">
        <v>98.575162296602301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7.0000000000000007E-2</v>
      </c>
      <c r="AM346" t="s">
        <v>3188</v>
      </c>
      <c r="AN346">
        <v>2.87</v>
      </c>
      <c r="AO346" t="s">
        <v>3188</v>
      </c>
      <c r="AP346">
        <v>-2.6581989728805999E-2</v>
      </c>
      <c r="AQ346">
        <f>(Table2[[#This Row],[Sharpe Ratio]]-AVERAGE(Table2[Sharpe Ratio]))/_xlfn.STDEV.P(Table2[Sharpe Ratio])</f>
        <v>-1.0823050198962489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2.4960148717895949</v>
      </c>
      <c r="AS346">
        <f>_xlfn.RANK.AVG(Table2[[#This Row],[1Y Return vs Nifty Z-Score]],Table2[1Y Return vs Nifty Z-Score])</f>
        <v>345</v>
      </c>
      <c r="AT346">
        <f>_xlfn.RANK.AVG(Table2[[#This Row],[6M Return vs Nifty Z-Score]],Table2[6M Return vs Nifty Z-Score])</f>
        <v>59</v>
      </c>
      <c r="AU346">
        <f>_xlfn.RANK.AVG(Table2[[#This Row],[Sharpe Ratio Z-Score]],Table2[Sharpe Ratio Z-Score])</f>
        <v>629</v>
      </c>
      <c r="AV346">
        <f>(Table2[[#This Row],[Rank 1Y]]+Table2[[#This Row],[Rank 6M]]+Table2[[#This Row],[Rank Sharpe]])/3</f>
        <v>344.33333333333331</v>
      </c>
    </row>
    <row r="347" spans="1:48" x14ac:dyDescent="0.3">
      <c r="A347" t="s">
        <v>123</v>
      </c>
      <c r="B347" t="s">
        <v>124</v>
      </c>
      <c r="C347" t="s">
        <v>3140</v>
      </c>
      <c r="D347" t="s">
        <v>18</v>
      </c>
      <c r="E347">
        <v>231983.704155924</v>
      </c>
      <c r="F347">
        <v>164.28</v>
      </c>
      <c r="G347">
        <v>53.930147794294903</v>
      </c>
      <c r="H347">
        <f>(Table2[[#This Row],[1Y Return vs Nifty]]-AVERAGE(Table2[1Y Return vs Nifty]))/_xlfn.STDEV.P(Table2[1Y Return vs Nifty])</f>
        <v>0.49817818550545351</v>
      </c>
      <c r="I347">
        <v>0.60596970937592598</v>
      </c>
      <c r="J347">
        <f>(Table2[[#This Row],[1M Return vs Nifty]]-AVERAGE(Table2[1M Return vs Nifty]))/_xlfn.STDEV.P(Table2[1M Return vs Nifty])</f>
        <v>-0.12437081672241167</v>
      </c>
      <c r="K347">
        <v>-14.540965816385899</v>
      </c>
      <c r="L347">
        <f>(Table2[[#This Row],[6M Return vs Nifty]]-AVERAGE(Table2[6M Return vs Nifty]))/_xlfn.STDEV.P(Table2[6M Return vs Nifty])</f>
        <v>-0.77339192382952504</v>
      </c>
      <c r="M347">
        <v>2.7160999313599299</v>
      </c>
      <c r="N347">
        <f>(Table2[[#This Row],[1W Return vs Nifty]]-AVERAGE(Table2[1W Return vs Nifty]))/_xlfn.STDEV.P(Table2[1W Return vs Nifty])</f>
        <v>0.15435593710626677</v>
      </c>
      <c r="O347">
        <v>168.38</v>
      </c>
      <c r="P347">
        <v>170.12265669476599</v>
      </c>
      <c r="Q347">
        <v>159.02208521243301</v>
      </c>
      <c r="R347">
        <v>39.289379090628501</v>
      </c>
      <c r="S347" s="1">
        <f>(Table2[[#This Row],[Close Price]]-Table2[[#This Row],[20D EMA]])/Table2[[#This Row],[20D EMA]]</f>
        <v>-2.4349685235776186E-2</v>
      </c>
      <c r="T347" s="1">
        <f>(Table2[[#This Row],[Close Price]]-Table2[[#This Row],[50D EMA]])/Table2[[#This Row],[50D EMA]]</f>
        <v>-3.4343789406303976E-2</v>
      </c>
      <c r="U347" s="1">
        <f>(Table2[[#This Row],[Close Price]]-Table2[[#This Row],[200D EMA]])/Table2[[#This Row],[200D EMA]]</f>
        <v>3.3064053842226333E-2</v>
      </c>
      <c r="V347">
        <v>0.83746817810221896</v>
      </c>
      <c r="W347">
        <v>164</v>
      </c>
      <c r="X347">
        <v>168.6</v>
      </c>
      <c r="Y347">
        <v>162.85</v>
      </c>
      <c r="Z347">
        <v>171.65</v>
      </c>
      <c r="AA347">
        <v>160.76</v>
      </c>
      <c r="AB347">
        <v>181.34</v>
      </c>
      <c r="AC347" s="1">
        <f>(Table2[[#This Row],[Close Price]]/Table2[[#This Row],[Day Low]])-1</f>
        <v>1.7073170731707332E-3</v>
      </c>
      <c r="AD347" s="1">
        <f>(Table2[[#This Row],[Day High]]/Table2[[#This Row],[Close Price]])-1</f>
        <v>2.6296566837107349E-2</v>
      </c>
      <c r="AE347" s="1">
        <f>(Table2[[#This Row],[Close Price]]/Table2[[#This Row],[Current Week Low]])-1</f>
        <v>8.7810868897759686E-3</v>
      </c>
      <c r="AF347" s="1">
        <f>(Table2[[#This Row],[Current Week High]]/Table2[[#This Row],[Close Price]])-1</f>
        <v>4.4862429997565068E-2</v>
      </c>
      <c r="AG347" s="1">
        <f>(Table2[[#This Row],[Close Price]]/Table2[[#This Row],[Current Month Low]])-1</f>
        <v>2.1895994028365395E-2</v>
      </c>
      <c r="AH347" s="1">
        <f>(Table2[[#This Row],[Current Month High]]/Table2[[#This Row],[Close Price]])-1</f>
        <v>0.10384709033357686</v>
      </c>
      <c r="AI347">
        <v>19.7954711468224</v>
      </c>
      <c r="AJ347">
        <v>92.140350877192901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-0.04</v>
      </c>
      <c r="AM347" t="s">
        <v>3187</v>
      </c>
      <c r="AN347">
        <v>-8.81</v>
      </c>
      <c r="AO347" t="s">
        <v>3187</v>
      </c>
      <c r="AP347">
        <v>8.0597750113790001E-2</v>
      </c>
      <c r="AQ347">
        <f>(Table2[[#This Row],[Sharpe Ratio]]-AVERAGE(Table2[Sharpe Ratio]))/_xlfn.STDEV.P(Table2[Sharpe Ratio])</f>
        <v>0.17359499242300899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163</v>
      </c>
      <c r="AT347">
        <f>_xlfn.RANK.AVG(Table2[[#This Row],[6M Return vs Nifty Z-Score]],Table2[6M Return vs Nifty Z-Score])</f>
        <v>580</v>
      </c>
      <c r="AU347">
        <f>_xlfn.RANK.AVG(Table2[[#This Row],[Sharpe Ratio Z-Score]],Table2[Sharpe Ratio Z-Score])</f>
        <v>294</v>
      </c>
      <c r="AV347">
        <f>(Table2[[#This Row],[Rank 1Y]]+Table2[[#This Row],[Rank 6M]]+Table2[[#This Row],[Rank Sharpe]])/3</f>
        <v>345.66666666666669</v>
      </c>
    </row>
    <row r="348" spans="1:48" x14ac:dyDescent="0.3">
      <c r="A348" t="s">
        <v>382</v>
      </c>
      <c r="B348" t="s">
        <v>383</v>
      </c>
      <c r="C348" t="s">
        <v>3144</v>
      </c>
      <c r="D348" t="s">
        <v>384</v>
      </c>
      <c r="E348">
        <v>63048.643547009997</v>
      </c>
      <c r="F348">
        <v>1741.7</v>
      </c>
      <c r="G348">
        <v>6.8804902125034797</v>
      </c>
      <c r="H348">
        <f>(Table2[[#This Row],[1Y Return vs Nifty]]-AVERAGE(Table2[1Y Return vs Nifty]))/_xlfn.STDEV.P(Table2[1Y Return vs Nifty])</f>
        <v>-0.30406857898157075</v>
      </c>
      <c r="I348">
        <v>-2.0059541044882399</v>
      </c>
      <c r="J348">
        <f>(Table2[[#This Row],[1M Return vs Nifty]]-AVERAGE(Table2[1M Return vs Nifty]))/_xlfn.STDEV.P(Table2[1M Return vs Nifty])</f>
        <v>-0.41248103701492511</v>
      </c>
      <c r="K348">
        <v>12.2251701211884</v>
      </c>
      <c r="L348">
        <f>(Table2[[#This Row],[6M Return vs Nifty]]-AVERAGE(Table2[6M Return vs Nifty]))/_xlfn.STDEV.P(Table2[6M Return vs Nifty])</f>
        <v>8.112673386456784E-2</v>
      </c>
      <c r="M348">
        <v>3.8895053884011501</v>
      </c>
      <c r="N348">
        <f>(Table2[[#This Row],[1W Return vs Nifty]]-AVERAGE(Table2[1W Return vs Nifty]))/_xlfn.STDEV.P(Table2[1W Return vs Nifty])</f>
        <v>0.39825385242424993</v>
      </c>
      <c r="O348">
        <v>1738.67</v>
      </c>
      <c r="P348">
        <v>1749.9327003062599</v>
      </c>
      <c r="Q348">
        <v>1601.94164768426</v>
      </c>
      <c r="R348">
        <v>54.226063868446502</v>
      </c>
      <c r="S348" s="1">
        <f>(Table2[[#This Row],[Close Price]]-Table2[[#This Row],[20D EMA]])/Table2[[#This Row],[20D EMA]]</f>
        <v>1.7427113828385908E-3</v>
      </c>
      <c r="T348" s="1">
        <f>(Table2[[#This Row],[Close Price]]-Table2[[#This Row],[50D EMA]])/Table2[[#This Row],[50D EMA]]</f>
        <v>-4.7045810989297093E-3</v>
      </c>
      <c r="U348" s="1">
        <f>(Table2[[#This Row],[Close Price]]-Table2[[#This Row],[200D EMA]])/Table2[[#This Row],[200D EMA]]</f>
        <v>8.724309809771931E-2</v>
      </c>
      <c r="V348">
        <v>0.60643101784477804</v>
      </c>
      <c r="W348">
        <v>1721.1</v>
      </c>
      <c r="X348">
        <v>1770</v>
      </c>
      <c r="Y348">
        <v>1695</v>
      </c>
      <c r="Z348">
        <v>1778.3</v>
      </c>
      <c r="AA348">
        <v>1593.75</v>
      </c>
      <c r="AB348">
        <v>1778.3</v>
      </c>
      <c r="AC348" s="1">
        <f>(Table2[[#This Row],[Close Price]]/Table2[[#This Row],[Day Low]])-1</f>
        <v>1.1969089535762034E-2</v>
      </c>
      <c r="AD348" s="1">
        <f>(Table2[[#This Row],[Day High]]/Table2[[#This Row],[Close Price]])-1</f>
        <v>1.6248492851811402E-2</v>
      </c>
      <c r="AE348" s="1">
        <f>(Table2[[#This Row],[Close Price]]/Table2[[#This Row],[Current Week Low]])-1</f>
        <v>2.7551622418878985E-2</v>
      </c>
      <c r="AF348" s="1">
        <f>(Table2[[#This Row],[Current Week High]]/Table2[[#This Row],[Close Price]])-1</f>
        <v>2.1013951886088345E-2</v>
      </c>
      <c r="AG348" s="1">
        <f>(Table2[[#This Row],[Close Price]]/Table2[[#This Row],[Current Month Low]])-1</f>
        <v>9.2831372549019742E-2</v>
      </c>
      <c r="AH348" s="1">
        <f>(Table2[[#This Row],[Current Month High]]/Table2[[#This Row],[Close Price]])-1</f>
        <v>2.1013951886088345E-2</v>
      </c>
      <c r="AI348">
        <v>14.382499856461999</v>
      </c>
      <c r="AJ348">
        <v>48.8696098123851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0.03</v>
      </c>
      <c r="AM348" t="s">
        <v>3188</v>
      </c>
      <c r="AN348">
        <v>3.46</v>
      </c>
      <c r="AO348" t="s">
        <v>3188</v>
      </c>
      <c r="AP348">
        <v>5.8930477336609E-2</v>
      </c>
      <c r="AQ348">
        <f>(Table2[[#This Row],[Sharpe Ratio]]-AVERAGE(Table2[Sharpe Ratio]))/_xlfn.STDEV.P(Table2[Sharpe Ratio])</f>
        <v>-8.0295604696835998E-2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397</v>
      </c>
      <c r="AT348">
        <f>_xlfn.RANK.AVG(Table2[[#This Row],[6M Return vs Nifty Z-Score]],Table2[6M Return vs Nifty Z-Score])</f>
        <v>282</v>
      </c>
      <c r="AU348">
        <f>_xlfn.RANK.AVG(Table2[[#This Row],[Sharpe Ratio Z-Score]],Table2[Sharpe Ratio Z-Score])</f>
        <v>362</v>
      </c>
      <c r="AV348">
        <f>(Table2[[#This Row],[Rank 1Y]]+Table2[[#This Row],[Rank 6M]]+Table2[[#This Row],[Rank Sharpe]])/3</f>
        <v>347</v>
      </c>
    </row>
    <row r="349" spans="1:48" x14ac:dyDescent="0.3">
      <c r="A349" t="s">
        <v>1307</v>
      </c>
      <c r="B349" t="s">
        <v>1308</v>
      </c>
      <c r="C349" t="s">
        <v>3146</v>
      </c>
      <c r="D349" t="s">
        <v>51</v>
      </c>
      <c r="E349">
        <v>8899.1991914399896</v>
      </c>
      <c r="F349">
        <v>546.6</v>
      </c>
      <c r="G349">
        <v>17.195000870725998</v>
      </c>
      <c r="H349">
        <f>(Table2[[#This Row],[1Y Return vs Nifty]]-AVERAGE(Table2[1Y Return vs Nifty]))/_xlfn.STDEV.P(Table2[1Y Return vs Nifty])</f>
        <v>-0.12819518843795188</v>
      </c>
      <c r="I349">
        <v>-0.24359867612778399</v>
      </c>
      <c r="J349">
        <f>(Table2[[#This Row],[1M Return vs Nifty]]-AVERAGE(Table2[1M Return vs Nifty]))/_xlfn.STDEV.P(Table2[1M Return vs Nifty])</f>
        <v>-0.21808309630797471</v>
      </c>
      <c r="K349">
        <v>9.1811371317211297</v>
      </c>
      <c r="L349">
        <f>(Table2[[#This Row],[6M Return vs Nifty]]-AVERAGE(Table2[6M Return vs Nifty]))/_xlfn.STDEV.P(Table2[6M Return vs Nifty])</f>
        <v>-1.6055130196899782E-2</v>
      </c>
      <c r="M349">
        <v>7.0359913005201102</v>
      </c>
      <c r="N349">
        <f>(Table2[[#This Row],[1W Return vs Nifty]]-AVERAGE(Table2[1W Return vs Nifty]))/_xlfn.STDEV.P(Table2[1W Return vs Nifty])</f>
        <v>1.0522659417137397</v>
      </c>
      <c r="O349">
        <v>544.54</v>
      </c>
      <c r="P349">
        <v>536.517880197198</v>
      </c>
      <c r="Q349">
        <v>478.73108780068497</v>
      </c>
      <c r="R349">
        <v>51.5756162971389</v>
      </c>
      <c r="S349" s="1">
        <f>(Table2[[#This Row],[Close Price]]-Table2[[#This Row],[20D EMA]])/Table2[[#This Row],[20D EMA]]</f>
        <v>3.7830095126162619E-3</v>
      </c>
      <c r="T349" s="1">
        <f>(Table2[[#This Row],[Close Price]]-Table2[[#This Row],[50D EMA]])/Table2[[#This Row],[50D EMA]]</f>
        <v>1.8791768503775359E-2</v>
      </c>
      <c r="U349" s="1">
        <f>(Table2[[#This Row],[Close Price]]-Table2[[#This Row],[200D EMA]])/Table2[[#This Row],[200D EMA]]</f>
        <v>0.14176834120196433</v>
      </c>
      <c r="V349">
        <v>0.35258864944176499</v>
      </c>
      <c r="W349">
        <v>545</v>
      </c>
      <c r="X349">
        <v>569.20000000000005</v>
      </c>
      <c r="Y349">
        <v>529.20000000000005</v>
      </c>
      <c r="Z349">
        <v>569.95000000000005</v>
      </c>
      <c r="AA349">
        <v>500.55</v>
      </c>
      <c r="AB349">
        <v>569.95000000000005</v>
      </c>
      <c r="AC349" s="1">
        <f>(Table2[[#This Row],[Close Price]]/Table2[[#This Row],[Day Low]])-1</f>
        <v>2.9357798165137172E-3</v>
      </c>
      <c r="AD349" s="1">
        <f>(Table2[[#This Row],[Day High]]/Table2[[#This Row],[Close Price]])-1</f>
        <v>4.1346505671423284E-2</v>
      </c>
      <c r="AE349" s="1">
        <f>(Table2[[#This Row],[Close Price]]/Table2[[#This Row],[Current Week Low]])-1</f>
        <v>3.287981859410416E-2</v>
      </c>
      <c r="AF349" s="1">
        <f>(Table2[[#This Row],[Current Week High]]/Table2[[#This Row],[Close Price]])-1</f>
        <v>4.2718624222466195E-2</v>
      </c>
      <c r="AG349" s="1">
        <f>(Table2[[#This Row],[Close Price]]/Table2[[#This Row],[Current Month Low]])-1</f>
        <v>9.1998801318549539E-2</v>
      </c>
      <c r="AH349" s="1">
        <f>(Table2[[#This Row],[Current Month High]]/Table2[[#This Row],[Close Price]])-1</f>
        <v>4.2718624222466195E-2</v>
      </c>
      <c r="AI349">
        <v>20.5360409806073</v>
      </c>
      <c r="AJ349">
        <v>59.219341683658598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-0.02</v>
      </c>
      <c r="AM349" t="s">
        <v>3187</v>
      </c>
      <c r="AN349">
        <v>1.31</v>
      </c>
      <c r="AO349" t="s">
        <v>3188</v>
      </c>
      <c r="AP349">
        <v>4.8686544082395998E-2</v>
      </c>
      <c r="AQ349">
        <f>(Table2[[#This Row],[Sharpe Ratio]]-AVERAGE(Table2[Sharpe Ratio]))/_xlfn.STDEV.P(Table2[Sharpe Ratio])</f>
        <v>-0.20033093897790261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0.48960158779301066</v>
      </c>
      <c r="AS349">
        <f>_xlfn.RANK.AVG(Table2[[#This Row],[1Y Return vs Nifty Z-Score]],Table2[1Y Return vs Nifty Z-Score])</f>
        <v>330</v>
      </c>
      <c r="AT349">
        <f>_xlfn.RANK.AVG(Table2[[#This Row],[6M Return vs Nifty Z-Score]],Table2[6M Return vs Nifty Z-Score])</f>
        <v>319</v>
      </c>
      <c r="AU349">
        <f>_xlfn.RANK.AVG(Table2[[#This Row],[Sharpe Ratio Z-Score]],Table2[Sharpe Ratio Z-Score])</f>
        <v>392</v>
      </c>
      <c r="AV349">
        <f>(Table2[[#This Row],[Rank 1Y]]+Table2[[#This Row],[Rank 6M]]+Table2[[#This Row],[Rank Sharpe]])/3</f>
        <v>347</v>
      </c>
    </row>
    <row r="350" spans="1:48" x14ac:dyDescent="0.3">
      <c r="A350" t="s">
        <v>780</v>
      </c>
      <c r="B350" t="s">
        <v>781</v>
      </c>
      <c r="C350" t="s">
        <v>3151</v>
      </c>
      <c r="D350" t="s">
        <v>258</v>
      </c>
      <c r="E350">
        <v>21011.989703570001</v>
      </c>
      <c r="F350">
        <v>664.15</v>
      </c>
      <c r="G350">
        <v>11.1696274787412</v>
      </c>
      <c r="H350">
        <f>(Table2[[#This Row],[1Y Return vs Nifty]]-AVERAGE(Table2[1Y Return vs Nifty]))/_xlfn.STDEV.P(Table2[1Y Return vs Nifty])</f>
        <v>-0.23093422113213974</v>
      </c>
      <c r="I350">
        <v>-3.7053322692961999</v>
      </c>
      <c r="J350">
        <f>(Table2[[#This Row],[1M Return vs Nifty]]-AVERAGE(Table2[1M Return vs Nifty]))/_xlfn.STDEV.P(Table2[1M Return vs Nifty])</f>
        <v>-0.59993222331073293</v>
      </c>
      <c r="K350">
        <v>-5.6453425483686797</v>
      </c>
      <c r="L350">
        <f>(Table2[[#This Row],[6M Return vs Nifty]]-AVERAGE(Table2[6M Return vs Nifty]))/_xlfn.STDEV.P(Table2[6M Return vs Nifty])</f>
        <v>-0.48939590467804706</v>
      </c>
      <c r="M350">
        <v>1.73520239736346</v>
      </c>
      <c r="N350">
        <f>(Table2[[#This Row],[1W Return vs Nifty]]-AVERAGE(Table2[1W Return vs Nifty]))/_xlfn.STDEV.P(Table2[1W Return vs Nifty])</f>
        <v>-4.9528289140249926E-2</v>
      </c>
      <c r="O350">
        <v>678.64</v>
      </c>
      <c r="P350">
        <v>683.70467683055301</v>
      </c>
      <c r="Q350">
        <v>644.50178689123697</v>
      </c>
      <c r="R350">
        <v>41.610105845062897</v>
      </c>
      <c r="S350" s="1">
        <f>(Table2[[#This Row],[Close Price]]-Table2[[#This Row],[20D EMA]])/Table2[[#This Row],[20D EMA]]</f>
        <v>-2.1351526582576934E-2</v>
      </c>
      <c r="T350" s="1">
        <f>(Table2[[#This Row],[Close Price]]-Table2[[#This Row],[50D EMA]])/Table2[[#This Row],[50D EMA]]</f>
        <v>-2.8601057581180474E-2</v>
      </c>
      <c r="U350" s="1">
        <f>(Table2[[#This Row],[Close Price]]-Table2[[#This Row],[200D EMA]])/Table2[[#This Row],[200D EMA]]</f>
        <v>3.0485893923640494E-2</v>
      </c>
      <c r="V350">
        <v>0.70075143669999895</v>
      </c>
      <c r="W350">
        <v>661.45</v>
      </c>
      <c r="X350">
        <v>681.95</v>
      </c>
      <c r="Y350">
        <v>660.15</v>
      </c>
      <c r="Z350">
        <v>685.95</v>
      </c>
      <c r="AA350">
        <v>624.70000000000005</v>
      </c>
      <c r="AB350">
        <v>698.9</v>
      </c>
      <c r="AC350" s="1">
        <f>(Table2[[#This Row],[Close Price]]/Table2[[#This Row],[Day Low]])-1</f>
        <v>4.0819411898100899E-3</v>
      </c>
      <c r="AD350" s="1">
        <f>(Table2[[#This Row],[Day High]]/Table2[[#This Row],[Close Price]])-1</f>
        <v>2.6801174433486619E-2</v>
      </c>
      <c r="AE350" s="1">
        <f>(Table2[[#This Row],[Close Price]]/Table2[[#This Row],[Current Week Low]])-1</f>
        <v>6.0592289631145047E-3</v>
      </c>
      <c r="AF350" s="1">
        <f>(Table2[[#This Row],[Current Week High]]/Table2[[#This Row],[Close Price]])-1</f>
        <v>3.2823910261236211E-2</v>
      </c>
      <c r="AG350" s="1">
        <f>(Table2[[#This Row],[Close Price]]/Table2[[#This Row],[Current Month Low]])-1</f>
        <v>6.31503121498318E-2</v>
      </c>
      <c r="AH350" s="1">
        <f>(Table2[[#This Row],[Current Month High]]/Table2[[#This Row],[Close Price]])-1</f>
        <v>5.2322517503575972E-2</v>
      </c>
      <c r="AI350">
        <v>20.296619739516601</v>
      </c>
      <c r="AJ350">
        <v>42.277206512425003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-0.04</v>
      </c>
      <c r="AM350" t="s">
        <v>3187</v>
      </c>
      <c r="AN350">
        <v>-2.29</v>
      </c>
      <c r="AO350" t="s">
        <v>3187</v>
      </c>
      <c r="AP350">
        <v>0.115142040489842</v>
      </c>
      <c r="AQ350">
        <f>(Table2[[#This Row],[Sharpe Ratio]]-AVERAGE(Table2[Sharpe Ratio]))/_xlfn.STDEV.P(Table2[Sharpe Ratio])</f>
        <v>0.57837461562938786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369</v>
      </c>
      <c r="AT350">
        <f>_xlfn.RANK.AVG(Table2[[#This Row],[6M Return vs Nifty Z-Score]],Table2[6M Return vs Nifty Z-Score])</f>
        <v>482</v>
      </c>
      <c r="AU350">
        <f>_xlfn.RANK.AVG(Table2[[#This Row],[Sharpe Ratio Z-Score]],Table2[Sharpe Ratio Z-Score])</f>
        <v>193</v>
      </c>
      <c r="AV350">
        <f>(Table2[[#This Row],[Rank 1Y]]+Table2[[#This Row],[Rank 6M]]+Table2[[#This Row],[Rank Sharpe]])/3</f>
        <v>348</v>
      </c>
    </row>
    <row r="351" spans="1:48" x14ac:dyDescent="0.3">
      <c r="A351" t="s">
        <v>323</v>
      </c>
      <c r="B351" t="s">
        <v>324</v>
      </c>
      <c r="C351" t="s">
        <v>3147</v>
      </c>
      <c r="D351" t="s">
        <v>108</v>
      </c>
      <c r="E351">
        <v>85332.570668475004</v>
      </c>
      <c r="F351">
        <v>84.95</v>
      </c>
      <c r="G351">
        <v>35.054483611617599</v>
      </c>
      <c r="H351">
        <f>(Table2[[#This Row],[1Y Return vs Nifty]]-AVERAGE(Table2[1Y Return vs Nifty]))/_xlfn.STDEV.P(Table2[1Y Return vs Nifty])</f>
        <v>0.17632801068171763</v>
      </c>
      <c r="I351">
        <v>-5.8274213934282297</v>
      </c>
      <c r="J351">
        <f>(Table2[[#This Row],[1M Return vs Nifty]]-AVERAGE(Table2[1M Return vs Nifty]))/_xlfn.STDEV.P(Table2[1M Return vs Nifty])</f>
        <v>-0.83401085982712786</v>
      </c>
      <c r="K351">
        <v>-16.831865290783401</v>
      </c>
      <c r="L351">
        <f>(Table2[[#This Row],[6M Return vs Nifty]]-AVERAGE(Table2[6M Return vs Nifty]))/_xlfn.STDEV.P(Table2[6M Return vs Nifty])</f>
        <v>-0.84652972557797068</v>
      </c>
      <c r="M351">
        <v>-4.2091582528795399</v>
      </c>
      <c r="N351">
        <f>(Table2[[#This Row],[1W Return vs Nifty]]-AVERAGE(Table2[1W Return vs Nifty]))/_xlfn.STDEV.P(Table2[1W Return vs Nifty])</f>
        <v>-1.2850919741330564</v>
      </c>
      <c r="O351">
        <v>91.58</v>
      </c>
      <c r="P351">
        <v>94.509851884537298</v>
      </c>
      <c r="Q351">
        <v>89.648287890054604</v>
      </c>
      <c r="R351">
        <v>16.637593588087899</v>
      </c>
      <c r="S351" s="1">
        <f>(Table2[[#This Row],[Close Price]]-Table2[[#This Row],[20D EMA]])/Table2[[#This Row],[20D EMA]]</f>
        <v>-7.239571958942996E-2</v>
      </c>
      <c r="T351" s="1">
        <f>(Table2[[#This Row],[Close Price]]-Table2[[#This Row],[50D EMA]])/Table2[[#This Row],[50D EMA]]</f>
        <v>-0.10115190844036628</v>
      </c>
      <c r="U351" s="1">
        <f>(Table2[[#This Row],[Close Price]]-Table2[[#This Row],[200D EMA]])/Table2[[#This Row],[200D EMA]]</f>
        <v>-5.2408004666152912E-2</v>
      </c>
      <c r="V351">
        <v>0.67245512205876901</v>
      </c>
      <c r="W351">
        <v>84.75</v>
      </c>
      <c r="X351">
        <v>88.75</v>
      </c>
      <c r="Y351">
        <v>84.75</v>
      </c>
      <c r="Z351">
        <v>91.84</v>
      </c>
      <c r="AA351">
        <v>84.75</v>
      </c>
      <c r="AB351">
        <v>95.55</v>
      </c>
      <c r="AC351" s="1">
        <f>(Table2[[#This Row],[Close Price]]/Table2[[#This Row],[Day Low]])-1</f>
        <v>2.3598820058996495E-3</v>
      </c>
      <c r="AD351" s="1">
        <f>(Table2[[#This Row],[Day High]]/Table2[[#This Row],[Close Price]])-1</f>
        <v>4.4732195409064035E-2</v>
      </c>
      <c r="AE351" s="1">
        <f>(Table2[[#This Row],[Close Price]]/Table2[[#This Row],[Current Week Low]])-1</f>
        <v>2.3598820058996495E-3</v>
      </c>
      <c r="AF351" s="1">
        <f>(Table2[[#This Row],[Current Week High]]/Table2[[#This Row],[Close Price]])-1</f>
        <v>8.1106533254855728E-2</v>
      </c>
      <c r="AG351" s="1">
        <f>(Table2[[#This Row],[Close Price]]/Table2[[#This Row],[Current Month Low]])-1</f>
        <v>2.3598820058996495E-3</v>
      </c>
      <c r="AH351" s="1">
        <f>(Table2[[#This Row],[Current Month High]]/Table2[[#This Row],[Close Price]])-1</f>
        <v>0.12477928193054733</v>
      </c>
      <c r="AI351">
        <v>39.376103590347199</v>
      </c>
      <c r="AJ351">
        <v>75.516528925619795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-0.14000000000000001</v>
      </c>
      <c r="AM351" t="s">
        <v>3187</v>
      </c>
      <c r="AN351">
        <v>-10.53</v>
      </c>
      <c r="AO351" t="s">
        <v>3187</v>
      </c>
      <c r="AP351">
        <v>0.115165919183389</v>
      </c>
      <c r="AQ351">
        <f>(Table2[[#This Row],[Sharpe Ratio]]-AVERAGE(Table2[Sharpe Ratio]))/_xlfn.STDEV.P(Table2[Sharpe Ratio])</f>
        <v>0.57865441899114167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241</v>
      </c>
      <c r="AT351">
        <f>_xlfn.RANK.AVG(Table2[[#This Row],[6M Return vs Nifty Z-Score]],Table2[6M Return vs Nifty Z-Score])</f>
        <v>613</v>
      </c>
      <c r="AU351">
        <f>_xlfn.RANK.AVG(Table2[[#This Row],[Sharpe Ratio Z-Score]],Table2[Sharpe Ratio Z-Score])</f>
        <v>192</v>
      </c>
      <c r="AV351">
        <f>(Table2[[#This Row],[Rank 1Y]]+Table2[[#This Row],[Rank 6M]]+Table2[[#This Row],[Rank Sharpe]])/3</f>
        <v>348.66666666666669</v>
      </c>
    </row>
    <row r="352" spans="1:48" x14ac:dyDescent="0.3">
      <c r="A352" t="s">
        <v>162</v>
      </c>
      <c r="B352" t="s">
        <v>163</v>
      </c>
      <c r="C352" t="s">
        <v>3141</v>
      </c>
      <c r="D352" t="s">
        <v>21</v>
      </c>
      <c r="E352">
        <v>166221.58820520001</v>
      </c>
      <c r="F352">
        <v>1699</v>
      </c>
      <c r="G352">
        <v>16.940383471601201</v>
      </c>
      <c r="H352">
        <f>(Table2[[#This Row],[1Y Return vs Nifty]]-AVERAGE(Table2[1Y Return vs Nifty]))/_xlfn.STDEV.P(Table2[1Y Return vs Nifty])</f>
        <v>-0.13253668623259307</v>
      </c>
      <c r="I352">
        <v>3.3710022292490001</v>
      </c>
      <c r="J352">
        <f>(Table2[[#This Row],[1M Return vs Nifty]]-AVERAGE(Table2[1M Return vs Nifty]))/_xlfn.STDEV.P(Table2[1M Return vs Nifty])</f>
        <v>0.18062817451463678</v>
      </c>
      <c r="K352">
        <v>32.277703947512002</v>
      </c>
      <c r="L352">
        <f>(Table2[[#This Row],[6M Return vs Nifty]]-AVERAGE(Table2[6M Return vs Nifty]))/_xlfn.STDEV.P(Table2[6M Return vs Nifty])</f>
        <v>0.72131119413180245</v>
      </c>
      <c r="M352">
        <v>0.64933395937473704</v>
      </c>
      <c r="N352">
        <f>(Table2[[#This Row],[1W Return vs Nifty]]-AVERAGE(Table2[1W Return vs Nifty]))/_xlfn.STDEV.P(Table2[1W Return vs Nifty])</f>
        <v>-0.27523121794957167</v>
      </c>
      <c r="O352">
        <v>1641.19</v>
      </c>
      <c r="P352">
        <v>1602.0563702991999</v>
      </c>
      <c r="Q352">
        <v>1435.49927975735</v>
      </c>
      <c r="R352">
        <v>64.969565708432498</v>
      </c>
      <c r="S352" s="1">
        <f>(Table2[[#This Row],[Close Price]]-Table2[[#This Row],[20D EMA]])/Table2[[#This Row],[20D EMA]]</f>
        <v>3.5224440802100881E-2</v>
      </c>
      <c r="T352" s="1">
        <f>(Table2[[#This Row],[Close Price]]-Table2[[#This Row],[50D EMA]])/Table2[[#This Row],[50D EMA]]</f>
        <v>6.0511996642599361E-2</v>
      </c>
      <c r="U352" s="1">
        <f>(Table2[[#This Row],[Close Price]]-Table2[[#This Row],[200D EMA]])/Table2[[#This Row],[200D EMA]]</f>
        <v>0.18356032911921136</v>
      </c>
      <c r="V352">
        <v>0.91117268454662204</v>
      </c>
      <c r="W352">
        <v>1656</v>
      </c>
      <c r="X352">
        <v>1709.9</v>
      </c>
      <c r="Y352">
        <v>1648</v>
      </c>
      <c r="Z352">
        <v>1709.9</v>
      </c>
      <c r="AA352">
        <v>1580</v>
      </c>
      <c r="AB352">
        <v>1709.9</v>
      </c>
      <c r="AC352" s="1">
        <f>(Table2[[#This Row],[Close Price]]/Table2[[#This Row],[Day Low]])-1</f>
        <v>2.5966183574879231E-2</v>
      </c>
      <c r="AD352" s="1">
        <f>(Table2[[#This Row],[Day High]]/Table2[[#This Row],[Close Price]])-1</f>
        <v>6.4155385520894281E-3</v>
      </c>
      <c r="AE352" s="1">
        <f>(Table2[[#This Row],[Close Price]]/Table2[[#This Row],[Current Week Low]])-1</f>
        <v>3.0946601941747476E-2</v>
      </c>
      <c r="AF352" s="1">
        <f>(Table2[[#This Row],[Current Week High]]/Table2[[#This Row],[Close Price]])-1</f>
        <v>6.4155385520894281E-3</v>
      </c>
      <c r="AG352" s="1">
        <f>(Table2[[#This Row],[Close Price]]/Table2[[#This Row],[Current Month Low]])-1</f>
        <v>7.5316455696202489E-2</v>
      </c>
      <c r="AH352" s="1">
        <f>(Table2[[#This Row],[Current Month High]]/Table2[[#This Row],[Close Price]])-1</f>
        <v>6.4155385520894281E-3</v>
      </c>
      <c r="AI352">
        <v>0.64155385520894204</v>
      </c>
      <c r="AJ352">
        <v>54.714747529936702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0.05</v>
      </c>
      <c r="AM352" t="s">
        <v>3188</v>
      </c>
      <c r="AN352">
        <v>7.72</v>
      </c>
      <c r="AO352" t="s">
        <v>3188</v>
      </c>
      <c r="AP352">
        <v>-8.7904067754479998E-3</v>
      </c>
      <c r="AQ352">
        <f>(Table2[[#This Row],[Sharpe Ratio]]-AVERAGE(Table2[Sharpe Ratio]))/_xlfn.STDEV.P(Table2[Sharpe Ratio])</f>
        <v>-0.87382859251252465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-0.3796571280482503</v>
      </c>
      <c r="AS352">
        <f>_xlfn.RANK.AVG(Table2[[#This Row],[1Y Return vs Nifty Z-Score]],Table2[1Y Return vs Nifty Z-Score])</f>
        <v>332</v>
      </c>
      <c r="AT352">
        <f>_xlfn.RANK.AVG(Table2[[#This Row],[6M Return vs Nifty Z-Score]],Table2[6M Return vs Nifty Z-Score])</f>
        <v>122</v>
      </c>
      <c r="AU352">
        <f>_xlfn.RANK.AVG(Table2[[#This Row],[Sharpe Ratio Z-Score]],Table2[Sharpe Ratio Z-Score])</f>
        <v>595</v>
      </c>
      <c r="AV352">
        <f>(Table2[[#This Row],[Rank 1Y]]+Table2[[#This Row],[Rank 6M]]+Table2[[#This Row],[Rank Sharpe]])/3</f>
        <v>349.66666666666669</v>
      </c>
    </row>
    <row r="353" spans="1:48" x14ac:dyDescent="0.3">
      <c r="A353" t="s">
        <v>1384</v>
      </c>
      <c r="B353" t="s">
        <v>1385</v>
      </c>
      <c r="C353" t="s">
        <v>3160</v>
      </c>
      <c r="D353" t="s">
        <v>1386</v>
      </c>
      <c r="E353">
        <v>8124.4734404999999</v>
      </c>
      <c r="F353">
        <v>660.9</v>
      </c>
      <c r="G353">
        <v>-15.966169612034101</v>
      </c>
      <c r="H353">
        <f>(Table2[[#This Row],[1Y Return vs Nifty]]-AVERAGE(Table2[1Y Return vs Nifty]))/_xlfn.STDEV.P(Table2[1Y Return vs Nifty])</f>
        <v>-0.69362845817321639</v>
      </c>
      <c r="I353">
        <v>4.16816360245606</v>
      </c>
      <c r="J353">
        <f>(Table2[[#This Row],[1M Return vs Nifty]]-AVERAGE(Table2[1M Return vs Nifty]))/_xlfn.STDEV.P(Table2[1M Return vs Nifty])</f>
        <v>0.2685596592020047</v>
      </c>
      <c r="K353">
        <v>6.49148990283825</v>
      </c>
      <c r="L353">
        <f>(Table2[[#This Row],[6M Return vs Nifty]]-AVERAGE(Table2[6M Return vs Nifty]))/_xlfn.STDEV.P(Table2[6M Return vs Nifty])</f>
        <v>-0.10192309952411246</v>
      </c>
      <c r="M353">
        <v>6.2821264028937298</v>
      </c>
      <c r="N353">
        <f>(Table2[[#This Row],[1W Return vs Nifty]]-AVERAGE(Table2[1W Return vs Nifty]))/_xlfn.STDEV.P(Table2[1W Return vs Nifty])</f>
        <v>0.89557153070758733</v>
      </c>
      <c r="O353">
        <v>648.67999999999995</v>
      </c>
      <c r="P353">
        <v>650.7796120621</v>
      </c>
      <c r="Q353">
        <v>591.34008662809697</v>
      </c>
      <c r="R353">
        <v>59.586078840024101</v>
      </c>
      <c r="S353" s="1">
        <f>(Table2[[#This Row],[Close Price]]-Table2[[#This Row],[20D EMA]])/Table2[[#This Row],[20D EMA]]</f>
        <v>1.8838256150952748E-2</v>
      </c>
      <c r="T353" s="1">
        <f>(Table2[[#This Row],[Close Price]]-Table2[[#This Row],[50D EMA]])/Table2[[#This Row],[50D EMA]]</f>
        <v>1.5551175467577876E-2</v>
      </c>
      <c r="U353" s="1">
        <f>(Table2[[#This Row],[Close Price]]-Table2[[#This Row],[200D EMA]])/Table2[[#This Row],[200D EMA]]</f>
        <v>0.11763097910128716</v>
      </c>
      <c r="V353">
        <v>0.68781031259605696</v>
      </c>
      <c r="W353">
        <v>658.5</v>
      </c>
      <c r="X353">
        <v>686.7</v>
      </c>
      <c r="Y353">
        <v>633.6</v>
      </c>
      <c r="Z353">
        <v>686.7</v>
      </c>
      <c r="AA353">
        <v>605.4</v>
      </c>
      <c r="AB353">
        <v>686.7</v>
      </c>
      <c r="AC353" s="1">
        <f>(Table2[[#This Row],[Close Price]]/Table2[[#This Row],[Day Low]])-1</f>
        <v>3.6446469248290203E-3</v>
      </c>
      <c r="AD353" s="1">
        <f>(Table2[[#This Row],[Day High]]/Table2[[#This Row],[Close Price]])-1</f>
        <v>3.9037675896504975E-2</v>
      </c>
      <c r="AE353" s="1">
        <f>(Table2[[#This Row],[Close Price]]/Table2[[#This Row],[Current Week Low]])-1</f>
        <v>4.3087121212121104E-2</v>
      </c>
      <c r="AF353" s="1">
        <f>(Table2[[#This Row],[Current Week High]]/Table2[[#This Row],[Close Price]])-1</f>
        <v>3.9037675896504975E-2</v>
      </c>
      <c r="AG353" s="1">
        <f>(Table2[[#This Row],[Close Price]]/Table2[[#This Row],[Current Month Low]])-1</f>
        <v>9.1674925668979279E-2</v>
      </c>
      <c r="AH353" s="1">
        <f>(Table2[[#This Row],[Current Month High]]/Table2[[#This Row],[Close Price]])-1</f>
        <v>3.9037675896504975E-2</v>
      </c>
      <c r="AI353">
        <v>16.265698290210299</v>
      </c>
      <c r="AJ353">
        <v>62.403243641724998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-0.03</v>
      </c>
      <c r="AM353" t="s">
        <v>3187</v>
      </c>
      <c r="AN353">
        <v>3.52</v>
      </c>
      <c r="AO353" t="s">
        <v>3188</v>
      </c>
      <c r="AP353">
        <v>0.135288324681866</v>
      </c>
      <c r="AQ353">
        <f>(Table2[[#This Row],[Sharpe Ratio]]-AVERAGE(Table2[Sharpe Ratio]))/_xlfn.STDEV.P(Table2[Sharpe Ratio])</f>
        <v>0.81444272516303917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554</v>
      </c>
      <c r="AT353">
        <f>_xlfn.RANK.AVG(Table2[[#This Row],[6M Return vs Nifty Z-Score]],Table2[6M Return vs Nifty Z-Score])</f>
        <v>355</v>
      </c>
      <c r="AU353">
        <f>_xlfn.RANK.AVG(Table2[[#This Row],[Sharpe Ratio Z-Score]],Table2[Sharpe Ratio Z-Score])</f>
        <v>141</v>
      </c>
      <c r="AV353">
        <f>(Table2[[#This Row],[Rank 1Y]]+Table2[[#This Row],[Rank 6M]]+Table2[[#This Row],[Rank Sharpe]])/3</f>
        <v>350</v>
      </c>
    </row>
    <row r="354" spans="1:48" x14ac:dyDescent="0.3">
      <c r="A354" t="s">
        <v>1838</v>
      </c>
      <c r="B354" t="s">
        <v>1839</v>
      </c>
      <c r="C354" t="s">
        <v>3151</v>
      </c>
      <c r="D354" t="s">
        <v>83</v>
      </c>
      <c r="E354">
        <v>4255.4139606500003</v>
      </c>
      <c r="F354">
        <v>1056.0999999999999</v>
      </c>
      <c r="G354">
        <v>16.2914747250001</v>
      </c>
      <c r="H354">
        <f>(Table2[[#This Row],[1Y Return vs Nifty]]-AVERAGE(Table2[1Y Return vs Nifty]))/_xlfn.STDEV.P(Table2[1Y Return vs Nifty])</f>
        <v>-0.14360127137868209</v>
      </c>
      <c r="I354">
        <v>-2.75891136546405</v>
      </c>
      <c r="J354">
        <f>(Table2[[#This Row],[1M Return vs Nifty]]-AVERAGE(Table2[1M Return vs Nifty]))/_xlfn.STDEV.P(Table2[1M Return vs Nifty])</f>
        <v>-0.49553655386388246</v>
      </c>
      <c r="K354">
        <v>40.537441883174203</v>
      </c>
      <c r="L354">
        <f>(Table2[[#This Row],[6M Return vs Nifty]]-AVERAGE(Table2[6M Return vs Nifty]))/_xlfn.STDEV.P(Table2[6M Return vs Nifty])</f>
        <v>0.98500634199133652</v>
      </c>
      <c r="M354">
        <v>-2.5367883433772702</v>
      </c>
      <c r="N354">
        <f>(Table2[[#This Row],[1W Return vs Nifty]]-AVERAGE(Table2[1W Return vs Nifty]))/_xlfn.STDEV.P(Table2[1W Return vs Nifty])</f>
        <v>-0.93748191989261576</v>
      </c>
      <c r="O354">
        <v>1095.18</v>
      </c>
      <c r="P354">
        <v>1140.7620919773001</v>
      </c>
      <c r="Q354">
        <v>1014.92859663245</v>
      </c>
      <c r="R354">
        <v>39.316040038784003</v>
      </c>
      <c r="S354" s="1">
        <f>(Table2[[#This Row],[Close Price]]-Table2[[#This Row],[20D EMA]])/Table2[[#This Row],[20D EMA]]</f>
        <v>-3.5683631914388642E-2</v>
      </c>
      <c r="T354" s="1">
        <f>(Table2[[#This Row],[Close Price]]-Table2[[#This Row],[50D EMA]])/Table2[[#This Row],[50D EMA]]</f>
        <v>-7.4215379852388061E-2</v>
      </c>
      <c r="U354" s="1">
        <f>(Table2[[#This Row],[Close Price]]-Table2[[#This Row],[200D EMA]])/Table2[[#This Row],[200D EMA]]</f>
        <v>4.0565812712497554E-2</v>
      </c>
      <c r="V354">
        <v>1.1589855112740099</v>
      </c>
      <c r="W354">
        <v>1054</v>
      </c>
      <c r="X354">
        <v>1080.45</v>
      </c>
      <c r="Y354">
        <v>1054</v>
      </c>
      <c r="Z354">
        <v>1120</v>
      </c>
      <c r="AA354">
        <v>972.05</v>
      </c>
      <c r="AB354">
        <v>1140</v>
      </c>
      <c r="AC354" s="1">
        <f>(Table2[[#This Row],[Close Price]]/Table2[[#This Row],[Day Low]])-1</f>
        <v>1.9924098671726398E-3</v>
      </c>
      <c r="AD354" s="1">
        <f>(Table2[[#This Row],[Day High]]/Table2[[#This Row],[Close Price]])-1</f>
        <v>2.3056528737809057E-2</v>
      </c>
      <c r="AE354" s="1">
        <f>(Table2[[#This Row],[Close Price]]/Table2[[#This Row],[Current Week Low]])-1</f>
        <v>1.9924098671726398E-3</v>
      </c>
      <c r="AF354" s="1">
        <f>(Table2[[#This Row],[Current Week High]]/Table2[[#This Row],[Close Price]])-1</f>
        <v>6.050563393618047E-2</v>
      </c>
      <c r="AG354" s="1">
        <f>(Table2[[#This Row],[Close Price]]/Table2[[#This Row],[Current Month Low]])-1</f>
        <v>8.6466745537780998E-2</v>
      </c>
      <c r="AH354" s="1">
        <f>(Table2[[#This Row],[Current Month High]]/Table2[[#This Row],[Close Price]])-1</f>
        <v>7.9443234542183605E-2</v>
      </c>
      <c r="AI354">
        <v>50.809582425906598</v>
      </c>
      <c r="AJ354">
        <v>73.131147540983605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</v>
      </c>
      <c r="AM354">
        <v>0</v>
      </c>
      <c r="AN354">
        <v>-4.83</v>
      </c>
      <c r="AO354" t="s">
        <v>3187</v>
      </c>
      <c r="AP354">
        <v>-2.1186393461933E-2</v>
      </c>
      <c r="AQ354">
        <f>(Table2[[#This Row],[Sharpe Ratio]]-AVERAGE(Table2[Sharpe Ratio]))/_xlfn.STDEV.P(Table2[Sharpe Ratio])</f>
        <v>-1.0190810427902468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336</v>
      </c>
      <c r="AT354">
        <f>_xlfn.RANK.AVG(Table2[[#This Row],[6M Return vs Nifty Z-Score]],Table2[6M Return vs Nifty Z-Score])</f>
        <v>90</v>
      </c>
      <c r="AU354">
        <f>_xlfn.RANK.AVG(Table2[[#This Row],[Sharpe Ratio Z-Score]],Table2[Sharpe Ratio Z-Score])</f>
        <v>626</v>
      </c>
      <c r="AV354">
        <f>(Table2[[#This Row],[Rank 1Y]]+Table2[[#This Row],[Rank 6M]]+Table2[[#This Row],[Rank Sharpe]])/3</f>
        <v>350.66666666666669</v>
      </c>
    </row>
    <row r="355" spans="1:48" x14ac:dyDescent="0.3">
      <c r="A355" t="s">
        <v>1790</v>
      </c>
      <c r="B355" t="s">
        <v>1791</v>
      </c>
      <c r="C355" t="s">
        <v>3156</v>
      </c>
      <c r="D355" t="s">
        <v>448</v>
      </c>
      <c r="E355">
        <v>4536.7542549899999</v>
      </c>
      <c r="F355">
        <v>396.05</v>
      </c>
      <c r="G355">
        <v>2.74900910455642</v>
      </c>
      <c r="H355">
        <f>(Table2[[#This Row],[1Y Return vs Nifty]]-AVERAGE(Table2[1Y Return vs Nifty]))/_xlfn.STDEV.P(Table2[1Y Return vs Nifty])</f>
        <v>-0.37451473144565417</v>
      </c>
      <c r="I355">
        <v>2.54552515320706</v>
      </c>
      <c r="J355">
        <f>(Table2[[#This Row],[1M Return vs Nifty]]-AVERAGE(Table2[1M Return vs Nifty]))/_xlfn.STDEV.P(Table2[1M Return vs Nifty])</f>
        <v>8.9573304934420325E-2</v>
      </c>
      <c r="K355">
        <v>-5.32592479853583</v>
      </c>
      <c r="L355">
        <f>(Table2[[#This Row],[6M Return vs Nifty]]-AVERAGE(Table2[6M Return vs Nifty]))/_xlfn.STDEV.P(Table2[6M Return vs Nifty])</f>
        <v>-0.47919837644806934</v>
      </c>
      <c r="M355">
        <v>1.47199318594805</v>
      </c>
      <c r="N355">
        <f>(Table2[[#This Row],[1W Return vs Nifty]]-AVERAGE(Table2[1W Return vs Nifty]))/_xlfn.STDEV.P(Table2[1W Return vs Nifty])</f>
        <v>-0.10423757787884293</v>
      </c>
      <c r="O355">
        <v>398.74</v>
      </c>
      <c r="P355">
        <v>390.12432888187402</v>
      </c>
      <c r="Q355">
        <v>369.03961661906698</v>
      </c>
      <c r="R355">
        <v>46.512640219904199</v>
      </c>
      <c r="S355" s="1">
        <f>(Table2[[#This Row],[Close Price]]-Table2[[#This Row],[20D EMA]])/Table2[[#This Row],[20D EMA]]</f>
        <v>-6.746250689672462E-3</v>
      </c>
      <c r="T355" s="1">
        <f>(Table2[[#This Row],[Close Price]]-Table2[[#This Row],[50D EMA]])/Table2[[#This Row],[50D EMA]]</f>
        <v>1.5189186316858049E-2</v>
      </c>
      <c r="U355" s="1">
        <f>(Table2[[#This Row],[Close Price]]-Table2[[#This Row],[200D EMA]])/Table2[[#This Row],[200D EMA]]</f>
        <v>7.3191013009353711E-2</v>
      </c>
      <c r="V355">
        <v>0.96781325077908997</v>
      </c>
      <c r="W355">
        <v>395</v>
      </c>
      <c r="X355">
        <v>411.95</v>
      </c>
      <c r="Y355">
        <v>393.35</v>
      </c>
      <c r="Z355">
        <v>414.5</v>
      </c>
      <c r="AA355">
        <v>379.55</v>
      </c>
      <c r="AB355">
        <v>438.95</v>
      </c>
      <c r="AC355" s="1">
        <f>(Table2[[#This Row],[Close Price]]/Table2[[#This Row],[Day Low]])-1</f>
        <v>2.6582278481013244E-3</v>
      </c>
      <c r="AD355" s="1">
        <f>(Table2[[#This Row],[Day High]]/Table2[[#This Row],[Close Price]])-1</f>
        <v>4.0146446155788329E-2</v>
      </c>
      <c r="AE355" s="1">
        <f>(Table2[[#This Row],[Close Price]]/Table2[[#This Row],[Current Week Low]])-1</f>
        <v>6.8641159272910812E-3</v>
      </c>
      <c r="AF355" s="1">
        <f>(Table2[[#This Row],[Current Week High]]/Table2[[#This Row],[Close Price]])-1</f>
        <v>4.6585027143037472E-2</v>
      </c>
      <c r="AG355" s="1">
        <f>(Table2[[#This Row],[Close Price]]/Table2[[#This Row],[Current Month Low]])-1</f>
        <v>4.3472533263074764E-2</v>
      </c>
      <c r="AH355" s="1">
        <f>(Table2[[#This Row],[Current Month High]]/Table2[[#This Row],[Close Price]])-1</f>
        <v>0.10831965660901388</v>
      </c>
      <c r="AI355">
        <v>15.856583764676101</v>
      </c>
      <c r="AJ355">
        <v>40.667732196767801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7.0000000000000007E-2</v>
      </c>
      <c r="AM355" t="s">
        <v>3188</v>
      </c>
      <c r="AN355">
        <v>-2.29</v>
      </c>
      <c r="AO355" t="s">
        <v>3187</v>
      </c>
      <c r="AP355">
        <v>0.129291329354148</v>
      </c>
      <c r="AQ355">
        <f>(Table2[[#This Row],[Sharpe Ratio]]-AVERAGE(Table2[Sharpe Ratio]))/_xlfn.STDEV.P(Table2[Sharpe Ratio])</f>
        <v>0.74417173442336682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-0.12420564641477928</v>
      </c>
      <c r="AS355">
        <f>_xlfn.RANK.AVG(Table2[[#This Row],[1Y Return vs Nifty Z-Score]],Table2[1Y Return vs Nifty Z-Score])</f>
        <v>426</v>
      </c>
      <c r="AT355">
        <f>_xlfn.RANK.AVG(Table2[[#This Row],[6M Return vs Nifty Z-Score]],Table2[6M Return vs Nifty Z-Score])</f>
        <v>476</v>
      </c>
      <c r="AU355">
        <f>_xlfn.RANK.AVG(Table2[[#This Row],[Sharpe Ratio Z-Score]],Table2[Sharpe Ratio Z-Score])</f>
        <v>154</v>
      </c>
      <c r="AV355">
        <f>(Table2[[#This Row],[Rank 1Y]]+Table2[[#This Row],[Rank 6M]]+Table2[[#This Row],[Rank Sharpe]])/3</f>
        <v>352</v>
      </c>
    </row>
    <row r="356" spans="1:48" x14ac:dyDescent="0.3">
      <c r="A356" t="s">
        <v>368</v>
      </c>
      <c r="B356" t="s">
        <v>369</v>
      </c>
      <c r="C356" t="s">
        <v>3151</v>
      </c>
      <c r="D356" t="s">
        <v>370</v>
      </c>
      <c r="E356">
        <v>66614.796031050006</v>
      </c>
      <c r="F356">
        <v>5244.15</v>
      </c>
      <c r="G356">
        <v>-11.554364729978801</v>
      </c>
      <c r="H356">
        <f>(Table2[[#This Row],[1Y Return vs Nifty]]-AVERAGE(Table2[1Y Return vs Nifty]))/_xlfn.STDEV.P(Table2[1Y Return vs Nifty])</f>
        <v>-0.6184024868465583</v>
      </c>
      <c r="I356">
        <v>0.42234467002050702</v>
      </c>
      <c r="J356">
        <f>(Table2[[#This Row],[1M Return vs Nifty]]-AVERAGE(Table2[1M Return vs Nifty]))/_xlfn.STDEV.P(Table2[1M Return vs Nifty])</f>
        <v>-0.14462571476311789</v>
      </c>
      <c r="K356">
        <v>13.148332563032699</v>
      </c>
      <c r="L356">
        <f>(Table2[[#This Row],[6M Return vs Nifty]]-AVERAGE(Table2[6M Return vs Nifty]))/_xlfn.STDEV.P(Table2[6M Return vs Nifty])</f>
        <v>0.11059903171429185</v>
      </c>
      <c r="M356">
        <v>-3.1709456795498201</v>
      </c>
      <c r="N356">
        <f>(Table2[[#This Row],[1W Return vs Nifty]]-AVERAGE(Table2[1W Return vs Nifty]))/_xlfn.STDEV.P(Table2[1W Return vs Nifty])</f>
        <v>-1.0692945438649764</v>
      </c>
      <c r="O356">
        <v>5317.88</v>
      </c>
      <c r="P356">
        <v>5349.2959921438096</v>
      </c>
      <c r="Q356">
        <v>4993.8457120434095</v>
      </c>
      <c r="R356">
        <v>43.235758692795002</v>
      </c>
      <c r="S356" s="1">
        <f>(Table2[[#This Row],[Close Price]]-Table2[[#This Row],[20D EMA]])/Table2[[#This Row],[20D EMA]]</f>
        <v>-1.3864547526458E-2</v>
      </c>
      <c r="T356" s="1">
        <f>(Table2[[#This Row],[Close Price]]-Table2[[#This Row],[50D EMA]])/Table2[[#This Row],[50D EMA]]</f>
        <v>-1.9656043019162069E-2</v>
      </c>
      <c r="U356" s="1">
        <f>(Table2[[#This Row],[Close Price]]-Table2[[#This Row],[200D EMA]])/Table2[[#This Row],[200D EMA]]</f>
        <v>5.0122551314099206E-2</v>
      </c>
      <c r="V356">
        <v>0.74302363892732104</v>
      </c>
      <c r="W356">
        <v>5162.2</v>
      </c>
      <c r="X356">
        <v>5271.1</v>
      </c>
      <c r="Y356">
        <v>5150</v>
      </c>
      <c r="Z356">
        <v>5397</v>
      </c>
      <c r="AA356">
        <v>5121.5</v>
      </c>
      <c r="AB356">
        <v>5580</v>
      </c>
      <c r="AC356" s="1">
        <f>(Table2[[#This Row],[Close Price]]/Table2[[#This Row],[Day Low]])-1</f>
        <v>1.5875014528689224E-2</v>
      </c>
      <c r="AD356" s="1">
        <f>(Table2[[#This Row],[Day High]]/Table2[[#This Row],[Close Price]])-1</f>
        <v>5.1390597141578453E-3</v>
      </c>
      <c r="AE356" s="1">
        <f>(Table2[[#This Row],[Close Price]]/Table2[[#This Row],[Current Week Low]])-1</f>
        <v>1.8281553398058259E-2</v>
      </c>
      <c r="AF356" s="1">
        <f>(Table2[[#This Row],[Current Week High]]/Table2[[#This Row],[Close Price]])-1</f>
        <v>2.9146763536512132E-2</v>
      </c>
      <c r="AG356" s="1">
        <f>(Table2[[#This Row],[Close Price]]/Table2[[#This Row],[Current Month Low]])-1</f>
        <v>2.3948062091184052E-2</v>
      </c>
      <c r="AH356" s="1">
        <f>(Table2[[#This Row],[Current Month High]]/Table2[[#This Row],[Close Price]])-1</f>
        <v>6.4042790538028083E-2</v>
      </c>
      <c r="AI356">
        <v>23.184882202072799</v>
      </c>
      <c r="AJ356">
        <v>45.630380449874998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-0.04</v>
      </c>
      <c r="AM356" t="s">
        <v>3187</v>
      </c>
      <c r="AN356">
        <v>-1.46</v>
      </c>
      <c r="AO356" t="s">
        <v>3187</v>
      </c>
      <c r="AP356">
        <v>9.3439633769528005E-2</v>
      </c>
      <c r="AQ356">
        <f>(Table2[[#This Row],[Sharpe Ratio]]-AVERAGE(Table2[Sharpe Ratio]))/_xlfn.STDEV.P(Table2[Sharpe Ratio])</f>
        <v>0.32407232951236531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528</v>
      </c>
      <c r="AT356">
        <f>_xlfn.RANK.AVG(Table2[[#This Row],[6M Return vs Nifty Z-Score]],Table2[6M Return vs Nifty Z-Score])</f>
        <v>272</v>
      </c>
      <c r="AU356">
        <f>_xlfn.RANK.AVG(Table2[[#This Row],[Sharpe Ratio Z-Score]],Table2[Sharpe Ratio Z-Score])</f>
        <v>259</v>
      </c>
      <c r="AV356">
        <f>(Table2[[#This Row],[Rank 1Y]]+Table2[[#This Row],[Rank 6M]]+Table2[[#This Row],[Rank Sharpe]])/3</f>
        <v>353</v>
      </c>
    </row>
    <row r="357" spans="1:48" x14ac:dyDescent="0.3">
      <c r="A357" t="s">
        <v>435</v>
      </c>
      <c r="B357" t="s">
        <v>436</v>
      </c>
      <c r="C357" t="s">
        <v>3140</v>
      </c>
      <c r="D357" t="s">
        <v>437</v>
      </c>
      <c r="E357">
        <v>52635.003087919999</v>
      </c>
      <c r="F357">
        <v>350.9</v>
      </c>
      <c r="G357">
        <v>26.062988980956099</v>
      </c>
      <c r="H357">
        <f>(Table2[[#This Row],[1Y Return vs Nifty]]-AVERAGE(Table2[1Y Return vs Nifty]))/_xlfn.STDEV.P(Table2[1Y Return vs Nifty])</f>
        <v>2.3013452274765936E-2</v>
      </c>
      <c r="I357">
        <v>7.5982307519164101</v>
      </c>
      <c r="J357">
        <f>(Table2[[#This Row],[1M Return vs Nifty]]-AVERAGE(Table2[1M Return vs Nifty]))/_xlfn.STDEV.P(Table2[1M Return vs Nifty])</f>
        <v>0.64691579532034893</v>
      </c>
      <c r="K357">
        <v>4.4439865720305596</v>
      </c>
      <c r="L357">
        <f>(Table2[[#This Row],[6M Return vs Nifty]]-AVERAGE(Table2[6M Return vs Nifty]))/_xlfn.STDEV.P(Table2[6M Return vs Nifty])</f>
        <v>-0.167290390564798</v>
      </c>
      <c r="M357">
        <v>1.1355053801770201</v>
      </c>
      <c r="N357">
        <f>(Table2[[#This Row],[1W Return vs Nifty]]-AVERAGE(Table2[1W Return vs Nifty]))/_xlfn.STDEV.P(Table2[1W Return vs Nifty])</f>
        <v>-0.17417817161394913</v>
      </c>
      <c r="O357">
        <v>349.68</v>
      </c>
      <c r="P357">
        <v>348.23101464907899</v>
      </c>
      <c r="Q357">
        <v>313.44279755907098</v>
      </c>
      <c r="R357">
        <v>50.339640182748496</v>
      </c>
      <c r="S357" s="1">
        <f>(Table2[[#This Row],[Close Price]]-Table2[[#This Row],[20D EMA]])/Table2[[#This Row],[20D EMA]]</f>
        <v>3.4889041409287645E-3</v>
      </c>
      <c r="T357" s="1">
        <f>(Table2[[#This Row],[Close Price]]-Table2[[#This Row],[50D EMA]])/Table2[[#This Row],[50D EMA]]</f>
        <v>7.6644102295442976E-3</v>
      </c>
      <c r="U357" s="1">
        <f>(Table2[[#This Row],[Close Price]]-Table2[[#This Row],[200D EMA]])/Table2[[#This Row],[200D EMA]]</f>
        <v>0.11950251443844348</v>
      </c>
      <c r="V357">
        <v>1.13544588596012</v>
      </c>
      <c r="W357">
        <v>350.15</v>
      </c>
      <c r="X357">
        <v>356.65</v>
      </c>
      <c r="Y357">
        <v>350.15</v>
      </c>
      <c r="Z357">
        <v>361.4</v>
      </c>
      <c r="AA357">
        <v>340</v>
      </c>
      <c r="AB357">
        <v>368.65</v>
      </c>
      <c r="AC357" s="1">
        <f>(Table2[[#This Row],[Close Price]]/Table2[[#This Row],[Day Low]])-1</f>
        <v>2.1419391689276868E-3</v>
      </c>
      <c r="AD357" s="1">
        <f>(Table2[[#This Row],[Day High]]/Table2[[#This Row],[Close Price]])-1</f>
        <v>1.6386434881732637E-2</v>
      </c>
      <c r="AE357" s="1">
        <f>(Table2[[#This Row],[Close Price]]/Table2[[#This Row],[Current Week Low]])-1</f>
        <v>2.1419391689276868E-3</v>
      </c>
      <c r="AF357" s="1">
        <f>(Table2[[#This Row],[Current Week High]]/Table2[[#This Row],[Close Price]])-1</f>
        <v>2.9923055001424892E-2</v>
      </c>
      <c r="AG357" s="1">
        <f>(Table2[[#This Row],[Close Price]]/Table2[[#This Row],[Current Month Low]])-1</f>
        <v>3.2058823529411695E-2</v>
      </c>
      <c r="AH357" s="1">
        <f>(Table2[[#This Row],[Current Month High]]/Table2[[#This Row],[Close Price]])-1</f>
        <v>5.0584212026218323E-2</v>
      </c>
      <c r="AI357">
        <v>9.4898831575947504</v>
      </c>
      <c r="AJ357">
        <v>83.046426708398499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3188</v>
      </c>
      <c r="AN357">
        <v>2.74</v>
      </c>
      <c r="AO357" t="s">
        <v>3188</v>
      </c>
      <c r="AP357">
        <v>4.7378236408403003E-2</v>
      </c>
      <c r="AQ357">
        <f>(Table2[[#This Row],[Sharpe Ratio]]-AVERAGE(Table2[Sharpe Ratio]))/_xlfn.STDEV.P(Table2[Sharpe Ratio])</f>
        <v>-0.21566129550142318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0.11279938991494456</v>
      </c>
      <c r="AS357">
        <f>_xlfn.RANK.AVG(Table2[[#This Row],[1Y Return vs Nifty Z-Score]],Table2[1Y Return vs Nifty Z-Score])</f>
        <v>285</v>
      </c>
      <c r="AT357">
        <f>_xlfn.RANK.AVG(Table2[[#This Row],[6M Return vs Nifty Z-Score]],Table2[6M Return vs Nifty Z-Score])</f>
        <v>376</v>
      </c>
      <c r="AU357">
        <f>_xlfn.RANK.AVG(Table2[[#This Row],[Sharpe Ratio Z-Score]],Table2[Sharpe Ratio Z-Score])</f>
        <v>398</v>
      </c>
      <c r="AV357">
        <f>(Table2[[#This Row],[Rank 1Y]]+Table2[[#This Row],[Rank 6M]]+Table2[[#This Row],[Rank Sharpe]])/3</f>
        <v>353</v>
      </c>
    </row>
    <row r="358" spans="1:48" x14ac:dyDescent="0.3">
      <c r="A358" t="s">
        <v>1106</v>
      </c>
      <c r="B358" t="s">
        <v>1107</v>
      </c>
      <c r="C358" t="s">
        <v>3148</v>
      </c>
      <c r="D358" t="s">
        <v>409</v>
      </c>
      <c r="E358">
        <v>11697.155354099999</v>
      </c>
      <c r="F358">
        <v>2891.75</v>
      </c>
      <c r="G358">
        <v>6.8309193750138197</v>
      </c>
      <c r="H358">
        <f>(Table2[[#This Row],[1Y Return vs Nifty]]-AVERAGE(Table2[1Y Return vs Nifty]))/_xlfn.STDEV.P(Table2[1Y Return vs Nifty])</f>
        <v>-0.30491381454826666</v>
      </c>
      <c r="I358">
        <v>0.67307247700652695</v>
      </c>
      <c r="J358">
        <f>(Table2[[#This Row],[1M Return vs Nifty]]-AVERAGE(Table2[1M Return vs Nifty]))/_xlfn.STDEV.P(Table2[1M Return vs Nifty])</f>
        <v>-0.11696899548181125</v>
      </c>
      <c r="K358">
        <v>3.7463820302717799</v>
      </c>
      <c r="L358">
        <f>(Table2[[#This Row],[6M Return vs Nifty]]-AVERAGE(Table2[6M Return vs Nifty]))/_xlfn.STDEV.P(Table2[6M Return vs Nifty])</f>
        <v>-0.18956167014042727</v>
      </c>
      <c r="M358">
        <v>-2.80174540327697</v>
      </c>
      <c r="N358">
        <f>(Table2[[#This Row],[1W Return vs Nifty]]-AVERAGE(Table2[1W Return vs Nifty]))/_xlfn.STDEV.P(Table2[1W Return vs Nifty])</f>
        <v>-0.9925545072668609</v>
      </c>
      <c r="O358">
        <v>2985.23</v>
      </c>
      <c r="P358">
        <v>2905.3783905037399</v>
      </c>
      <c r="Q358">
        <v>2642.5780192785301</v>
      </c>
      <c r="R358">
        <v>32.810767817767399</v>
      </c>
      <c r="S358" s="1">
        <f>(Table2[[#This Row],[Close Price]]-Table2[[#This Row],[20D EMA]])/Table2[[#This Row],[20D EMA]]</f>
        <v>-3.1314170097446435E-2</v>
      </c>
      <c r="T358" s="1">
        <f>(Table2[[#This Row],[Close Price]]-Table2[[#This Row],[50D EMA]])/Table2[[#This Row],[50D EMA]]</f>
        <v>-4.6907454630640902E-3</v>
      </c>
      <c r="U358" s="1">
        <f>(Table2[[#This Row],[Close Price]]-Table2[[#This Row],[200D EMA]])/Table2[[#This Row],[200D EMA]]</f>
        <v>9.4291248509475692E-2</v>
      </c>
      <c r="V358">
        <v>0.54349421149908705</v>
      </c>
      <c r="W358">
        <v>2865</v>
      </c>
      <c r="X358">
        <v>2965</v>
      </c>
      <c r="Y358">
        <v>2865</v>
      </c>
      <c r="Z358">
        <v>3054.85</v>
      </c>
      <c r="AA358">
        <v>2865</v>
      </c>
      <c r="AB358">
        <v>3210</v>
      </c>
      <c r="AC358" s="1">
        <f>(Table2[[#This Row],[Close Price]]/Table2[[#This Row],[Day Low]])-1</f>
        <v>9.3368237347295491E-3</v>
      </c>
      <c r="AD358" s="1">
        <f>(Table2[[#This Row],[Day High]]/Table2[[#This Row],[Close Price]])-1</f>
        <v>2.5330682112907343E-2</v>
      </c>
      <c r="AE358" s="1">
        <f>(Table2[[#This Row],[Close Price]]/Table2[[#This Row],[Current Week Low]])-1</f>
        <v>9.3368237347295491E-3</v>
      </c>
      <c r="AF358" s="1">
        <f>(Table2[[#This Row],[Current Week High]]/Table2[[#This Row],[Close Price]])-1</f>
        <v>5.6401832800207385E-2</v>
      </c>
      <c r="AG358" s="1">
        <f>(Table2[[#This Row],[Close Price]]/Table2[[#This Row],[Current Month Low]])-1</f>
        <v>9.3368237347295491E-3</v>
      </c>
      <c r="AH358" s="1">
        <f>(Table2[[#This Row],[Current Month High]]/Table2[[#This Row],[Close Price]])-1</f>
        <v>0.11005446528918483</v>
      </c>
      <c r="AI358">
        <v>12.838246736405299</v>
      </c>
      <c r="AJ358">
        <v>40.376213592233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0.13</v>
      </c>
      <c r="AM358" t="s">
        <v>3188</v>
      </c>
      <c r="AN358">
        <v>-8.34</v>
      </c>
      <c r="AO358" t="s">
        <v>3187</v>
      </c>
      <c r="AP358">
        <v>8.3756115222324998E-2</v>
      </c>
      <c r="AQ358">
        <f>(Table2[[#This Row],[Sharpe Ratio]]-AVERAGE(Table2[Sharpe Ratio]))/_xlfn.STDEV.P(Table2[Sharpe Ratio])</f>
        <v>0.21060376651168605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-1.3933952209256799</v>
      </c>
      <c r="AS358">
        <f>_xlfn.RANK.AVG(Table2[[#This Row],[1Y Return vs Nifty Z-Score]],Table2[1Y Return vs Nifty Z-Score])</f>
        <v>398</v>
      </c>
      <c r="AT358">
        <f>_xlfn.RANK.AVG(Table2[[#This Row],[6M Return vs Nifty Z-Score]],Table2[6M Return vs Nifty Z-Score])</f>
        <v>388</v>
      </c>
      <c r="AU358">
        <f>_xlfn.RANK.AVG(Table2[[#This Row],[Sharpe Ratio Z-Score]],Table2[Sharpe Ratio Z-Score])</f>
        <v>285</v>
      </c>
      <c r="AV358">
        <f>(Table2[[#This Row],[Rank 1Y]]+Table2[[#This Row],[Rank 6M]]+Table2[[#This Row],[Rank Sharpe]])/3</f>
        <v>357</v>
      </c>
    </row>
    <row r="359" spans="1:48" x14ac:dyDescent="0.3">
      <c r="A359" t="s">
        <v>610</v>
      </c>
      <c r="B359" t="s">
        <v>611</v>
      </c>
      <c r="C359" t="s">
        <v>3148</v>
      </c>
      <c r="D359" t="s">
        <v>409</v>
      </c>
      <c r="E359">
        <v>32024.96520205</v>
      </c>
      <c r="F359">
        <v>504.25</v>
      </c>
      <c r="G359">
        <v>4.4013488322618999</v>
      </c>
      <c r="H359">
        <f>(Table2[[#This Row],[1Y Return vs Nifty]]-AVERAGE(Table2[1Y Return vs Nifty]))/_xlfn.STDEV.P(Table2[1Y Return vs Nifty])</f>
        <v>-0.34634057952795555</v>
      </c>
      <c r="I359">
        <v>1.32760740214298</v>
      </c>
      <c r="J359">
        <f>(Table2[[#This Row],[1M Return vs Nifty]]-AVERAGE(Table2[1M Return vs Nifty]))/_xlfn.STDEV.P(Table2[1M Return vs Nifty])</f>
        <v>-4.4770028395088125E-2</v>
      </c>
      <c r="K359">
        <v>-5.1863588848558901</v>
      </c>
      <c r="L359">
        <f>(Table2[[#This Row],[6M Return vs Nifty]]-AVERAGE(Table2[6M Return vs Nifty]))/_xlfn.STDEV.P(Table2[6M Return vs Nifty])</f>
        <v>-0.4747426837214172</v>
      </c>
      <c r="M359">
        <v>2.9799147724080401</v>
      </c>
      <c r="N359">
        <f>(Table2[[#This Row],[1W Return vs Nifty]]-AVERAGE(Table2[1W Return vs Nifty]))/_xlfn.STDEV.P(Table2[1W Return vs Nifty])</f>
        <v>0.20919110884973588</v>
      </c>
      <c r="O359">
        <v>516.21</v>
      </c>
      <c r="P359">
        <v>516.20545253341095</v>
      </c>
      <c r="Q359">
        <v>491.72725333682399</v>
      </c>
      <c r="R359">
        <v>39.400812256474502</v>
      </c>
      <c r="S359" s="1">
        <f>(Table2[[#This Row],[Close Price]]-Table2[[#This Row],[20D EMA]])/Table2[[#This Row],[20D EMA]]</f>
        <v>-2.3168865384242916E-2</v>
      </c>
      <c r="T359" s="1">
        <f>(Table2[[#This Row],[Close Price]]-Table2[[#This Row],[50D EMA]])/Table2[[#This Row],[50D EMA]]</f>
        <v>-2.3160260076170239E-2</v>
      </c>
      <c r="U359" s="1">
        <f>(Table2[[#This Row],[Close Price]]-Table2[[#This Row],[200D EMA]])/Table2[[#This Row],[200D EMA]]</f>
        <v>2.5466855005895229E-2</v>
      </c>
      <c r="V359">
        <v>0.720804679993994</v>
      </c>
      <c r="W359">
        <v>502.6</v>
      </c>
      <c r="X359">
        <v>521.9</v>
      </c>
      <c r="Y359">
        <v>500.3</v>
      </c>
      <c r="Z359">
        <v>522.9</v>
      </c>
      <c r="AA359">
        <v>491.4</v>
      </c>
      <c r="AB359">
        <v>552.15</v>
      </c>
      <c r="AC359" s="1">
        <f>(Table2[[#This Row],[Close Price]]/Table2[[#This Row],[Day Low]])-1</f>
        <v>3.2829287703939336E-3</v>
      </c>
      <c r="AD359" s="1">
        <f>(Table2[[#This Row],[Day High]]/Table2[[#This Row],[Close Price]])-1</f>
        <v>3.5002478929102576E-2</v>
      </c>
      <c r="AE359" s="1">
        <f>(Table2[[#This Row],[Close Price]]/Table2[[#This Row],[Current Week Low]])-1</f>
        <v>7.8952628422945814E-3</v>
      </c>
      <c r="AF359" s="1">
        <f>(Table2[[#This Row],[Current Week High]]/Table2[[#This Row],[Close Price]])-1</f>
        <v>3.6985622211204605E-2</v>
      </c>
      <c r="AG359" s="1">
        <f>(Table2[[#This Row],[Close Price]]/Table2[[#This Row],[Current Month Low]])-1</f>
        <v>2.6149776149776205E-2</v>
      </c>
      <c r="AH359" s="1">
        <f>(Table2[[#This Row],[Current Month High]]/Table2[[#This Row],[Close Price]])-1</f>
        <v>9.4992563212692005E-2</v>
      </c>
      <c r="AI359">
        <v>15.9940505701536</v>
      </c>
      <c r="AJ359">
        <v>36.987231730508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-0.04</v>
      </c>
      <c r="AM359" t="s">
        <v>3187</v>
      </c>
      <c r="AN359">
        <v>-7.96</v>
      </c>
      <c r="AO359" t="s">
        <v>3187</v>
      </c>
      <c r="AP359">
        <v>0.117921034773255</v>
      </c>
      <c r="AQ359">
        <f>(Table2[[#This Row],[Sharpe Ratio]]-AVERAGE(Table2[Sharpe Ratio]))/_xlfn.STDEV.P(Table2[Sharpe Ratio])</f>
        <v>0.61093803628985166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-4.5724146504873359E-2</v>
      </c>
      <c r="AS359">
        <f>_xlfn.RANK.AVG(Table2[[#This Row],[1Y Return vs Nifty Z-Score]],Table2[1Y Return vs Nifty Z-Score])</f>
        <v>414</v>
      </c>
      <c r="AT359">
        <f>_xlfn.RANK.AVG(Table2[[#This Row],[6M Return vs Nifty Z-Score]],Table2[6M Return vs Nifty Z-Score])</f>
        <v>474</v>
      </c>
      <c r="AU359">
        <f>_xlfn.RANK.AVG(Table2[[#This Row],[Sharpe Ratio Z-Score]],Table2[Sharpe Ratio Z-Score])</f>
        <v>185</v>
      </c>
      <c r="AV359">
        <f>(Table2[[#This Row],[Rank 1Y]]+Table2[[#This Row],[Rank 6M]]+Table2[[#This Row],[Rank Sharpe]])/3</f>
        <v>357.66666666666669</v>
      </c>
    </row>
    <row r="360" spans="1:48" x14ac:dyDescent="0.3">
      <c r="A360" t="s">
        <v>898</v>
      </c>
      <c r="B360" t="s">
        <v>899</v>
      </c>
      <c r="C360" t="s">
        <v>3148</v>
      </c>
      <c r="D360" t="s">
        <v>190</v>
      </c>
      <c r="E360">
        <v>17310.433986510001</v>
      </c>
      <c r="F360">
        <v>712.1</v>
      </c>
      <c r="G360">
        <v>-4.6395218345064304</v>
      </c>
      <c r="H360">
        <f>(Table2[[#This Row],[1Y Return vs Nifty]]-AVERAGE(Table2[1Y Return vs Nifty]))/_xlfn.STDEV.P(Table2[1Y Return vs Nifty])</f>
        <v>-0.5004970519305838</v>
      </c>
      <c r="I360">
        <v>10.844518696101099</v>
      </c>
      <c r="J360">
        <f>(Table2[[#This Row],[1M Return vs Nifty]]-AVERAGE(Table2[1M Return vs Nifty]))/_xlfn.STDEV.P(Table2[1M Return vs Nifty])</f>
        <v>1.0050000280102314</v>
      </c>
      <c r="K360">
        <v>12.020074723383299</v>
      </c>
      <c r="L360">
        <f>(Table2[[#This Row],[6M Return vs Nifty]]-AVERAGE(Table2[6M Return vs Nifty]))/_xlfn.STDEV.P(Table2[6M Return vs Nifty])</f>
        <v>7.457898844324895E-2</v>
      </c>
      <c r="M360">
        <v>0.32250896209241398</v>
      </c>
      <c r="N360">
        <f>(Table2[[#This Row],[1W Return vs Nifty]]-AVERAGE(Table2[1W Return vs Nifty]))/_xlfn.STDEV.P(Table2[1W Return vs Nifty])</f>
        <v>-0.3431633508987062</v>
      </c>
      <c r="O360">
        <v>736.02</v>
      </c>
      <c r="P360">
        <v>710.57181874621006</v>
      </c>
      <c r="Q360">
        <v>638.23940470758396</v>
      </c>
      <c r="R360">
        <v>36.480342782982802</v>
      </c>
      <c r="S360" s="1">
        <f>(Table2[[#This Row],[Close Price]]-Table2[[#This Row],[20D EMA]])/Table2[[#This Row],[20D EMA]]</f>
        <v>-3.249911687182408E-2</v>
      </c>
      <c r="T360" s="1">
        <f>(Table2[[#This Row],[Close Price]]-Table2[[#This Row],[50D EMA]])/Table2[[#This Row],[50D EMA]]</f>
        <v>2.1506358871456687E-3</v>
      </c>
      <c r="U360" s="1">
        <f>(Table2[[#This Row],[Close Price]]-Table2[[#This Row],[200D EMA]])/Table2[[#This Row],[200D EMA]]</f>
        <v>0.11572553300161099</v>
      </c>
      <c r="V360">
        <v>0.57686835295820604</v>
      </c>
      <c r="W360">
        <v>705.55</v>
      </c>
      <c r="X360">
        <v>750.55</v>
      </c>
      <c r="Y360">
        <v>705.55</v>
      </c>
      <c r="Z360">
        <v>754</v>
      </c>
      <c r="AA360">
        <v>705.55</v>
      </c>
      <c r="AB360">
        <v>808.8</v>
      </c>
      <c r="AC360" s="1">
        <f>(Table2[[#This Row],[Close Price]]/Table2[[#This Row],[Day Low]])-1</f>
        <v>9.2835376656510427E-3</v>
      </c>
      <c r="AD360" s="1">
        <f>(Table2[[#This Row],[Day High]]/Table2[[#This Row],[Close Price]])-1</f>
        <v>5.3995225389692258E-2</v>
      </c>
      <c r="AE360" s="1">
        <f>(Table2[[#This Row],[Close Price]]/Table2[[#This Row],[Current Week Low]])-1</f>
        <v>9.2835376656510427E-3</v>
      </c>
      <c r="AF360" s="1">
        <f>(Table2[[#This Row],[Current Week High]]/Table2[[#This Row],[Close Price]])-1</f>
        <v>5.8840050554697321E-2</v>
      </c>
      <c r="AG360" s="1">
        <f>(Table2[[#This Row],[Close Price]]/Table2[[#This Row],[Current Month Low]])-1</f>
        <v>9.2835376656510427E-3</v>
      </c>
      <c r="AH360" s="1">
        <f>(Table2[[#This Row],[Current Month High]]/Table2[[#This Row],[Close Price]])-1</f>
        <v>0.13579553433506519</v>
      </c>
      <c r="AI360">
        <v>17.111360763937601</v>
      </c>
      <c r="AJ360">
        <v>41.979862426477901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0.09</v>
      </c>
      <c r="AM360" t="s">
        <v>3188</v>
      </c>
      <c r="AN360">
        <v>-9.8000000000000007</v>
      </c>
      <c r="AO360" t="s">
        <v>3187</v>
      </c>
      <c r="AP360">
        <v>7.6619390475567997E-2</v>
      </c>
      <c r="AQ360">
        <f>(Table2[[#This Row],[Sharpe Ratio]]-AVERAGE(Table2[Sharpe Ratio]))/_xlfn.STDEV.P(Table2[Sharpe Ratio])</f>
        <v>0.12697776862687746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0.3628963822510678</v>
      </c>
      <c r="AS360">
        <f>_xlfn.RANK.AVG(Table2[[#This Row],[1Y Return vs Nifty Z-Score]],Table2[1Y Return vs Nifty Z-Score])</f>
        <v>487</v>
      </c>
      <c r="AT360">
        <f>_xlfn.RANK.AVG(Table2[[#This Row],[6M Return vs Nifty Z-Score]],Table2[6M Return vs Nifty Z-Score])</f>
        <v>283</v>
      </c>
      <c r="AU360">
        <f>_xlfn.RANK.AVG(Table2[[#This Row],[Sharpe Ratio Z-Score]],Table2[Sharpe Ratio Z-Score])</f>
        <v>306</v>
      </c>
      <c r="AV360">
        <f>(Table2[[#This Row],[Rank 1Y]]+Table2[[#This Row],[Rank 6M]]+Table2[[#This Row],[Rank Sharpe]])/3</f>
        <v>358.66666666666669</v>
      </c>
    </row>
    <row r="361" spans="1:48" x14ac:dyDescent="0.3">
      <c r="A361" t="s">
        <v>1915</v>
      </c>
      <c r="B361" t="s">
        <v>1916</v>
      </c>
      <c r="C361" t="s">
        <v>3149</v>
      </c>
      <c r="D361" t="s">
        <v>117</v>
      </c>
      <c r="E361">
        <v>3797.8295213400002</v>
      </c>
      <c r="F361">
        <v>703.9</v>
      </c>
      <c r="G361">
        <v>33.895518169396297</v>
      </c>
      <c r="H361">
        <f>(Table2[[#This Row],[1Y Return vs Nifty]]-AVERAGE(Table2[1Y Return vs Nifty]))/_xlfn.STDEV.P(Table2[1Y Return vs Nifty])</f>
        <v>0.15656641572094704</v>
      </c>
      <c r="I361">
        <v>9.9326990837779601</v>
      </c>
      <c r="J361">
        <f>(Table2[[#This Row],[1M Return vs Nifty]]-AVERAGE(Table2[1M Return vs Nifty]))/_xlfn.STDEV.P(Table2[1M Return vs Nifty])</f>
        <v>0.90442108004130117</v>
      </c>
      <c r="K361">
        <v>-6.7353855189477603</v>
      </c>
      <c r="L361">
        <f>(Table2[[#This Row],[6M Return vs Nifty]]-AVERAGE(Table2[6M Return vs Nifty]))/_xlfn.STDEV.P(Table2[6M Return vs Nifty])</f>
        <v>-0.52419592430809503</v>
      </c>
      <c r="M361">
        <v>4.8425629224454996</v>
      </c>
      <c r="N361">
        <f>(Table2[[#This Row],[1W Return vs Nifty]]-AVERAGE(Table2[1W Return vs Nifty]))/_xlfn.STDEV.P(Table2[1W Return vs Nifty])</f>
        <v>0.59635140202798331</v>
      </c>
      <c r="O361">
        <v>692.21</v>
      </c>
      <c r="P361">
        <v>687.06892267384501</v>
      </c>
      <c r="Q361">
        <v>645.26708746547104</v>
      </c>
      <c r="R361">
        <v>54.783700482469001</v>
      </c>
      <c r="S361" s="1">
        <f>(Table2[[#This Row],[Close Price]]-Table2[[#This Row],[20D EMA]])/Table2[[#This Row],[20D EMA]]</f>
        <v>1.6887938631340114E-2</v>
      </c>
      <c r="T361" s="1">
        <f>(Table2[[#This Row],[Close Price]]-Table2[[#This Row],[50D EMA]])/Table2[[#This Row],[50D EMA]]</f>
        <v>2.4496927121450907E-2</v>
      </c>
      <c r="U361" s="1">
        <f>(Table2[[#This Row],[Close Price]]-Table2[[#This Row],[200D EMA]])/Table2[[#This Row],[200D EMA]]</f>
        <v>9.086611369693709E-2</v>
      </c>
      <c r="V361">
        <v>1.28749406406509</v>
      </c>
      <c r="W361">
        <v>700.05</v>
      </c>
      <c r="X361">
        <v>721.25</v>
      </c>
      <c r="Y361">
        <v>697.2</v>
      </c>
      <c r="Z361">
        <v>732.4</v>
      </c>
      <c r="AA361">
        <v>661.45</v>
      </c>
      <c r="AB361">
        <v>732.4</v>
      </c>
      <c r="AC361" s="1">
        <f>(Table2[[#This Row],[Close Price]]/Table2[[#This Row],[Day Low]])-1</f>
        <v>5.4996071709163541E-3</v>
      </c>
      <c r="AD361" s="1">
        <f>(Table2[[#This Row],[Day High]]/Table2[[#This Row],[Close Price]])-1</f>
        <v>2.4648387555050499E-2</v>
      </c>
      <c r="AE361" s="1">
        <f>(Table2[[#This Row],[Close Price]]/Table2[[#This Row],[Current Week Low]])-1</f>
        <v>9.609868043602976E-3</v>
      </c>
      <c r="AF361" s="1">
        <f>(Table2[[#This Row],[Current Week High]]/Table2[[#This Row],[Close Price]])-1</f>
        <v>4.048870578207131E-2</v>
      </c>
      <c r="AG361" s="1">
        <f>(Table2[[#This Row],[Close Price]]/Table2[[#This Row],[Current Month Low]])-1</f>
        <v>6.417718648423909E-2</v>
      </c>
      <c r="AH361" s="1">
        <f>(Table2[[#This Row],[Current Month High]]/Table2[[#This Row],[Close Price]])-1</f>
        <v>4.048870578207131E-2</v>
      </c>
      <c r="AI361">
        <v>25.017758204290299</v>
      </c>
      <c r="AJ361">
        <v>81.768883150419597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</v>
      </c>
      <c r="AM361" t="s">
        <v>3189</v>
      </c>
      <c r="AN361">
        <v>1.02</v>
      </c>
      <c r="AO361" t="s">
        <v>3188</v>
      </c>
      <c r="AP361">
        <v>6.6015722895404999E-2</v>
      </c>
      <c r="AQ361">
        <f>(Table2[[#This Row],[Sharpe Ratio]]-AVERAGE(Table2[Sharpe Ratio]))/_xlfn.STDEV.P(Table2[Sharpe Ratio])</f>
        <v>2.7271755193222055E-3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1.1358701490014587</v>
      </c>
      <c r="AS361">
        <f>_xlfn.RANK.AVG(Table2[[#This Row],[1Y Return vs Nifty Z-Score]],Table2[1Y Return vs Nifty Z-Score])</f>
        <v>246</v>
      </c>
      <c r="AT361">
        <f>_xlfn.RANK.AVG(Table2[[#This Row],[6M Return vs Nifty Z-Score]],Table2[6M Return vs Nifty Z-Score])</f>
        <v>493</v>
      </c>
      <c r="AU361">
        <f>_xlfn.RANK.AVG(Table2[[#This Row],[Sharpe Ratio Z-Score]],Table2[Sharpe Ratio Z-Score])</f>
        <v>339</v>
      </c>
      <c r="AV361">
        <f>(Table2[[#This Row],[Rank 1Y]]+Table2[[#This Row],[Rank 6M]]+Table2[[#This Row],[Rank Sharpe]])/3</f>
        <v>359.33333333333331</v>
      </c>
    </row>
    <row r="362" spans="1:48" x14ac:dyDescent="0.3">
      <c r="A362" t="s">
        <v>378</v>
      </c>
      <c r="B362" t="s">
        <v>379</v>
      </c>
      <c r="C362" t="s">
        <v>3151</v>
      </c>
      <c r="D362" t="s">
        <v>202</v>
      </c>
      <c r="E362">
        <v>64472.197271855999</v>
      </c>
      <c r="F362">
        <v>219.56</v>
      </c>
      <c r="G362">
        <v>-0.60052318126655202</v>
      </c>
      <c r="H362">
        <f>(Table2[[#This Row],[1Y Return vs Nifty]]-AVERAGE(Table2[1Y Return vs Nifty]))/_xlfn.STDEV.P(Table2[1Y Return vs Nifty])</f>
        <v>-0.43162782380291409</v>
      </c>
      <c r="I362">
        <v>-5.3052309841275704</v>
      </c>
      <c r="J362">
        <f>(Table2[[#This Row],[1M Return vs Nifty]]-AVERAGE(Table2[1M Return vs Nifty]))/_xlfn.STDEV.P(Table2[1M Return vs Nifty])</f>
        <v>-0.77641025407451503</v>
      </c>
      <c r="K362">
        <v>17.633194640807901</v>
      </c>
      <c r="L362">
        <f>(Table2[[#This Row],[6M Return vs Nifty]]-AVERAGE(Table2[6M Return vs Nifty]))/_xlfn.STDEV.P(Table2[6M Return vs Nifty])</f>
        <v>0.2537798902282653</v>
      </c>
      <c r="M362">
        <v>1.38374081900135</v>
      </c>
      <c r="N362">
        <f>(Table2[[#This Row],[1W Return vs Nifty]]-AVERAGE(Table2[1W Return vs Nifty]))/_xlfn.STDEV.P(Table2[1W Return vs Nifty])</f>
        <v>-0.12258125285582205</v>
      </c>
      <c r="O362">
        <v>230.39</v>
      </c>
      <c r="P362">
        <v>236.092517059713</v>
      </c>
      <c r="Q362">
        <v>215.93619621370499</v>
      </c>
      <c r="R362">
        <v>26.377875700259999</v>
      </c>
      <c r="S362" s="1">
        <f>(Table2[[#This Row],[Close Price]]-Table2[[#This Row],[20D EMA]])/Table2[[#This Row],[20D EMA]]</f>
        <v>-4.7007248578497265E-2</v>
      </c>
      <c r="T362" s="1">
        <f>(Table2[[#This Row],[Close Price]]-Table2[[#This Row],[50D EMA]])/Table2[[#This Row],[50D EMA]]</f>
        <v>-7.0025586857255462E-2</v>
      </c>
      <c r="U362" s="1">
        <f>(Table2[[#This Row],[Close Price]]-Table2[[#This Row],[200D EMA]])/Table2[[#This Row],[200D EMA]]</f>
        <v>1.6781826529483984E-2</v>
      </c>
      <c r="V362">
        <v>1.15605162396845</v>
      </c>
      <c r="W362">
        <v>218.37</v>
      </c>
      <c r="X362">
        <v>225</v>
      </c>
      <c r="Y362">
        <v>218.37</v>
      </c>
      <c r="Z362">
        <v>230.65</v>
      </c>
      <c r="AA362">
        <v>215.2</v>
      </c>
      <c r="AB362">
        <v>242.19</v>
      </c>
      <c r="AC362" s="1">
        <f>(Table2[[#This Row],[Close Price]]/Table2[[#This Row],[Day Low]])-1</f>
        <v>5.4494665018087751E-3</v>
      </c>
      <c r="AD362" s="1">
        <f>(Table2[[#This Row],[Day High]]/Table2[[#This Row],[Close Price]])-1</f>
        <v>2.4776826380032757E-2</v>
      </c>
      <c r="AE362" s="1">
        <f>(Table2[[#This Row],[Close Price]]/Table2[[#This Row],[Current Week Low]])-1</f>
        <v>5.4494665018087751E-3</v>
      </c>
      <c r="AF362" s="1">
        <f>(Table2[[#This Row],[Current Week High]]/Table2[[#This Row],[Close Price]])-1</f>
        <v>5.051011113135373E-2</v>
      </c>
      <c r="AG362" s="1">
        <f>(Table2[[#This Row],[Close Price]]/Table2[[#This Row],[Current Month Low]])-1</f>
        <v>2.0260223048327308E-2</v>
      </c>
      <c r="AH362" s="1">
        <f>(Table2[[#This Row],[Current Month High]]/Table2[[#This Row],[Close Price]])-1</f>
        <v>0.10306977591546729</v>
      </c>
      <c r="AI362">
        <v>20.536527600655798</v>
      </c>
      <c r="AJ362">
        <v>39.358933671850103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-0.08</v>
      </c>
      <c r="AM362" t="s">
        <v>3187</v>
      </c>
      <c r="AN362">
        <v>-6.73</v>
      </c>
      <c r="AO362" t="s">
        <v>3187</v>
      </c>
      <c r="AP362">
        <v>4.7873630041221998E-2</v>
      </c>
      <c r="AQ362">
        <f>(Table2[[#This Row],[Sharpe Ratio]]-AVERAGE(Table2[Sharpe Ratio]))/_xlfn.STDEV.P(Table2[Sharpe Ratio])</f>
        <v>-0.2098564216467752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456</v>
      </c>
      <c r="AT362">
        <f>_xlfn.RANK.AVG(Table2[[#This Row],[6M Return vs Nifty Z-Score]],Table2[6M Return vs Nifty Z-Score])</f>
        <v>229</v>
      </c>
      <c r="AU362">
        <f>_xlfn.RANK.AVG(Table2[[#This Row],[Sharpe Ratio Z-Score]],Table2[Sharpe Ratio Z-Score])</f>
        <v>397</v>
      </c>
      <c r="AV362">
        <f>(Table2[[#This Row],[Rank 1Y]]+Table2[[#This Row],[Rank 6M]]+Table2[[#This Row],[Rank Sharpe]])/3</f>
        <v>360.66666666666669</v>
      </c>
    </row>
    <row r="363" spans="1:48" x14ac:dyDescent="0.3">
      <c r="A363" t="s">
        <v>835</v>
      </c>
      <c r="B363" t="s">
        <v>836</v>
      </c>
      <c r="C363" t="s">
        <v>3151</v>
      </c>
      <c r="D363" t="s">
        <v>458</v>
      </c>
      <c r="E363">
        <v>19316.1263922</v>
      </c>
      <c r="F363">
        <v>312.39999999999998</v>
      </c>
      <c r="G363">
        <v>13.028714546055999</v>
      </c>
      <c r="H363">
        <f>(Table2[[#This Row],[1Y Return vs Nifty]]-AVERAGE(Table2[1Y Return vs Nifty]))/_xlfn.STDEV.P(Table2[1Y Return vs Nifty])</f>
        <v>-0.19923480691089426</v>
      </c>
      <c r="I363">
        <v>8.0719323555619997</v>
      </c>
      <c r="J363">
        <f>(Table2[[#This Row],[1M Return vs Nifty]]-AVERAGE(Table2[1M Return vs Nifty]))/_xlfn.STDEV.P(Table2[1M Return vs Nifty])</f>
        <v>0.69916780690461378</v>
      </c>
      <c r="K363">
        <v>11.2925007443203</v>
      </c>
      <c r="L363">
        <f>(Table2[[#This Row],[6M Return vs Nifty]]-AVERAGE(Table2[6M Return vs Nifty]))/_xlfn.STDEV.P(Table2[6M Return vs Nifty])</f>
        <v>5.1350923644800192E-2</v>
      </c>
      <c r="M363">
        <v>12.9479661673791</v>
      </c>
      <c r="N363">
        <f>(Table2[[#This Row],[1W Return vs Nifty]]-AVERAGE(Table2[1W Return vs Nifty]))/_xlfn.STDEV.P(Table2[1W Return vs Nifty])</f>
        <v>2.2810980873175808</v>
      </c>
      <c r="O363">
        <v>299.47000000000003</v>
      </c>
      <c r="P363">
        <v>299.68974369146702</v>
      </c>
      <c r="Q363">
        <v>278.52200609533901</v>
      </c>
      <c r="R363">
        <v>62.241342626509798</v>
      </c>
      <c r="S363" s="1">
        <f>(Table2[[#This Row],[Close Price]]-Table2[[#This Row],[20D EMA]])/Table2[[#This Row],[20D EMA]]</f>
        <v>4.317627809129445E-2</v>
      </c>
      <c r="T363" s="1">
        <f>(Table2[[#This Row],[Close Price]]-Table2[[#This Row],[50D EMA]])/Table2[[#This Row],[50D EMA]]</f>
        <v>4.2411382358210674E-2</v>
      </c>
      <c r="U363" s="1">
        <f>(Table2[[#This Row],[Close Price]]-Table2[[#This Row],[200D EMA]])/Table2[[#This Row],[200D EMA]]</f>
        <v>0.12163489118724938</v>
      </c>
      <c r="V363">
        <v>2.5851099456088802</v>
      </c>
      <c r="W363">
        <v>311.10000000000002</v>
      </c>
      <c r="X363">
        <v>324.2</v>
      </c>
      <c r="Y363">
        <v>295.35000000000002</v>
      </c>
      <c r="Z363">
        <v>324.2</v>
      </c>
      <c r="AA363">
        <v>265.95</v>
      </c>
      <c r="AB363">
        <v>324.2</v>
      </c>
      <c r="AC363" s="1">
        <f>(Table2[[#This Row],[Close Price]]/Table2[[#This Row],[Day Low]])-1</f>
        <v>4.1787206685952594E-3</v>
      </c>
      <c r="AD363" s="1">
        <f>(Table2[[#This Row],[Day High]]/Table2[[#This Row],[Close Price]])-1</f>
        <v>3.7772087067861726E-2</v>
      </c>
      <c r="AE363" s="1">
        <f>(Table2[[#This Row],[Close Price]]/Table2[[#This Row],[Current Week Low]])-1</f>
        <v>5.772811918063292E-2</v>
      </c>
      <c r="AF363" s="1">
        <f>(Table2[[#This Row],[Current Week High]]/Table2[[#This Row],[Close Price]])-1</f>
        <v>3.7772087067861726E-2</v>
      </c>
      <c r="AG363" s="1">
        <f>(Table2[[#This Row],[Close Price]]/Table2[[#This Row],[Current Month Low]])-1</f>
        <v>0.17465689039293086</v>
      </c>
      <c r="AH363" s="1">
        <f>(Table2[[#This Row],[Current Month High]]/Table2[[#This Row],[Close Price]])-1</f>
        <v>3.7772087067861726E-2</v>
      </c>
      <c r="AI363">
        <v>13.9244558258642</v>
      </c>
      <c r="AJ363">
        <v>68.137782561894397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-0.06</v>
      </c>
      <c r="AM363" t="s">
        <v>3187</v>
      </c>
      <c r="AN363">
        <v>12.11</v>
      </c>
      <c r="AO363" t="s">
        <v>3188</v>
      </c>
      <c r="AP363">
        <v>3.2124273125360002E-2</v>
      </c>
      <c r="AQ363">
        <f>(Table2[[#This Row],[Sharpe Ratio]]-AVERAGE(Table2[Sharpe Ratio]))/_xlfn.STDEV.P(Table2[Sharpe Ratio])</f>
        <v>-0.39440265747175279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355</v>
      </c>
      <c r="AT363">
        <f>_xlfn.RANK.AVG(Table2[[#This Row],[6M Return vs Nifty Z-Score]],Table2[6M Return vs Nifty Z-Score])</f>
        <v>291</v>
      </c>
      <c r="AU363">
        <f>_xlfn.RANK.AVG(Table2[[#This Row],[Sharpe Ratio Z-Score]],Table2[Sharpe Ratio Z-Score])</f>
        <v>439</v>
      </c>
      <c r="AV363">
        <f>(Table2[[#This Row],[Rank 1Y]]+Table2[[#This Row],[Rank 6M]]+Table2[[#This Row],[Rank Sharpe]])/3</f>
        <v>361.66666666666669</v>
      </c>
    </row>
    <row r="364" spans="1:48" x14ac:dyDescent="0.3">
      <c r="A364" t="s">
        <v>688</v>
      </c>
      <c r="B364" t="s">
        <v>689</v>
      </c>
      <c r="C364" t="s">
        <v>3146</v>
      </c>
      <c r="D364" t="s">
        <v>51</v>
      </c>
      <c r="E364">
        <v>26480.617190879999</v>
      </c>
      <c r="F364">
        <v>5788.4</v>
      </c>
      <c r="G364">
        <v>20.9779098655785</v>
      </c>
      <c r="H364">
        <f>(Table2[[#This Row],[1Y Return vs Nifty]]-AVERAGE(Table2[1Y Return vs Nifty]))/_xlfn.STDEV.P(Table2[1Y Return vs Nifty])</f>
        <v>-6.3692561693144689E-2</v>
      </c>
      <c r="I364">
        <v>-1.623882899896</v>
      </c>
      <c r="J364">
        <f>(Table2[[#This Row],[1M Return vs Nifty]]-AVERAGE(Table2[1M Return vs Nifty]))/_xlfn.STDEV.P(Table2[1M Return vs Nifty])</f>
        <v>-0.37033638549859993</v>
      </c>
      <c r="K364">
        <v>28.974215916523999</v>
      </c>
      <c r="L364">
        <f>(Table2[[#This Row],[6M Return vs Nifty]]-AVERAGE(Table2[6M Return vs Nifty]))/_xlfn.STDEV.P(Table2[6M Return vs Nifty])</f>
        <v>0.61584613318568393</v>
      </c>
      <c r="M364">
        <v>-0.1712683144512</v>
      </c>
      <c r="N364">
        <f>(Table2[[#This Row],[1W Return vs Nifty]]-AVERAGE(Table2[1W Return vs Nifty]))/_xlfn.STDEV.P(Table2[1W Return vs Nifty])</f>
        <v>-0.44579731059073791</v>
      </c>
      <c r="O364">
        <v>5727.16</v>
      </c>
      <c r="P364">
        <v>5673.5671864849701</v>
      </c>
      <c r="Q364">
        <v>5025.8722561878903</v>
      </c>
      <c r="R364">
        <v>56.183405829943297</v>
      </c>
      <c r="S364" s="1">
        <f>(Table2[[#This Row],[Close Price]]-Table2[[#This Row],[20D EMA]])/Table2[[#This Row],[20D EMA]]</f>
        <v>1.0692908876301654E-2</v>
      </c>
      <c r="T364" s="1">
        <f>(Table2[[#This Row],[Close Price]]-Table2[[#This Row],[50D EMA]])/Table2[[#This Row],[50D EMA]]</f>
        <v>2.0239967156566563E-2</v>
      </c>
      <c r="U364" s="1">
        <f>(Table2[[#This Row],[Close Price]]-Table2[[#This Row],[200D EMA]])/Table2[[#This Row],[200D EMA]]</f>
        <v>0.15172047854445159</v>
      </c>
      <c r="V364">
        <v>1.1037403519032001</v>
      </c>
      <c r="W364">
        <v>5729.95</v>
      </c>
      <c r="X364">
        <v>5929</v>
      </c>
      <c r="Y364">
        <v>5650</v>
      </c>
      <c r="Z364">
        <v>6020</v>
      </c>
      <c r="AA364">
        <v>5424.6</v>
      </c>
      <c r="AB364">
        <v>6020</v>
      </c>
      <c r="AC364" s="1">
        <f>(Table2[[#This Row],[Close Price]]/Table2[[#This Row],[Day Low]])-1</f>
        <v>1.0200787092383035E-2</v>
      </c>
      <c r="AD364" s="1">
        <f>(Table2[[#This Row],[Day High]]/Table2[[#This Row],[Close Price]])-1</f>
        <v>2.4289959228802394E-2</v>
      </c>
      <c r="AE364" s="1">
        <f>(Table2[[#This Row],[Close Price]]/Table2[[#This Row],[Current Week Low]])-1</f>
        <v>2.4495575221238797E-2</v>
      </c>
      <c r="AF364" s="1">
        <f>(Table2[[#This Row],[Current Week High]]/Table2[[#This Row],[Close Price]])-1</f>
        <v>4.0011056595950611E-2</v>
      </c>
      <c r="AG364" s="1">
        <f>(Table2[[#This Row],[Close Price]]/Table2[[#This Row],[Current Month Low]])-1</f>
        <v>6.7064852708033529E-2</v>
      </c>
      <c r="AH364" s="1">
        <f>(Table2[[#This Row],[Current Month High]]/Table2[[#This Row],[Close Price]])-1</f>
        <v>4.0011056595950611E-2</v>
      </c>
      <c r="AI364">
        <v>11.4496233847004</v>
      </c>
      <c r="AJ364">
        <v>50.818134445023396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-0.04</v>
      </c>
      <c r="AM364" t="s">
        <v>3187</v>
      </c>
      <c r="AN364">
        <v>1.1599999999999999</v>
      </c>
      <c r="AO364" t="s">
        <v>3188</v>
      </c>
      <c r="AP364">
        <v>-3.0298325458600998E-2</v>
      </c>
      <c r="AQ364">
        <f>(Table2[[#This Row],[Sharpe Ratio]]-AVERAGE(Table2[Sharpe Ratio]))/_xlfn.STDEV.P(Table2[Sharpe Ratio])</f>
        <v>-1.1258519262022959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-1.3898320507990944</v>
      </c>
      <c r="AS364">
        <f>_xlfn.RANK.AVG(Table2[[#This Row],[1Y Return vs Nifty Z-Score]],Table2[1Y Return vs Nifty Z-Score])</f>
        <v>313</v>
      </c>
      <c r="AT364">
        <f>_xlfn.RANK.AVG(Table2[[#This Row],[6M Return vs Nifty Z-Score]],Table2[6M Return vs Nifty Z-Score])</f>
        <v>143</v>
      </c>
      <c r="AU364">
        <f>_xlfn.RANK.AVG(Table2[[#This Row],[Sharpe Ratio Z-Score]],Table2[Sharpe Ratio Z-Score])</f>
        <v>635</v>
      </c>
      <c r="AV364">
        <f>(Table2[[#This Row],[Rank 1Y]]+Table2[[#This Row],[Rank 6M]]+Table2[[#This Row],[Rank Sharpe]])/3</f>
        <v>363.66666666666669</v>
      </c>
    </row>
    <row r="365" spans="1:48" x14ac:dyDescent="0.3">
      <c r="A365" t="s">
        <v>1540</v>
      </c>
      <c r="B365" t="s">
        <v>1541</v>
      </c>
      <c r="C365" t="s">
        <v>3146</v>
      </c>
      <c r="D365" t="s">
        <v>51</v>
      </c>
      <c r="E365">
        <v>6531.0932525500002</v>
      </c>
      <c r="F365">
        <v>1595.5</v>
      </c>
      <c r="G365">
        <v>3.5561634827967001</v>
      </c>
      <c r="H365">
        <f>(Table2[[#This Row],[1Y Return vs Nifty]]-AVERAGE(Table2[1Y Return vs Nifty]))/_xlfn.STDEV.P(Table2[1Y Return vs Nifty])</f>
        <v>-0.36075188976590089</v>
      </c>
      <c r="I365">
        <v>8.8939257232076407</v>
      </c>
      <c r="J365">
        <f>(Table2[[#This Row],[1M Return vs Nifty]]-AVERAGE(Table2[1M Return vs Nifty]))/_xlfn.STDEV.P(Table2[1M Return vs Nifty])</f>
        <v>0.78983840341064449</v>
      </c>
      <c r="K365">
        <v>20.636600037301299</v>
      </c>
      <c r="L365">
        <f>(Table2[[#This Row],[6M Return vs Nifty]]-AVERAGE(Table2[6M Return vs Nifty]))/_xlfn.STDEV.P(Table2[6M Return vs Nifty])</f>
        <v>0.3496647035576308</v>
      </c>
      <c r="M365">
        <v>-2.2980593641768001</v>
      </c>
      <c r="N365">
        <f>(Table2[[#This Row],[1W Return vs Nifty]]-AVERAGE(Table2[1W Return vs Nifty]))/_xlfn.STDEV.P(Table2[1W Return vs Nifty])</f>
        <v>-0.88786096406392689</v>
      </c>
      <c r="O365">
        <v>1629.59</v>
      </c>
      <c r="P365">
        <v>1531.8551040427701</v>
      </c>
      <c r="Q365">
        <v>1330.60603294729</v>
      </c>
      <c r="R365">
        <v>37.5654716980873</v>
      </c>
      <c r="S365" s="1">
        <f>(Table2[[#This Row],[Close Price]]-Table2[[#This Row],[20D EMA]])/Table2[[#This Row],[20D EMA]]</f>
        <v>-2.0919372357464099E-2</v>
      </c>
      <c r="T365" s="1">
        <f>(Table2[[#This Row],[Close Price]]-Table2[[#This Row],[50D EMA]])/Table2[[#This Row],[50D EMA]]</f>
        <v>4.1547595323645506E-2</v>
      </c>
      <c r="U365" s="1">
        <f>(Table2[[#This Row],[Close Price]]-Table2[[#This Row],[200D EMA]])/Table2[[#This Row],[200D EMA]]</f>
        <v>0.19907768377238624</v>
      </c>
      <c r="V365">
        <v>0.63643786852362405</v>
      </c>
      <c r="W365">
        <v>1585.05</v>
      </c>
      <c r="X365">
        <v>1648.95</v>
      </c>
      <c r="Y365">
        <v>1585.05</v>
      </c>
      <c r="Z365">
        <v>1683.95</v>
      </c>
      <c r="AA365">
        <v>1583.05</v>
      </c>
      <c r="AB365">
        <v>1780.8</v>
      </c>
      <c r="AC365" s="1">
        <f>(Table2[[#This Row],[Close Price]]/Table2[[#This Row],[Day Low]])-1</f>
        <v>6.5928519605060742E-3</v>
      </c>
      <c r="AD365" s="1">
        <f>(Table2[[#This Row],[Day High]]/Table2[[#This Row],[Close Price]])-1</f>
        <v>3.3500470072077793E-2</v>
      </c>
      <c r="AE365" s="1">
        <f>(Table2[[#This Row],[Close Price]]/Table2[[#This Row],[Current Week Low]])-1</f>
        <v>6.5928519605060742E-3</v>
      </c>
      <c r="AF365" s="1">
        <f>(Table2[[#This Row],[Current Week High]]/Table2[[#This Row],[Close Price]])-1</f>
        <v>5.5437167032278412E-2</v>
      </c>
      <c r="AG365" s="1">
        <f>(Table2[[#This Row],[Close Price]]/Table2[[#This Row],[Current Month Low]])-1</f>
        <v>7.8645652379900621E-3</v>
      </c>
      <c r="AH365" s="1">
        <f>(Table2[[#This Row],[Current Month High]]/Table2[[#This Row],[Close Price]])-1</f>
        <v>0.11613914133500458</v>
      </c>
      <c r="AI365">
        <v>14.2588530241303</v>
      </c>
      <c r="AJ365">
        <v>58.843147991438002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</v>
      </c>
      <c r="AM365" t="s">
        <v>3188</v>
      </c>
      <c r="AN365">
        <v>-8.41</v>
      </c>
      <c r="AO365" t="s">
        <v>3187</v>
      </c>
      <c r="AP365">
        <v>2.2453149572861E-2</v>
      </c>
      <c r="AQ365">
        <f>(Table2[[#This Row],[Sharpe Ratio]]-AVERAGE(Table2[Sharpe Ratio]))/_xlfn.STDEV.P(Table2[Sharpe Ratio])</f>
        <v>-0.50772597964590727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-0.61683572650745977</v>
      </c>
      <c r="AS365">
        <f>_xlfn.RANK.AVG(Table2[[#This Row],[1Y Return vs Nifty Z-Score]],Table2[1Y Return vs Nifty Z-Score])</f>
        <v>421</v>
      </c>
      <c r="AT365">
        <f>_xlfn.RANK.AVG(Table2[[#This Row],[6M Return vs Nifty Z-Score]],Table2[6M Return vs Nifty Z-Score])</f>
        <v>204</v>
      </c>
      <c r="AU365">
        <f>_xlfn.RANK.AVG(Table2[[#This Row],[Sharpe Ratio Z-Score]],Table2[Sharpe Ratio Z-Score])</f>
        <v>466</v>
      </c>
      <c r="AV365">
        <f>(Table2[[#This Row],[Rank 1Y]]+Table2[[#This Row],[Rank 6M]]+Table2[[#This Row],[Rank Sharpe]])/3</f>
        <v>363.66666666666669</v>
      </c>
    </row>
    <row r="366" spans="1:48" x14ac:dyDescent="0.3">
      <c r="A366" t="s">
        <v>1765</v>
      </c>
      <c r="B366" t="s">
        <v>1766</v>
      </c>
      <c r="C366" t="s">
        <v>3145</v>
      </c>
      <c r="D366" t="s">
        <v>48</v>
      </c>
      <c r="E366">
        <v>4632.1001295400001</v>
      </c>
      <c r="F366">
        <v>669.4</v>
      </c>
      <c r="G366">
        <v>-16.0368913980512</v>
      </c>
      <c r="H366">
        <f>(Table2[[#This Row],[1Y Return vs Nifty]]-AVERAGE(Table2[1Y Return vs Nifty]))/_xlfn.STDEV.P(Table2[1Y Return vs Nifty])</f>
        <v>-0.69483433993574206</v>
      </c>
      <c r="I366">
        <v>-1.90529717828847</v>
      </c>
      <c r="J366">
        <f>(Table2[[#This Row],[1M Return vs Nifty]]-AVERAGE(Table2[1M Return vs Nifty]))/_xlfn.STDEV.P(Table2[1M Return vs Nifty])</f>
        <v>-0.40137799908271254</v>
      </c>
      <c r="K366">
        <v>1.46011894620219</v>
      </c>
      <c r="L366">
        <f>(Table2[[#This Row],[6M Return vs Nifty]]-AVERAGE(Table2[6M Return vs Nifty]))/_xlfn.STDEV.P(Table2[6M Return vs Nifty])</f>
        <v>-0.26255145343567549</v>
      </c>
      <c r="M366">
        <v>4.1146465564686299</v>
      </c>
      <c r="N366">
        <f>(Table2[[#This Row],[1W Return vs Nifty]]-AVERAGE(Table2[1W Return vs Nifty]))/_xlfn.STDEV.P(Table2[1W Return vs Nifty])</f>
        <v>0.44505051696540088</v>
      </c>
      <c r="O366">
        <v>661.79</v>
      </c>
      <c r="P366">
        <v>669.72137968483503</v>
      </c>
      <c r="Q366">
        <v>628.87556686595406</v>
      </c>
      <c r="R366">
        <v>57.0637093594151</v>
      </c>
      <c r="S366" s="1">
        <f>(Table2[[#This Row],[Close Price]]-Table2[[#This Row],[20D EMA]])/Table2[[#This Row],[20D EMA]]</f>
        <v>1.1499116033787175E-2</v>
      </c>
      <c r="T366" s="1">
        <f>(Table2[[#This Row],[Close Price]]-Table2[[#This Row],[50D EMA]])/Table2[[#This Row],[50D EMA]]</f>
        <v>-4.7987072622093926E-4</v>
      </c>
      <c r="U366" s="1">
        <f>(Table2[[#This Row],[Close Price]]-Table2[[#This Row],[200D EMA]])/Table2[[#This Row],[200D EMA]]</f>
        <v>6.4439509609193923E-2</v>
      </c>
      <c r="V366">
        <v>0.57551951041643301</v>
      </c>
      <c r="W366">
        <v>653.25</v>
      </c>
      <c r="X366">
        <v>684.8</v>
      </c>
      <c r="Y366">
        <v>617.04999999999995</v>
      </c>
      <c r="Z366">
        <v>684.8</v>
      </c>
      <c r="AA366">
        <v>601</v>
      </c>
      <c r="AB366">
        <v>684.8</v>
      </c>
      <c r="AC366" s="1">
        <f>(Table2[[#This Row],[Close Price]]/Table2[[#This Row],[Day Low]])-1</f>
        <v>2.4722541140451471E-2</v>
      </c>
      <c r="AD366" s="1">
        <f>(Table2[[#This Row],[Day High]]/Table2[[#This Row],[Close Price]])-1</f>
        <v>2.3005676725425639E-2</v>
      </c>
      <c r="AE366" s="1">
        <f>(Table2[[#This Row],[Close Price]]/Table2[[#This Row],[Current Week Low]])-1</f>
        <v>8.4839154039380915E-2</v>
      </c>
      <c r="AF366" s="1">
        <f>(Table2[[#This Row],[Current Week High]]/Table2[[#This Row],[Close Price]])-1</f>
        <v>2.3005676725425639E-2</v>
      </c>
      <c r="AG366" s="1">
        <f>(Table2[[#This Row],[Close Price]]/Table2[[#This Row],[Current Month Low]])-1</f>
        <v>0.113810316139767</v>
      </c>
      <c r="AH366" s="1">
        <f>(Table2[[#This Row],[Current Month High]]/Table2[[#This Row],[Close Price]])-1</f>
        <v>2.3005676725425639E-2</v>
      </c>
      <c r="AI366">
        <v>50.739468180460101</v>
      </c>
      <c r="AJ366">
        <v>56.8599882835383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-0.05</v>
      </c>
      <c r="AM366" t="s">
        <v>3187</v>
      </c>
      <c r="AN366">
        <v>1.01</v>
      </c>
      <c r="AO366" t="s">
        <v>3188</v>
      </c>
      <c r="AP366">
        <v>0.14433300054695</v>
      </c>
      <c r="AQ366">
        <f>(Table2[[#This Row],[Sharpe Ratio]]-AVERAGE(Table2[Sharpe Ratio]))/_xlfn.STDEV.P(Table2[Sharpe Ratio])</f>
        <v>0.92042552141786138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555</v>
      </c>
      <c r="AT366">
        <f>_xlfn.RANK.AVG(Table2[[#This Row],[6M Return vs Nifty Z-Score]],Table2[6M Return vs Nifty Z-Score])</f>
        <v>408</v>
      </c>
      <c r="AU366">
        <f>_xlfn.RANK.AVG(Table2[[#This Row],[Sharpe Ratio Z-Score]],Table2[Sharpe Ratio Z-Score])</f>
        <v>129</v>
      </c>
      <c r="AV366">
        <f>(Table2[[#This Row],[Rank 1Y]]+Table2[[#This Row],[Rank 6M]]+Table2[[#This Row],[Rank Sharpe]])/3</f>
        <v>364</v>
      </c>
    </row>
    <row r="367" spans="1:48" x14ac:dyDescent="0.3">
      <c r="A367" t="s">
        <v>1963</v>
      </c>
      <c r="B367" t="s">
        <v>1964</v>
      </c>
      <c r="C367" t="s">
        <v>3151</v>
      </c>
      <c r="D367" t="s">
        <v>117</v>
      </c>
      <c r="E367">
        <v>3589.3728584999999</v>
      </c>
      <c r="F367">
        <v>822.25</v>
      </c>
      <c r="G367">
        <v>37.814533222529803</v>
      </c>
      <c r="H367">
        <f>(Table2[[#This Row],[1Y Return vs Nifty]]-AVERAGE(Table2[1Y Return vs Nifty]))/_xlfn.STDEV.P(Table2[1Y Return vs Nifty])</f>
        <v>0.22338979569744782</v>
      </c>
      <c r="I367">
        <v>0.62968706483246095</v>
      </c>
      <c r="J367">
        <f>(Table2[[#This Row],[1M Return vs Nifty]]-AVERAGE(Table2[1M Return vs Nifty]))/_xlfn.STDEV.P(Table2[1M Return vs Nifty])</f>
        <v>-0.12175465599480267</v>
      </c>
      <c r="K367">
        <v>-15.2115239954221</v>
      </c>
      <c r="L367">
        <f>(Table2[[#This Row],[6M Return vs Nifty]]-AVERAGE(Table2[6M Return vs Nifty]))/_xlfn.STDEV.P(Table2[6M Return vs Nifty])</f>
        <v>-0.79479973840508455</v>
      </c>
      <c r="M367">
        <v>-2.5089740762431E-2</v>
      </c>
      <c r="N367">
        <f>(Table2[[#This Row],[1W Return vs Nifty]]-AVERAGE(Table2[1W Return vs Nifty]))/_xlfn.STDEV.P(Table2[1W Return vs Nifty])</f>
        <v>-0.41541339753416651</v>
      </c>
      <c r="O367">
        <v>831.01</v>
      </c>
      <c r="P367">
        <v>832.12392758702902</v>
      </c>
      <c r="Q367">
        <v>782.54889096240095</v>
      </c>
      <c r="R367">
        <v>41.405988290501199</v>
      </c>
      <c r="S367" s="1">
        <f>(Table2[[#This Row],[Close Price]]-Table2[[#This Row],[20D EMA]])/Table2[[#This Row],[20D EMA]]</f>
        <v>-1.0541389393629428E-2</v>
      </c>
      <c r="T367" s="1">
        <f>(Table2[[#This Row],[Close Price]]-Table2[[#This Row],[50D EMA]])/Table2[[#This Row],[50D EMA]]</f>
        <v>-1.1865933978922071E-2</v>
      </c>
      <c r="U367" s="1">
        <f>(Table2[[#This Row],[Close Price]]-Table2[[#This Row],[200D EMA]])/Table2[[#This Row],[200D EMA]]</f>
        <v>5.0733071755776814E-2</v>
      </c>
      <c r="V367">
        <v>0.65179843934299697</v>
      </c>
      <c r="W367">
        <v>807.15</v>
      </c>
      <c r="X367">
        <v>828.5</v>
      </c>
      <c r="Y367">
        <v>807.15</v>
      </c>
      <c r="Z367">
        <v>840.45</v>
      </c>
      <c r="AA367">
        <v>800.1</v>
      </c>
      <c r="AB367">
        <v>902</v>
      </c>
      <c r="AC367" s="1">
        <f>(Table2[[#This Row],[Close Price]]/Table2[[#This Row],[Day Low]])-1</f>
        <v>1.8707799046026263E-2</v>
      </c>
      <c r="AD367" s="1">
        <f>(Table2[[#This Row],[Day High]]/Table2[[#This Row],[Close Price]])-1</f>
        <v>7.6010945576163724E-3</v>
      </c>
      <c r="AE367" s="1">
        <f>(Table2[[#This Row],[Close Price]]/Table2[[#This Row],[Current Week Low]])-1</f>
        <v>1.8707799046026263E-2</v>
      </c>
      <c r="AF367" s="1">
        <f>(Table2[[#This Row],[Current Week High]]/Table2[[#This Row],[Close Price]])-1</f>
        <v>2.213438735177875E-2</v>
      </c>
      <c r="AG367" s="1">
        <f>(Table2[[#This Row],[Close Price]]/Table2[[#This Row],[Current Month Low]])-1</f>
        <v>2.768403949506304E-2</v>
      </c>
      <c r="AH367" s="1">
        <f>(Table2[[#This Row],[Current Month High]]/Table2[[#This Row],[Close Price]])-1</f>
        <v>9.6989966555183882E-2</v>
      </c>
      <c r="AI367">
        <v>31.711766494375102</v>
      </c>
      <c r="AJ367">
        <v>94.155844155844093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-0.09</v>
      </c>
      <c r="AM367" t="s">
        <v>3187</v>
      </c>
      <c r="AN367">
        <v>-4.01</v>
      </c>
      <c r="AO367" t="s">
        <v>3187</v>
      </c>
      <c r="AP367">
        <v>8.7787778411181003E-2</v>
      </c>
      <c r="AQ367">
        <f>(Table2[[#This Row],[Sharpe Ratio]]-AVERAGE(Table2[Sharpe Ratio]))/_xlfn.STDEV.P(Table2[Sharpe Ratio])</f>
        <v>0.25784558531053187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226</v>
      </c>
      <c r="AT367">
        <f>_xlfn.RANK.AVG(Table2[[#This Row],[6M Return vs Nifty Z-Score]],Table2[6M Return vs Nifty Z-Score])</f>
        <v>590</v>
      </c>
      <c r="AU367">
        <f>_xlfn.RANK.AVG(Table2[[#This Row],[Sharpe Ratio Z-Score]],Table2[Sharpe Ratio Z-Score])</f>
        <v>276</v>
      </c>
      <c r="AV367">
        <f>(Table2[[#This Row],[Rank 1Y]]+Table2[[#This Row],[Rank 6M]]+Table2[[#This Row],[Rank Sharpe]])/3</f>
        <v>364</v>
      </c>
    </row>
    <row r="368" spans="1:48" x14ac:dyDescent="0.3">
      <c r="A368" t="s">
        <v>1517</v>
      </c>
      <c r="B368" t="s">
        <v>1518</v>
      </c>
      <c r="C368" t="s">
        <v>3153</v>
      </c>
      <c r="D368" t="s">
        <v>133</v>
      </c>
      <c r="E368">
        <v>6751.8256670000001</v>
      </c>
      <c r="F368">
        <v>958.25</v>
      </c>
      <c r="G368">
        <v>16.106504611764599</v>
      </c>
      <c r="H368">
        <f>(Table2[[#This Row],[1Y Return vs Nifty]]-AVERAGE(Table2[1Y Return vs Nifty]))/_xlfn.STDEV.P(Table2[1Y Return vs Nifty])</f>
        <v>-0.14675520878220122</v>
      </c>
      <c r="I368">
        <v>5.7111776339917597</v>
      </c>
      <c r="J368">
        <f>(Table2[[#This Row],[1M Return vs Nifty]]-AVERAGE(Table2[1M Return vs Nifty]))/_xlfn.STDEV.P(Table2[1M Return vs Nifty])</f>
        <v>0.43876298220111465</v>
      </c>
      <c r="K368">
        <v>7.4669124423584297</v>
      </c>
      <c r="L368">
        <f>(Table2[[#This Row],[6M Return vs Nifty]]-AVERAGE(Table2[6M Return vs Nifty]))/_xlfn.STDEV.P(Table2[6M Return vs Nifty])</f>
        <v>-7.0782378984572181E-2</v>
      </c>
      <c r="M368">
        <v>9.29159458451152</v>
      </c>
      <c r="N368">
        <f>(Table2[[#This Row],[1W Return vs Nifty]]-AVERAGE(Table2[1W Return vs Nifty]))/_xlfn.STDEV.P(Table2[1W Return vs Nifty])</f>
        <v>1.521103831846865</v>
      </c>
      <c r="O368">
        <v>951.53</v>
      </c>
      <c r="P368">
        <v>942.92248296307002</v>
      </c>
      <c r="Q368">
        <v>881.70074810969402</v>
      </c>
      <c r="R368">
        <v>52.087066830544103</v>
      </c>
      <c r="S368" s="1">
        <f>(Table2[[#This Row],[Close Price]]-Table2[[#This Row],[20D EMA]])/Table2[[#This Row],[20D EMA]]</f>
        <v>7.0623101741406234E-3</v>
      </c>
      <c r="T368" s="1">
        <f>(Table2[[#This Row],[Close Price]]-Table2[[#This Row],[50D EMA]])/Table2[[#This Row],[50D EMA]]</f>
        <v>1.6255330967148318E-2</v>
      </c>
      <c r="U368" s="1">
        <f>(Table2[[#This Row],[Close Price]]-Table2[[#This Row],[200D EMA]])/Table2[[#This Row],[200D EMA]]</f>
        <v>8.6819991992092935E-2</v>
      </c>
      <c r="V368">
        <v>1.05691213543524</v>
      </c>
      <c r="W368">
        <v>952.35</v>
      </c>
      <c r="X368">
        <v>1000</v>
      </c>
      <c r="Y368">
        <v>931</v>
      </c>
      <c r="Z368">
        <v>1058.75</v>
      </c>
      <c r="AA368">
        <v>892</v>
      </c>
      <c r="AB368">
        <v>1058.75</v>
      </c>
      <c r="AC368" s="1">
        <f>(Table2[[#This Row],[Close Price]]/Table2[[#This Row],[Day Low]])-1</f>
        <v>6.1952013440436104E-3</v>
      </c>
      <c r="AD368" s="1">
        <f>(Table2[[#This Row],[Day High]]/Table2[[#This Row],[Close Price]])-1</f>
        <v>4.3569006000521826E-2</v>
      </c>
      <c r="AE368" s="1">
        <f>(Table2[[#This Row],[Close Price]]/Table2[[#This Row],[Current Week Low]])-1</f>
        <v>2.9269602577873144E-2</v>
      </c>
      <c r="AF368" s="1">
        <f>(Table2[[#This Row],[Current Week High]]/Table2[[#This Row],[Close Price]])-1</f>
        <v>0.10487868510305254</v>
      </c>
      <c r="AG368" s="1">
        <f>(Table2[[#This Row],[Close Price]]/Table2[[#This Row],[Current Month Low]])-1</f>
        <v>7.4271300448430555E-2</v>
      </c>
      <c r="AH368" s="1">
        <f>(Table2[[#This Row],[Current Month High]]/Table2[[#This Row],[Close Price]])-1</f>
        <v>0.10487868510305254</v>
      </c>
      <c r="AI368">
        <v>10.4878685103052</v>
      </c>
      <c r="AJ368">
        <v>55.547439331223103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0.05</v>
      </c>
      <c r="AM368" t="s">
        <v>3188</v>
      </c>
      <c r="AN368">
        <v>2.0499999999999998</v>
      </c>
      <c r="AO368" t="s">
        <v>3188</v>
      </c>
      <c r="AP368">
        <v>4.0756492220753997E-2</v>
      </c>
      <c r="AQ368">
        <f>(Table2[[#This Row],[Sharpe Ratio]]-AVERAGE(Table2[Sharpe Ratio]))/_xlfn.STDEV.P(Table2[Sharpe Ratio])</f>
        <v>-0.29325290581001873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1.4490763204711876</v>
      </c>
      <c r="AS368">
        <f>_xlfn.RANK.AVG(Table2[[#This Row],[1Y Return vs Nifty Z-Score]],Table2[1Y Return vs Nifty Z-Score])</f>
        <v>338</v>
      </c>
      <c r="AT368">
        <f>_xlfn.RANK.AVG(Table2[[#This Row],[6M Return vs Nifty Z-Score]],Table2[6M Return vs Nifty Z-Score])</f>
        <v>340</v>
      </c>
      <c r="AU368">
        <f>_xlfn.RANK.AVG(Table2[[#This Row],[Sharpe Ratio Z-Score]],Table2[Sharpe Ratio Z-Score])</f>
        <v>417</v>
      </c>
      <c r="AV368">
        <f>(Table2[[#This Row],[Rank 1Y]]+Table2[[#This Row],[Rank 6M]]+Table2[[#This Row],[Rank Sharpe]])/3</f>
        <v>365</v>
      </c>
    </row>
    <row r="369" spans="1:48" x14ac:dyDescent="0.3">
      <c r="A369" t="s">
        <v>425</v>
      </c>
      <c r="B369" t="s">
        <v>426</v>
      </c>
      <c r="C369" t="s">
        <v>3142</v>
      </c>
      <c r="D369" t="s">
        <v>54</v>
      </c>
      <c r="E369">
        <v>53302.699183124998</v>
      </c>
      <c r="F369">
        <v>4837.3500000000004</v>
      </c>
      <c r="G369">
        <v>21.6197124406666</v>
      </c>
      <c r="H369">
        <f>(Table2[[#This Row],[1Y Return vs Nifty]]-AVERAGE(Table2[1Y Return vs Nifty]))/_xlfn.STDEV.P(Table2[1Y Return vs Nifty])</f>
        <v>-5.2749144338644471E-2</v>
      </c>
      <c r="I369">
        <v>3.4233797961346801</v>
      </c>
      <c r="J369">
        <f>(Table2[[#This Row],[1M Return vs Nifty]]-AVERAGE(Table2[1M Return vs Nifty]))/_xlfn.STDEV.P(Table2[1M Return vs Nifty])</f>
        <v>0.18640572141463374</v>
      </c>
      <c r="K369">
        <v>-6.0967756205248902</v>
      </c>
      <c r="L369">
        <f>(Table2[[#This Row],[6M Return vs Nifty]]-AVERAGE(Table2[6M Return vs Nifty]))/_xlfn.STDEV.P(Table2[6M Return vs Nifty])</f>
        <v>-0.50380807025014662</v>
      </c>
      <c r="M369">
        <v>-6.1917513217154401</v>
      </c>
      <c r="N369">
        <f>(Table2[[#This Row],[1W Return vs Nifty]]-AVERAGE(Table2[1W Return vs Nifty]))/_xlfn.STDEV.P(Table2[1W Return vs Nifty])</f>
        <v>-1.6971833902001388</v>
      </c>
      <c r="O369">
        <v>5063.7700000000004</v>
      </c>
      <c r="P369">
        <v>4874.8382592677399</v>
      </c>
      <c r="Q369">
        <v>4327.5398972519697</v>
      </c>
      <c r="R369">
        <v>29.0188033969754</v>
      </c>
      <c r="S369" s="1">
        <f>(Table2[[#This Row],[Close Price]]-Table2[[#This Row],[20D EMA]])/Table2[[#This Row],[20D EMA]]</f>
        <v>-4.4713721199817535E-2</v>
      </c>
      <c r="T369" s="1">
        <f>(Table2[[#This Row],[Close Price]]-Table2[[#This Row],[50D EMA]])/Table2[[#This Row],[50D EMA]]</f>
        <v>-7.6901544777345527E-3</v>
      </c>
      <c r="U369" s="1">
        <f>(Table2[[#This Row],[Close Price]]-Table2[[#This Row],[200D EMA]])/Table2[[#This Row],[200D EMA]]</f>
        <v>0.11780598558357951</v>
      </c>
      <c r="V369">
        <v>0.53013614528233499</v>
      </c>
      <c r="W369">
        <v>4812.05</v>
      </c>
      <c r="X369">
        <v>5040.5</v>
      </c>
      <c r="Y369">
        <v>4812.05</v>
      </c>
      <c r="Z369">
        <v>5189.8999999999996</v>
      </c>
      <c r="AA369">
        <v>4812.05</v>
      </c>
      <c r="AB369">
        <v>5465.9</v>
      </c>
      <c r="AC369" s="1">
        <f>(Table2[[#This Row],[Close Price]]/Table2[[#This Row],[Day Low]])-1</f>
        <v>5.2576344801071873E-3</v>
      </c>
      <c r="AD369" s="1">
        <f>(Table2[[#This Row],[Day High]]/Table2[[#This Row],[Close Price]])-1</f>
        <v>4.1996134247056727E-2</v>
      </c>
      <c r="AE369" s="1">
        <f>(Table2[[#This Row],[Close Price]]/Table2[[#This Row],[Current Week Low]])-1</f>
        <v>5.2576344801071873E-3</v>
      </c>
      <c r="AF369" s="1">
        <f>(Table2[[#This Row],[Current Week High]]/Table2[[#This Row],[Close Price]])-1</f>
        <v>7.2880812841741749E-2</v>
      </c>
      <c r="AG369" s="1">
        <f>(Table2[[#This Row],[Close Price]]/Table2[[#This Row],[Current Month Low]])-1</f>
        <v>5.2576344801071873E-3</v>
      </c>
      <c r="AH369" s="1">
        <f>(Table2[[#This Row],[Current Month High]]/Table2[[#This Row],[Close Price]])-1</f>
        <v>0.12993684558694318</v>
      </c>
      <c r="AI369">
        <v>14.439724229175001</v>
      </c>
      <c r="AJ369">
        <v>64.384748700173304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</v>
      </c>
      <c r="AM369" t="s">
        <v>3188</v>
      </c>
      <c r="AN369">
        <v>-8.23</v>
      </c>
      <c r="AO369" t="s">
        <v>3187</v>
      </c>
      <c r="AP369">
        <v>7.8082556326409994E-2</v>
      </c>
      <c r="AQ369">
        <f>(Table2[[#This Row],[Sharpe Ratio]]-AVERAGE(Table2[Sharpe Ratio]))/_xlfn.STDEV.P(Table2[Sharpe Ratio])</f>
        <v>0.1441227067728019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-1.9232121766014942</v>
      </c>
      <c r="AS369">
        <f>_xlfn.RANK.AVG(Table2[[#This Row],[1Y Return vs Nifty Z-Score]],Table2[1Y Return vs Nifty Z-Score])</f>
        <v>309</v>
      </c>
      <c r="AT369">
        <f>_xlfn.RANK.AVG(Table2[[#This Row],[6M Return vs Nifty Z-Score]],Table2[6M Return vs Nifty Z-Score])</f>
        <v>486</v>
      </c>
      <c r="AU369">
        <f>_xlfn.RANK.AVG(Table2[[#This Row],[Sharpe Ratio Z-Score]],Table2[Sharpe Ratio Z-Score])</f>
        <v>301</v>
      </c>
      <c r="AV369">
        <f>(Table2[[#This Row],[Rank 1Y]]+Table2[[#This Row],[Rank 6M]]+Table2[[#This Row],[Rank Sharpe]])/3</f>
        <v>365.33333333333331</v>
      </c>
    </row>
    <row r="370" spans="1:48" x14ac:dyDescent="0.3">
      <c r="A370" t="s">
        <v>28</v>
      </c>
      <c r="B370" t="s">
        <v>29</v>
      </c>
      <c r="C370" t="s">
        <v>3142</v>
      </c>
      <c r="D370" t="s">
        <v>24</v>
      </c>
      <c r="E370">
        <v>867675.84944124997</v>
      </c>
      <c r="F370">
        <v>1231.25</v>
      </c>
      <c r="G370">
        <v>4.1486907805617204</v>
      </c>
      <c r="H370">
        <f>(Table2[[#This Row],[1Y Return vs Nifty]]-AVERAGE(Table2[1Y Return vs Nifty]))/_xlfn.STDEV.P(Table2[1Y Return vs Nifty])</f>
        <v>-0.35064866836251718</v>
      </c>
      <c r="I370">
        <v>1.1409979706348501</v>
      </c>
      <c r="J370">
        <f>(Table2[[#This Row],[1M Return vs Nifty]]-AVERAGE(Table2[1M Return vs Nifty]))/_xlfn.STDEV.P(Table2[1M Return vs Nifty])</f>
        <v>-6.5354122056276373E-2</v>
      </c>
      <c r="K370">
        <v>4.9083360742516096</v>
      </c>
      <c r="L370">
        <f>(Table2[[#This Row],[6M Return vs Nifty]]-AVERAGE(Table2[6M Return vs Nifty]))/_xlfn.STDEV.P(Table2[6M Return vs Nifty])</f>
        <v>-0.1524658632492272</v>
      </c>
      <c r="M370">
        <v>0.70571090466764297</v>
      </c>
      <c r="N370">
        <f>(Table2[[#This Row],[1W Return vs Nifty]]-AVERAGE(Table2[1W Return vs Nifty]))/_xlfn.STDEV.P(Table2[1W Return vs Nifty])</f>
        <v>-0.26351300124414795</v>
      </c>
      <c r="O370">
        <v>1252.07</v>
      </c>
      <c r="P370">
        <v>1241.01320658809</v>
      </c>
      <c r="Q370">
        <v>1149.0453608468399</v>
      </c>
      <c r="R370">
        <v>39.040946331734197</v>
      </c>
      <c r="S370" s="1">
        <f>(Table2[[#This Row],[Close Price]]-Table2[[#This Row],[20D EMA]])/Table2[[#This Row],[20D EMA]]</f>
        <v>-1.6628463264833387E-2</v>
      </c>
      <c r="T370" s="1">
        <f>(Table2[[#This Row],[Close Price]]-Table2[[#This Row],[50D EMA]])/Table2[[#This Row],[50D EMA]]</f>
        <v>-7.8671254554429498E-3</v>
      </c>
      <c r="U370" s="1">
        <f>(Table2[[#This Row],[Close Price]]-Table2[[#This Row],[200D EMA]])/Table2[[#This Row],[200D EMA]]</f>
        <v>7.1541683169562373E-2</v>
      </c>
      <c r="V370">
        <v>0.88022830187835499</v>
      </c>
      <c r="W370">
        <v>1224.4000000000001</v>
      </c>
      <c r="X370">
        <v>1256.95</v>
      </c>
      <c r="Y370">
        <v>1217.4000000000001</v>
      </c>
      <c r="Z370">
        <v>1258.3</v>
      </c>
      <c r="AA370">
        <v>1217.4000000000001</v>
      </c>
      <c r="AB370">
        <v>1280.25</v>
      </c>
      <c r="AC370" s="1">
        <f>(Table2[[#This Row],[Close Price]]/Table2[[#This Row],[Day Low]])-1</f>
        <v>5.594576935641804E-3</v>
      </c>
      <c r="AD370" s="1">
        <f>(Table2[[#This Row],[Day High]]/Table2[[#This Row],[Close Price]])-1</f>
        <v>2.0873096446700545E-2</v>
      </c>
      <c r="AE370" s="1">
        <f>(Table2[[#This Row],[Close Price]]/Table2[[#This Row],[Current Week Low]])-1</f>
        <v>1.137670445211092E-2</v>
      </c>
      <c r="AF370" s="1">
        <f>(Table2[[#This Row],[Current Week High]]/Table2[[#This Row],[Close Price]])-1</f>
        <v>2.1969543147208004E-2</v>
      </c>
      <c r="AG370" s="1">
        <f>(Table2[[#This Row],[Close Price]]/Table2[[#This Row],[Current Month Low]])-1</f>
        <v>1.137670445211092E-2</v>
      </c>
      <c r="AH370" s="1">
        <f>(Table2[[#This Row],[Current Month High]]/Table2[[#This Row],[Close Price]])-1</f>
        <v>3.9796954314720745E-2</v>
      </c>
      <c r="AI370">
        <v>10.647715736040499</v>
      </c>
      <c r="AJ370">
        <v>36.957730812013303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0.02</v>
      </c>
      <c r="AM370" t="s">
        <v>3188</v>
      </c>
      <c r="AN370">
        <v>-3.28</v>
      </c>
      <c r="AO370" t="s">
        <v>3187</v>
      </c>
      <c r="AP370">
        <v>7.5128256125671006E-2</v>
      </c>
      <c r="AQ370">
        <f>(Table2[[#This Row],[Sharpe Ratio]]-AVERAGE(Table2[Sharpe Ratio]))/_xlfn.STDEV.P(Table2[Sharpe Ratio])</f>
        <v>0.1095051040061612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-0.7224765509060076</v>
      </c>
      <c r="AS370">
        <f>_xlfn.RANK.AVG(Table2[[#This Row],[1Y Return vs Nifty Z-Score]],Table2[1Y Return vs Nifty Z-Score])</f>
        <v>415</v>
      </c>
      <c r="AT370">
        <f>_xlfn.RANK.AVG(Table2[[#This Row],[6M Return vs Nifty Z-Score]],Table2[6M Return vs Nifty Z-Score])</f>
        <v>370</v>
      </c>
      <c r="AU370">
        <f>_xlfn.RANK.AVG(Table2[[#This Row],[Sharpe Ratio Z-Score]],Table2[Sharpe Ratio Z-Score])</f>
        <v>312</v>
      </c>
      <c r="AV370">
        <f>(Table2[[#This Row],[Rank 1Y]]+Table2[[#This Row],[Rank 6M]]+Table2[[#This Row],[Rank Sharpe]])/3</f>
        <v>365.66666666666669</v>
      </c>
    </row>
    <row r="371" spans="1:48" x14ac:dyDescent="0.3">
      <c r="A371" t="s">
        <v>273</v>
      </c>
      <c r="B371" t="s">
        <v>274</v>
      </c>
      <c r="C371" t="s">
        <v>3146</v>
      </c>
      <c r="D371" t="s">
        <v>275</v>
      </c>
      <c r="E371">
        <v>100495.41031701</v>
      </c>
      <c r="F371">
        <v>6989.3</v>
      </c>
      <c r="G371">
        <v>14.058759846793</v>
      </c>
      <c r="H371">
        <f>(Table2[[#This Row],[1Y Return vs Nifty]]-AVERAGE(Table2[1Y Return vs Nifty]))/_xlfn.STDEV.P(Table2[1Y Return vs Nifty])</f>
        <v>-0.1816714376482213</v>
      </c>
      <c r="I371">
        <v>2.8085494036562602</v>
      </c>
      <c r="J371">
        <f>(Table2[[#This Row],[1M Return vs Nifty]]-AVERAGE(Table2[1M Return vs Nifty]))/_xlfn.STDEV.P(Table2[1M Return vs Nifty])</f>
        <v>0.11858639265809359</v>
      </c>
      <c r="K371">
        <v>3.3182391655174799</v>
      </c>
      <c r="L371">
        <f>(Table2[[#This Row],[6M Return vs Nifty]]-AVERAGE(Table2[6M Return vs Nifty]))/_xlfn.STDEV.P(Table2[6M Return vs Nifty])</f>
        <v>-0.20323028734182014</v>
      </c>
      <c r="M371">
        <v>2.2756407137494001</v>
      </c>
      <c r="N371">
        <f>(Table2[[#This Row],[1W Return vs Nifty]]-AVERAGE(Table2[1W Return vs Nifty]))/_xlfn.STDEV.P(Table2[1W Return vs Nifty])</f>
        <v>6.2804390014710762E-2</v>
      </c>
      <c r="O371">
        <v>7010.85</v>
      </c>
      <c r="P371">
        <v>6888.8394421998</v>
      </c>
      <c r="Q371">
        <v>6337.60374568916</v>
      </c>
      <c r="R371">
        <v>46.645718089666502</v>
      </c>
      <c r="S371" s="1">
        <f>(Table2[[#This Row],[Close Price]]-Table2[[#This Row],[20D EMA]])/Table2[[#This Row],[20D EMA]]</f>
        <v>-3.0738070276785526E-3</v>
      </c>
      <c r="T371" s="1">
        <f>(Table2[[#This Row],[Close Price]]-Table2[[#This Row],[50D EMA]])/Table2[[#This Row],[50D EMA]]</f>
        <v>1.4583088870499248E-2</v>
      </c>
      <c r="U371" s="1">
        <f>(Table2[[#This Row],[Close Price]]-Table2[[#This Row],[200D EMA]])/Table2[[#This Row],[200D EMA]]</f>
        <v>0.10283007276277319</v>
      </c>
      <c r="V371">
        <v>0.78315673386682205</v>
      </c>
      <c r="W371">
        <v>6960.65</v>
      </c>
      <c r="X371">
        <v>7102.6</v>
      </c>
      <c r="Y371">
        <v>6960.65</v>
      </c>
      <c r="Z371">
        <v>7150.35</v>
      </c>
      <c r="AA371">
        <v>6727.35</v>
      </c>
      <c r="AB371">
        <v>7243.95</v>
      </c>
      <c r="AC371" s="1">
        <f>(Table2[[#This Row],[Close Price]]/Table2[[#This Row],[Day Low]])-1</f>
        <v>4.1159949142681729E-3</v>
      </c>
      <c r="AD371" s="1">
        <f>(Table2[[#This Row],[Day High]]/Table2[[#This Row],[Close Price]])-1</f>
        <v>1.6210493182436059E-2</v>
      </c>
      <c r="AE371" s="1">
        <f>(Table2[[#This Row],[Close Price]]/Table2[[#This Row],[Current Week Low]])-1</f>
        <v>4.1159949142681729E-3</v>
      </c>
      <c r="AF371" s="1">
        <f>(Table2[[#This Row],[Current Week High]]/Table2[[#This Row],[Close Price]])-1</f>
        <v>2.3042364757557943E-2</v>
      </c>
      <c r="AG371" s="1">
        <f>(Table2[[#This Row],[Close Price]]/Table2[[#This Row],[Current Month Low]])-1</f>
        <v>3.8938066251941628E-2</v>
      </c>
      <c r="AH371" s="1">
        <f>(Table2[[#This Row],[Current Month High]]/Table2[[#This Row],[Close Price]])-1</f>
        <v>3.6434263803241995E-2</v>
      </c>
      <c r="AI371">
        <v>4.6878800452119602</v>
      </c>
      <c r="AJ371">
        <v>47.890393567498897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3187</v>
      </c>
      <c r="AN371">
        <v>-2.91</v>
      </c>
      <c r="AO371" t="s">
        <v>3187</v>
      </c>
      <c r="AP371">
        <v>5.9234391267561998E-2</v>
      </c>
      <c r="AQ371">
        <f>(Table2[[#This Row],[Sharpe Ratio]]-AVERAGE(Table2[Sharpe Ratio]))/_xlfn.STDEV.P(Table2[Sharpe Ratio])</f>
        <v>-7.6734432499661359E-2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-0.28024537481689843</v>
      </c>
      <c r="AS371">
        <f>_xlfn.RANK.AVG(Table2[[#This Row],[1Y Return vs Nifty Z-Score]],Table2[1Y Return vs Nifty Z-Score])</f>
        <v>348</v>
      </c>
      <c r="AT371">
        <f>_xlfn.RANK.AVG(Table2[[#This Row],[6M Return vs Nifty Z-Score]],Table2[6M Return vs Nifty Z-Score])</f>
        <v>393</v>
      </c>
      <c r="AU371">
        <f>_xlfn.RANK.AVG(Table2[[#This Row],[Sharpe Ratio Z-Score]],Table2[Sharpe Ratio Z-Score])</f>
        <v>359</v>
      </c>
      <c r="AV371">
        <f>(Table2[[#This Row],[Rank 1Y]]+Table2[[#This Row],[Rank 6M]]+Table2[[#This Row],[Rank Sharpe]])/3</f>
        <v>366.66666666666669</v>
      </c>
    </row>
    <row r="372" spans="1:48" x14ac:dyDescent="0.3">
      <c r="A372" t="s">
        <v>1391</v>
      </c>
      <c r="B372" t="s">
        <v>1392</v>
      </c>
      <c r="C372" t="s">
        <v>3154</v>
      </c>
      <c r="D372" t="s">
        <v>303</v>
      </c>
      <c r="E372">
        <v>8103.1936764820002</v>
      </c>
      <c r="F372">
        <v>210.61</v>
      </c>
      <c r="G372">
        <v>0.212947613551246</v>
      </c>
      <c r="H372">
        <f>(Table2[[#This Row],[1Y Return vs Nifty]]-AVERAGE(Table2[1Y Return vs Nifty]))/_xlfn.STDEV.P(Table2[1Y Return vs Nifty])</f>
        <v>-0.41775728049422417</v>
      </c>
      <c r="I372">
        <v>4.2830347302350704</v>
      </c>
      <c r="J372">
        <f>(Table2[[#This Row],[1M Return vs Nifty]]-AVERAGE(Table2[1M Return vs Nifty]))/_xlfn.STDEV.P(Table2[1M Return vs Nifty])</f>
        <v>0.28123060532761068</v>
      </c>
      <c r="K372">
        <v>-5.4867142385761296</v>
      </c>
      <c r="L372">
        <f>(Table2[[#This Row],[6M Return vs Nifty]]-AVERAGE(Table2[6M Return vs Nifty]))/_xlfn.STDEV.P(Table2[6M Return vs Nifty])</f>
        <v>-0.48433163799897339</v>
      </c>
      <c r="M372">
        <v>-3.5813987299558599E-2</v>
      </c>
      <c r="N372">
        <f>(Table2[[#This Row],[1W Return vs Nifty]]-AVERAGE(Table2[1W Return vs Nifty]))/_xlfn.STDEV.P(Table2[1W Return vs Nifty])</f>
        <v>-0.41764248327606923</v>
      </c>
      <c r="O372">
        <v>214.69</v>
      </c>
      <c r="P372">
        <v>216.24505154684701</v>
      </c>
      <c r="Q372">
        <v>206.56055462644301</v>
      </c>
      <c r="R372">
        <v>41.218345887864402</v>
      </c>
      <c r="S372" s="1">
        <f>(Table2[[#This Row],[Close Price]]-Table2[[#This Row],[20D EMA]])/Table2[[#This Row],[20D EMA]]</f>
        <v>-1.90041455121337E-2</v>
      </c>
      <c r="T372" s="1">
        <f>(Table2[[#This Row],[Close Price]]-Table2[[#This Row],[50D EMA]])/Table2[[#This Row],[50D EMA]]</f>
        <v>-2.6058638135477638E-2</v>
      </c>
      <c r="U372" s="1">
        <f>(Table2[[#This Row],[Close Price]]-Table2[[#This Row],[200D EMA]])/Table2[[#This Row],[200D EMA]]</f>
        <v>1.9604156180158771E-2</v>
      </c>
      <c r="V372">
        <v>0.52090858500155401</v>
      </c>
      <c r="W372">
        <v>209</v>
      </c>
      <c r="X372">
        <v>221</v>
      </c>
      <c r="Y372">
        <v>209</v>
      </c>
      <c r="Z372">
        <v>225.5</v>
      </c>
      <c r="AA372">
        <v>206.8</v>
      </c>
      <c r="AB372">
        <v>225.5</v>
      </c>
      <c r="AC372" s="1">
        <f>(Table2[[#This Row],[Close Price]]/Table2[[#This Row],[Day Low]])-1</f>
        <v>7.7033492822966565E-3</v>
      </c>
      <c r="AD372" s="1">
        <f>(Table2[[#This Row],[Day High]]/Table2[[#This Row],[Close Price]])-1</f>
        <v>4.9332890176154942E-2</v>
      </c>
      <c r="AE372" s="1">
        <f>(Table2[[#This Row],[Close Price]]/Table2[[#This Row],[Current Week Low]])-1</f>
        <v>7.7033492822966565E-3</v>
      </c>
      <c r="AF372" s="1">
        <f>(Table2[[#This Row],[Current Week High]]/Table2[[#This Row],[Close Price]])-1</f>
        <v>7.0699396989696517E-2</v>
      </c>
      <c r="AG372" s="1">
        <f>(Table2[[#This Row],[Close Price]]/Table2[[#This Row],[Current Month Low]])-1</f>
        <v>1.8423597678916881E-2</v>
      </c>
      <c r="AH372" s="1">
        <f>(Table2[[#This Row],[Current Month High]]/Table2[[#This Row],[Close Price]])-1</f>
        <v>7.0699396989696517E-2</v>
      </c>
      <c r="AI372">
        <v>24.400550781064499</v>
      </c>
      <c r="AJ372">
        <v>42.6897018970189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-0.09</v>
      </c>
      <c r="AM372" t="s">
        <v>3187</v>
      </c>
      <c r="AN372">
        <v>1.96</v>
      </c>
      <c r="AO372" t="s">
        <v>3188</v>
      </c>
      <c r="AP372">
        <v>0.120611721331241</v>
      </c>
      <c r="AQ372">
        <f>(Table2[[#This Row],[Sharpe Ratio]]-AVERAGE(Table2[Sharpe Ratio]))/_xlfn.STDEV.P(Table2[Sharpe Ratio])</f>
        <v>0.6424666935368708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450</v>
      </c>
      <c r="AT372">
        <f>_xlfn.RANK.AVG(Table2[[#This Row],[6M Return vs Nifty Z-Score]],Table2[6M Return vs Nifty Z-Score])</f>
        <v>479</v>
      </c>
      <c r="AU372">
        <f>_xlfn.RANK.AVG(Table2[[#This Row],[Sharpe Ratio Z-Score]],Table2[Sharpe Ratio Z-Score])</f>
        <v>175</v>
      </c>
      <c r="AV372">
        <f>(Table2[[#This Row],[Rank 1Y]]+Table2[[#This Row],[Rank 6M]]+Table2[[#This Row],[Rank Sharpe]])/3</f>
        <v>368</v>
      </c>
    </row>
    <row r="373" spans="1:48" x14ac:dyDescent="0.3">
      <c r="A373" t="s">
        <v>1374</v>
      </c>
      <c r="B373" t="s">
        <v>1375</v>
      </c>
      <c r="C373" t="s">
        <v>3148</v>
      </c>
      <c r="D373" t="s">
        <v>190</v>
      </c>
      <c r="E373">
        <v>8236.6178280000004</v>
      </c>
      <c r="F373">
        <v>417.8</v>
      </c>
      <c r="G373">
        <v>9.8040480252597995</v>
      </c>
      <c r="H373">
        <f>(Table2[[#This Row],[1Y Return vs Nifty]]-AVERAGE(Table2[1Y Return vs Nifty]))/_xlfn.STDEV.P(Table2[1Y Return vs Nifty])</f>
        <v>-0.25421880500612293</v>
      </c>
      <c r="I373">
        <v>-6.0165043889988201</v>
      </c>
      <c r="J373">
        <f>(Table2[[#This Row],[1M Return vs Nifty]]-AVERAGE(Table2[1M Return vs Nifty]))/_xlfn.STDEV.P(Table2[1M Return vs Nifty])</f>
        <v>-0.85486780183219213</v>
      </c>
      <c r="K373">
        <v>24.676423387816399</v>
      </c>
      <c r="L373">
        <f>(Table2[[#This Row],[6M Return vs Nifty]]-AVERAGE(Table2[6M Return vs Nifty]))/_xlfn.STDEV.P(Table2[6M Return vs Nifty])</f>
        <v>0.47863753829383016</v>
      </c>
      <c r="M373">
        <v>4.6495921969991603</v>
      </c>
      <c r="N373">
        <f>(Table2[[#This Row],[1W Return vs Nifty]]-AVERAGE(Table2[1W Return vs Nifty]))/_xlfn.STDEV.P(Table2[1W Return vs Nifty])</f>
        <v>0.55624151727217397</v>
      </c>
      <c r="O373">
        <v>422.15</v>
      </c>
      <c r="P373">
        <v>422.670229086576</v>
      </c>
      <c r="Q373">
        <v>353.32933844256399</v>
      </c>
      <c r="R373">
        <v>50.307470057247698</v>
      </c>
      <c r="S373" s="1">
        <f>(Table2[[#This Row],[Close Price]]-Table2[[#This Row],[20D EMA]])/Table2[[#This Row],[20D EMA]]</f>
        <v>-1.0304394172687354E-2</v>
      </c>
      <c r="T373" s="1">
        <f>(Table2[[#This Row],[Close Price]]-Table2[[#This Row],[50D EMA]])/Table2[[#This Row],[50D EMA]]</f>
        <v>-1.1522526904960735E-2</v>
      </c>
      <c r="U373" s="1">
        <f>(Table2[[#This Row],[Close Price]]-Table2[[#This Row],[200D EMA]])/Table2[[#This Row],[200D EMA]]</f>
        <v>0.18246619949992107</v>
      </c>
      <c r="V373">
        <v>0.995907284273852</v>
      </c>
      <c r="W373">
        <v>411.75</v>
      </c>
      <c r="X373">
        <v>431.7</v>
      </c>
      <c r="Y373">
        <v>398</v>
      </c>
      <c r="Z373">
        <v>431.7</v>
      </c>
      <c r="AA373">
        <v>382.9</v>
      </c>
      <c r="AB373">
        <v>441.5</v>
      </c>
      <c r="AC373" s="1">
        <f>(Table2[[#This Row],[Close Price]]/Table2[[#This Row],[Day Low]])-1</f>
        <v>1.4693381906496716E-2</v>
      </c>
      <c r="AD373" s="1">
        <f>(Table2[[#This Row],[Day High]]/Table2[[#This Row],[Close Price]])-1</f>
        <v>3.3269506941120186E-2</v>
      </c>
      <c r="AE373" s="1">
        <f>(Table2[[#This Row],[Close Price]]/Table2[[#This Row],[Current Week Low]])-1</f>
        <v>4.9748743718593058E-2</v>
      </c>
      <c r="AF373" s="1">
        <f>(Table2[[#This Row],[Current Week High]]/Table2[[#This Row],[Close Price]])-1</f>
        <v>3.3269506941120186E-2</v>
      </c>
      <c r="AG373" s="1">
        <f>(Table2[[#This Row],[Close Price]]/Table2[[#This Row],[Current Month Low]])-1</f>
        <v>9.1146513449987143E-2</v>
      </c>
      <c r="AH373" s="1">
        <f>(Table2[[#This Row],[Current Month High]]/Table2[[#This Row],[Close Price]])-1</f>
        <v>5.6725706079463922E-2</v>
      </c>
      <c r="AI373">
        <v>16.1560555289612</v>
      </c>
      <c r="AJ373">
        <v>74.010828821324395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7.0000000000000007E-2</v>
      </c>
      <c r="AM373" t="s">
        <v>3188</v>
      </c>
      <c r="AN373">
        <v>-4.8499999999999996</v>
      </c>
      <c r="AO373" t="s">
        <v>3187</v>
      </c>
      <c r="AQ373">
        <f>(Table2[[#This Row],[Sharpe Ratio]]-AVERAGE(Table2[Sharpe Ratio]))/_xlfn.STDEV.P(Table2[Sharpe Ratio])</f>
        <v>-0.77082524510946537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381</v>
      </c>
      <c r="AT373">
        <f>_xlfn.RANK.AVG(Table2[[#This Row],[6M Return vs Nifty Z-Score]],Table2[6M Return vs Nifty Z-Score])</f>
        <v>177</v>
      </c>
      <c r="AU373">
        <f>_xlfn.RANK.AVG(Table2[[#This Row],[Sharpe Ratio Z-Score]],Table2[Sharpe Ratio Z-Score])</f>
        <v>548.5</v>
      </c>
      <c r="AV373">
        <f>(Table2[[#This Row],[Rank 1Y]]+Table2[[#This Row],[Rank 6M]]+Table2[[#This Row],[Rank Sharpe]])/3</f>
        <v>368.83333333333331</v>
      </c>
    </row>
    <row r="374" spans="1:48" x14ac:dyDescent="0.3">
      <c r="A374" t="s">
        <v>38</v>
      </c>
      <c r="B374" t="s">
        <v>39</v>
      </c>
      <c r="C374" t="s">
        <v>3144</v>
      </c>
      <c r="D374" t="s">
        <v>40</v>
      </c>
      <c r="E374">
        <v>611496.50049189001</v>
      </c>
      <c r="F374">
        <v>488.9</v>
      </c>
      <c r="G374">
        <v>-17.108842999866301</v>
      </c>
      <c r="H374">
        <f>(Table2[[#This Row],[1Y Return vs Nifty]]-AVERAGE(Table2[1Y Return vs Nifty]))/_xlfn.STDEV.P(Table2[1Y Return vs Nifty])</f>
        <v>-0.71311225625740438</v>
      </c>
      <c r="I374">
        <v>-0.85261006414560303</v>
      </c>
      <c r="J374">
        <f>(Table2[[#This Row],[1M Return vs Nifty]]-AVERAGE(Table2[1M Return vs Nifty]))/_xlfn.STDEV.P(Table2[1M Return vs Nifty])</f>
        <v>-0.28526055540195888</v>
      </c>
      <c r="K374">
        <v>4.9762979228041502</v>
      </c>
      <c r="L374">
        <f>(Table2[[#This Row],[6M Return vs Nifty]]-AVERAGE(Table2[6M Return vs Nifty]))/_xlfn.STDEV.P(Table2[6M Return vs Nifty])</f>
        <v>-0.15029615643256258</v>
      </c>
      <c r="M374">
        <v>0.63082529298635304</v>
      </c>
      <c r="N374">
        <f>(Table2[[#This Row],[1W Return vs Nifty]]-AVERAGE(Table2[1W Return vs Nifty]))/_xlfn.STDEV.P(Table2[1W Return vs Nifty])</f>
        <v>-0.27907833244895852</v>
      </c>
      <c r="O374">
        <v>502.18</v>
      </c>
      <c r="P374">
        <v>498.861048270038</v>
      </c>
      <c r="Q374">
        <v>464.96040652217602</v>
      </c>
      <c r="R374">
        <v>32.2757327993465</v>
      </c>
      <c r="S374" s="1">
        <f>(Table2[[#This Row],[Close Price]]-Table2[[#This Row],[20D EMA]])/Table2[[#This Row],[20D EMA]]</f>
        <v>-2.6444701103190148E-2</v>
      </c>
      <c r="T374" s="1">
        <f>(Table2[[#This Row],[Close Price]]-Table2[[#This Row],[50D EMA]])/Table2[[#This Row],[50D EMA]]</f>
        <v>-1.9967580761378698E-2</v>
      </c>
      <c r="U374" s="1">
        <f>(Table2[[#This Row],[Close Price]]-Table2[[#This Row],[200D EMA]])/Table2[[#This Row],[200D EMA]]</f>
        <v>5.1487380736110436E-2</v>
      </c>
      <c r="V374">
        <v>0.92046736529165496</v>
      </c>
      <c r="W374">
        <v>488</v>
      </c>
      <c r="X374">
        <v>495</v>
      </c>
      <c r="Y374">
        <v>488</v>
      </c>
      <c r="Z374">
        <v>499.4</v>
      </c>
      <c r="AA374">
        <v>487.4</v>
      </c>
      <c r="AB374">
        <v>519.75</v>
      </c>
      <c r="AC374" s="1">
        <f>(Table2[[#This Row],[Close Price]]/Table2[[#This Row],[Day Low]])-1</f>
        <v>1.8442622950818333E-3</v>
      </c>
      <c r="AD374" s="1">
        <f>(Table2[[#This Row],[Day High]]/Table2[[#This Row],[Close Price]])-1</f>
        <v>1.2476989159337259E-2</v>
      </c>
      <c r="AE374" s="1">
        <f>(Table2[[#This Row],[Close Price]]/Table2[[#This Row],[Current Week Low]])-1</f>
        <v>1.8442622950818333E-3</v>
      </c>
      <c r="AF374" s="1">
        <f>(Table2[[#This Row],[Current Week High]]/Table2[[#This Row],[Close Price]])-1</f>
        <v>2.1476784618531308E-2</v>
      </c>
      <c r="AG374" s="1">
        <f>(Table2[[#This Row],[Close Price]]/Table2[[#This Row],[Current Month Low]])-1</f>
        <v>3.0775543701271335E-3</v>
      </c>
      <c r="AH374" s="1">
        <f>(Table2[[#This Row],[Current Month High]]/Table2[[#This Row],[Close Price]])-1</f>
        <v>6.31008386173042E-2</v>
      </c>
      <c r="AI374">
        <v>8.0998159132747105</v>
      </c>
      <c r="AJ374">
        <v>22.423938900713601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0.01</v>
      </c>
      <c r="AM374" t="s">
        <v>3188</v>
      </c>
      <c r="AN374">
        <v>-5.65</v>
      </c>
      <c r="AO374" t="s">
        <v>3187</v>
      </c>
      <c r="AP374">
        <v>0.118838934730538</v>
      </c>
      <c r="AQ374">
        <f>(Table2[[#This Row],[Sharpe Ratio]]-AVERAGE(Table2[Sharpe Ratio]))/_xlfn.STDEV.P(Table2[Sharpe Ratio])</f>
        <v>0.62169371240319693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-0.80605358813768746</v>
      </c>
      <c r="AS374">
        <f>_xlfn.RANK.AVG(Table2[[#This Row],[1Y Return vs Nifty Z-Score]],Table2[1Y Return vs Nifty Z-Score])</f>
        <v>560</v>
      </c>
      <c r="AT374">
        <f>_xlfn.RANK.AVG(Table2[[#This Row],[6M Return vs Nifty Z-Score]],Table2[6M Return vs Nifty Z-Score])</f>
        <v>369</v>
      </c>
      <c r="AU374">
        <f>_xlfn.RANK.AVG(Table2[[#This Row],[Sharpe Ratio Z-Score]],Table2[Sharpe Ratio Z-Score])</f>
        <v>182</v>
      </c>
      <c r="AV374">
        <f>(Table2[[#This Row],[Rank 1Y]]+Table2[[#This Row],[Rank 6M]]+Table2[[#This Row],[Rank Sharpe]])/3</f>
        <v>370.33333333333331</v>
      </c>
    </row>
    <row r="375" spans="1:48" x14ac:dyDescent="0.3">
      <c r="A375" t="s">
        <v>1554</v>
      </c>
      <c r="B375" t="s">
        <v>1555</v>
      </c>
      <c r="C375" t="s">
        <v>3148</v>
      </c>
      <c r="D375" t="s">
        <v>258</v>
      </c>
      <c r="E375">
        <v>6376.8161713600002</v>
      </c>
      <c r="F375">
        <v>2341.5500000000002</v>
      </c>
      <c r="G375">
        <v>-21.9719936455792</v>
      </c>
      <c r="H375">
        <f>(Table2[[#This Row],[1Y Return vs Nifty]]-AVERAGE(Table2[1Y Return vs Nifty]))/_xlfn.STDEV.P(Table2[1Y Return vs Nifty])</f>
        <v>-0.79603415348808793</v>
      </c>
      <c r="I375">
        <v>-1.38187083754184</v>
      </c>
      <c r="J375">
        <f>(Table2[[#This Row],[1M Return vs Nifty]]-AVERAGE(Table2[1M Return vs Nifty]))/_xlfn.STDEV.P(Table2[1M Return vs Nifty])</f>
        <v>-0.34364106298260844</v>
      </c>
      <c r="K375">
        <v>11.471951483809899</v>
      </c>
      <c r="L375">
        <f>(Table2[[#This Row],[6M Return vs Nifty]]-AVERAGE(Table2[6M Return vs Nifty]))/_xlfn.STDEV.P(Table2[6M Return vs Nifty])</f>
        <v>5.7079953990775555E-2</v>
      </c>
      <c r="M375">
        <v>-0.997273880567355</v>
      </c>
      <c r="N375">
        <f>(Table2[[#This Row],[1W Return vs Nifty]]-AVERAGE(Table2[1W Return vs Nifty]))/_xlfn.STDEV.P(Table2[1W Return vs Nifty])</f>
        <v>-0.61748650328016963</v>
      </c>
      <c r="O375">
        <v>2398.52</v>
      </c>
      <c r="P375">
        <v>2413.55977452262</v>
      </c>
      <c r="Q375">
        <v>2308.7030465106</v>
      </c>
      <c r="R375">
        <v>41.231700354840797</v>
      </c>
      <c r="S375" s="1">
        <f>(Table2[[#This Row],[Close Price]]-Table2[[#This Row],[20D EMA]])/Table2[[#This Row],[20D EMA]]</f>
        <v>-2.3752147157413656E-2</v>
      </c>
      <c r="T375" s="1">
        <f>(Table2[[#This Row],[Close Price]]-Table2[[#This Row],[50D EMA]])/Table2[[#This Row],[50D EMA]]</f>
        <v>-2.9835504917984777E-2</v>
      </c>
      <c r="U375" s="1">
        <f>(Table2[[#This Row],[Close Price]]-Table2[[#This Row],[200D EMA]])/Table2[[#This Row],[200D EMA]]</f>
        <v>1.4227448410502806E-2</v>
      </c>
      <c r="V375">
        <v>0.548873784501136</v>
      </c>
      <c r="W375">
        <v>2321.5500000000002</v>
      </c>
      <c r="X375">
        <v>2389.9499999999998</v>
      </c>
      <c r="Y375">
        <v>2320</v>
      </c>
      <c r="Z375">
        <v>2389.9499999999998</v>
      </c>
      <c r="AA375">
        <v>2283.1999999999998</v>
      </c>
      <c r="AB375">
        <v>2661</v>
      </c>
      <c r="AC375" s="1">
        <f>(Table2[[#This Row],[Close Price]]/Table2[[#This Row],[Day Low]])-1</f>
        <v>8.6149339880683407E-3</v>
      </c>
      <c r="AD375" s="1">
        <f>(Table2[[#This Row],[Day High]]/Table2[[#This Row],[Close Price]])-1</f>
        <v>2.0670068971407662E-2</v>
      </c>
      <c r="AE375" s="1">
        <f>(Table2[[#This Row],[Close Price]]/Table2[[#This Row],[Current Week Low]])-1</f>
        <v>9.2887931034484339E-3</v>
      </c>
      <c r="AF375" s="1">
        <f>(Table2[[#This Row],[Current Week High]]/Table2[[#This Row],[Close Price]])-1</f>
        <v>2.0670068971407662E-2</v>
      </c>
      <c r="AG375" s="1">
        <f>(Table2[[#This Row],[Close Price]]/Table2[[#This Row],[Current Month Low]])-1</f>
        <v>2.5556236860546866E-2</v>
      </c>
      <c r="AH375" s="1">
        <f>(Table2[[#This Row],[Current Month High]]/Table2[[#This Row],[Close Price]])-1</f>
        <v>0.13642672588669891</v>
      </c>
      <c r="AI375">
        <v>19.322670880399698</v>
      </c>
      <c r="AJ375">
        <v>36.136627906976699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-0.01</v>
      </c>
      <c r="AM375" t="s">
        <v>3187</v>
      </c>
      <c r="AN375">
        <v>-8.1199999999999992</v>
      </c>
      <c r="AO375" t="s">
        <v>3187</v>
      </c>
      <c r="AP375">
        <v>9.9419561253091995E-2</v>
      </c>
      <c r="AQ375">
        <f>(Table2[[#This Row],[Sharpe Ratio]]-AVERAGE(Table2[Sharpe Ratio]))/_xlfn.STDEV.P(Table2[Sharpe Ratio])</f>
        <v>0.39414332437861282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589</v>
      </c>
      <c r="AT375">
        <f>_xlfn.RANK.AVG(Table2[[#This Row],[6M Return vs Nifty Z-Score]],Table2[6M Return vs Nifty Z-Score])</f>
        <v>287</v>
      </c>
      <c r="AU375">
        <f>_xlfn.RANK.AVG(Table2[[#This Row],[Sharpe Ratio Z-Score]],Table2[Sharpe Ratio Z-Score])</f>
        <v>235</v>
      </c>
      <c r="AV375">
        <f>(Table2[[#This Row],[Rank 1Y]]+Table2[[#This Row],[Rank 6M]]+Table2[[#This Row],[Rank Sharpe]])/3</f>
        <v>370.33333333333331</v>
      </c>
    </row>
    <row r="376" spans="1:48" x14ac:dyDescent="0.3">
      <c r="A376" t="s">
        <v>654</v>
      </c>
      <c r="B376" t="s">
        <v>655</v>
      </c>
      <c r="C376" t="s">
        <v>3146</v>
      </c>
      <c r="D376" t="s">
        <v>51</v>
      </c>
      <c r="E376">
        <v>29268.223615559898</v>
      </c>
      <c r="F376">
        <v>1884.45</v>
      </c>
      <c r="G376">
        <v>10.274990415335999</v>
      </c>
      <c r="H376">
        <f>(Table2[[#This Row],[1Y Return vs Nifty]]-AVERAGE(Table2[1Y Return vs Nifty]))/_xlfn.STDEV.P(Table2[1Y Return vs Nifty])</f>
        <v>-0.24618873575340572</v>
      </c>
      <c r="I376">
        <v>2.40038939282717</v>
      </c>
      <c r="J376">
        <f>(Table2[[#This Row],[1M Return vs Nifty]]-AVERAGE(Table2[1M Return vs Nifty]))/_xlfn.STDEV.P(Table2[1M Return vs Nifty])</f>
        <v>7.3563995752653294E-2</v>
      </c>
      <c r="K376">
        <v>-6.92828667731981</v>
      </c>
      <c r="L376">
        <f>(Table2[[#This Row],[6M Return vs Nifty]]-AVERAGE(Table2[6M Return vs Nifty]))/_xlfn.STDEV.P(Table2[6M Return vs Nifty])</f>
        <v>-0.53035436418541471</v>
      </c>
      <c r="M376">
        <v>7.4525622152819304</v>
      </c>
      <c r="N376">
        <f>(Table2[[#This Row],[1W Return vs Nifty]]-AVERAGE(Table2[1W Return vs Nifty]))/_xlfn.STDEV.P(Table2[1W Return vs Nifty])</f>
        <v>1.1388521912346024</v>
      </c>
      <c r="O376">
        <v>1846.49</v>
      </c>
      <c r="P376">
        <v>1861.62702714477</v>
      </c>
      <c r="Q376">
        <v>1748.59558689248</v>
      </c>
      <c r="R376">
        <v>60.745474954298899</v>
      </c>
      <c r="S376" s="1">
        <f>(Table2[[#This Row],[Close Price]]-Table2[[#This Row],[20D EMA]])/Table2[[#This Row],[20D EMA]]</f>
        <v>2.0557923411445519E-2</v>
      </c>
      <c r="T376" s="1">
        <f>(Table2[[#This Row],[Close Price]]-Table2[[#This Row],[50D EMA]])/Table2[[#This Row],[50D EMA]]</f>
        <v>1.2259691400287806E-2</v>
      </c>
      <c r="U376" s="1">
        <f>(Table2[[#This Row],[Close Price]]-Table2[[#This Row],[200D EMA]])/Table2[[#This Row],[200D EMA]]</f>
        <v>7.7693443884845878E-2</v>
      </c>
      <c r="V376">
        <v>1.70569398823631</v>
      </c>
      <c r="W376">
        <v>1873</v>
      </c>
      <c r="X376">
        <v>1932.15</v>
      </c>
      <c r="Y376">
        <v>1798</v>
      </c>
      <c r="Z376">
        <v>1932.15</v>
      </c>
      <c r="AA376">
        <v>1666</v>
      </c>
      <c r="AB376">
        <v>1932.15</v>
      </c>
      <c r="AC376" s="1">
        <f>(Table2[[#This Row],[Close Price]]/Table2[[#This Row],[Day Low]])-1</f>
        <v>6.113187399893194E-3</v>
      </c>
      <c r="AD376" s="1">
        <f>(Table2[[#This Row],[Day High]]/Table2[[#This Row],[Close Price]])-1</f>
        <v>2.5312425376104564E-2</v>
      </c>
      <c r="AE376" s="1">
        <f>(Table2[[#This Row],[Close Price]]/Table2[[#This Row],[Current Week Low]])-1</f>
        <v>4.8081201334816415E-2</v>
      </c>
      <c r="AF376" s="1">
        <f>(Table2[[#This Row],[Current Week High]]/Table2[[#This Row],[Close Price]])-1</f>
        <v>2.5312425376104564E-2</v>
      </c>
      <c r="AG376" s="1">
        <f>(Table2[[#This Row],[Close Price]]/Table2[[#This Row],[Current Month Low]])-1</f>
        <v>0.13112244897959191</v>
      </c>
      <c r="AH376" s="1">
        <f>(Table2[[#This Row],[Current Month High]]/Table2[[#This Row],[Close Price]])-1</f>
        <v>2.5312425376104564E-2</v>
      </c>
      <c r="AI376">
        <v>7.7237390219958098</v>
      </c>
      <c r="AJ376">
        <v>51.428341837759604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</v>
      </c>
      <c r="AM376" t="s">
        <v>3187</v>
      </c>
      <c r="AN376">
        <v>0.5</v>
      </c>
      <c r="AO376" t="s">
        <v>3188</v>
      </c>
      <c r="AP376">
        <v>9.7250951640649994E-2</v>
      </c>
      <c r="AQ376">
        <f>(Table2[[#This Row],[Sharpe Ratio]]-AVERAGE(Table2[Sharpe Ratio]))/_xlfn.STDEV.P(Table2[Sharpe Ratio])</f>
        <v>0.36873220803347723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377</v>
      </c>
      <c r="AT376">
        <f>_xlfn.RANK.AVG(Table2[[#This Row],[6M Return vs Nifty Z-Score]],Table2[6M Return vs Nifty Z-Score])</f>
        <v>495</v>
      </c>
      <c r="AU376">
        <f>_xlfn.RANK.AVG(Table2[[#This Row],[Sharpe Ratio Z-Score]],Table2[Sharpe Ratio Z-Score])</f>
        <v>242</v>
      </c>
      <c r="AV376">
        <f>(Table2[[#This Row],[Rank 1Y]]+Table2[[#This Row],[Rank 6M]]+Table2[[#This Row],[Rank Sharpe]])/3</f>
        <v>371.33333333333331</v>
      </c>
    </row>
    <row r="377" spans="1:48" x14ac:dyDescent="0.3">
      <c r="A377" t="s">
        <v>816</v>
      </c>
      <c r="B377" t="s">
        <v>817</v>
      </c>
      <c r="C377" t="s">
        <v>3153</v>
      </c>
      <c r="D377" t="s">
        <v>432</v>
      </c>
      <c r="E377">
        <v>19720.7605060799</v>
      </c>
      <c r="F377">
        <v>8311.2000000000007</v>
      </c>
      <c r="G377">
        <v>1.63656111539625</v>
      </c>
      <c r="H377">
        <f>(Table2[[#This Row],[1Y Return vs Nifty]]-AVERAGE(Table2[1Y Return vs Nifty]))/_xlfn.STDEV.P(Table2[1Y Return vs Nifty])</f>
        <v>-0.39348315429575437</v>
      </c>
      <c r="I377">
        <v>6.3057499339370597</v>
      </c>
      <c r="J377">
        <f>(Table2[[#This Row],[1M Return vs Nifty]]-AVERAGE(Table2[1M Return vs Nifty]))/_xlfn.STDEV.P(Table2[1M Return vs Nifty])</f>
        <v>0.50434772682796358</v>
      </c>
      <c r="K377">
        <v>24.1957973732416</v>
      </c>
      <c r="L377">
        <f>(Table2[[#This Row],[6M Return vs Nifty]]-AVERAGE(Table2[6M Return vs Nifty]))/_xlfn.STDEV.P(Table2[6M Return vs Nifty])</f>
        <v>0.46329337738150461</v>
      </c>
      <c r="M377">
        <v>-0.74561447170789097</v>
      </c>
      <c r="N377">
        <f>(Table2[[#This Row],[1W Return vs Nifty]]-AVERAGE(Table2[1W Return vs Nifty]))/_xlfn.STDEV.P(Table2[1W Return vs Nifty])</f>
        <v>-0.56517789603562096</v>
      </c>
      <c r="O377">
        <v>8419.59</v>
      </c>
      <c r="P377">
        <v>8271.8913913315992</v>
      </c>
      <c r="Q377">
        <v>7578.2345884358101</v>
      </c>
      <c r="R377">
        <v>40.654738116704202</v>
      </c>
      <c r="S377" s="1">
        <f>(Table2[[#This Row],[Close Price]]-Table2[[#This Row],[20D EMA]])/Table2[[#This Row],[20D EMA]]</f>
        <v>-1.2873548474450587E-2</v>
      </c>
      <c r="T377" s="1">
        <f>(Table2[[#This Row],[Close Price]]-Table2[[#This Row],[50D EMA]])/Table2[[#This Row],[50D EMA]]</f>
        <v>4.7520702108824137E-3</v>
      </c>
      <c r="U377" s="1">
        <f>(Table2[[#This Row],[Close Price]]-Table2[[#This Row],[200D EMA]])/Table2[[#This Row],[200D EMA]]</f>
        <v>9.6719810268565298E-2</v>
      </c>
      <c r="V377">
        <v>0.73207861857656098</v>
      </c>
      <c r="W377">
        <v>8201</v>
      </c>
      <c r="X377">
        <v>9034.9500000000007</v>
      </c>
      <c r="Y377">
        <v>8201</v>
      </c>
      <c r="Z377">
        <v>9034.9500000000007</v>
      </c>
      <c r="AA377">
        <v>8201</v>
      </c>
      <c r="AB377">
        <v>9034.9500000000007</v>
      </c>
      <c r="AC377" s="1">
        <f>(Table2[[#This Row],[Close Price]]/Table2[[#This Row],[Day Low]])-1</f>
        <v>1.3437385684672787E-2</v>
      </c>
      <c r="AD377" s="1">
        <f>(Table2[[#This Row],[Day High]]/Table2[[#This Row],[Close Price]])-1</f>
        <v>8.7081287900664162E-2</v>
      </c>
      <c r="AE377" s="1">
        <f>(Table2[[#This Row],[Close Price]]/Table2[[#This Row],[Current Week Low]])-1</f>
        <v>1.3437385684672787E-2</v>
      </c>
      <c r="AF377" s="1">
        <f>(Table2[[#This Row],[Current Week High]]/Table2[[#This Row],[Close Price]])-1</f>
        <v>8.7081287900664162E-2</v>
      </c>
      <c r="AG377" s="1">
        <f>(Table2[[#This Row],[Close Price]]/Table2[[#This Row],[Current Month Low]])-1</f>
        <v>1.3437385684672787E-2</v>
      </c>
      <c r="AH377" s="1">
        <f>(Table2[[#This Row],[Current Month High]]/Table2[[#This Row],[Close Price]])-1</f>
        <v>8.7081287900664162E-2</v>
      </c>
      <c r="AI377">
        <v>14.1676292232168</v>
      </c>
      <c r="AJ377">
        <v>51.481792002332902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</v>
      </c>
      <c r="AM377" t="s">
        <v>3188</v>
      </c>
      <c r="AN377">
        <v>1.3</v>
      </c>
      <c r="AO377" t="s">
        <v>3188</v>
      </c>
      <c r="AP377">
        <v>1.3316764037163E-2</v>
      </c>
      <c r="AQ377">
        <f>(Table2[[#This Row],[Sharpe Ratio]]-AVERAGE(Table2[Sharpe Ratio]))/_xlfn.STDEV.P(Table2[Sharpe Ratio])</f>
        <v>-0.61478340228649087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-0.605803348408398</v>
      </c>
      <c r="AS377">
        <f>_xlfn.RANK.AVG(Table2[[#This Row],[1Y Return vs Nifty Z-Score]],Table2[1Y Return vs Nifty Z-Score])</f>
        <v>437</v>
      </c>
      <c r="AT377">
        <f>_xlfn.RANK.AVG(Table2[[#This Row],[6M Return vs Nifty Z-Score]],Table2[6M Return vs Nifty Z-Score])</f>
        <v>185</v>
      </c>
      <c r="AU377">
        <f>_xlfn.RANK.AVG(Table2[[#This Row],[Sharpe Ratio Z-Score]],Table2[Sharpe Ratio Z-Score])</f>
        <v>494</v>
      </c>
      <c r="AV377">
        <f>(Table2[[#This Row],[Rank 1Y]]+Table2[[#This Row],[Rank 6M]]+Table2[[#This Row],[Rank Sharpe]])/3</f>
        <v>372</v>
      </c>
    </row>
    <row r="378" spans="1:48" x14ac:dyDescent="0.3">
      <c r="A378" t="s">
        <v>1443</v>
      </c>
      <c r="B378" t="s">
        <v>1444</v>
      </c>
      <c r="C378" t="s">
        <v>3149</v>
      </c>
      <c r="D378" t="s">
        <v>1439</v>
      </c>
      <c r="E378">
        <v>7470.9584938449998</v>
      </c>
      <c r="F378">
        <v>367.15</v>
      </c>
      <c r="G378">
        <v>9.4128696074294407</v>
      </c>
      <c r="H378">
        <f>(Table2[[#This Row],[1Y Return vs Nifty]]-AVERAGE(Table2[1Y Return vs Nifty]))/_xlfn.STDEV.P(Table2[1Y Return vs Nifty])</f>
        <v>-0.26088881359217925</v>
      </c>
      <c r="I378">
        <v>-2.5431735386102901</v>
      </c>
      <c r="J378">
        <f>(Table2[[#This Row],[1M Return vs Nifty]]-AVERAGE(Table2[1M Return vs Nifty]))/_xlfn.STDEV.P(Table2[1M Return vs Nifty])</f>
        <v>-0.47173943065135321</v>
      </c>
      <c r="K378">
        <v>-1.9872293378477699</v>
      </c>
      <c r="L378">
        <f>(Table2[[#This Row],[6M Return vs Nifty]]-AVERAGE(Table2[6M Return vs Nifty]))/_xlfn.STDEV.P(Table2[6M Return vs Nifty])</f>
        <v>-0.37260930546036986</v>
      </c>
      <c r="M378">
        <v>0.54620852544276099</v>
      </c>
      <c r="N378">
        <f>(Table2[[#This Row],[1W Return vs Nifty]]-AVERAGE(Table2[1W Return vs Nifty]))/_xlfn.STDEV.P(Table2[1W Return vs Nifty])</f>
        <v>-0.29666633076700571</v>
      </c>
      <c r="O378">
        <v>384.03</v>
      </c>
      <c r="P378">
        <v>402.87016354170999</v>
      </c>
      <c r="Q378">
        <v>388.34453685617598</v>
      </c>
      <c r="R378">
        <v>33.092512773281001</v>
      </c>
      <c r="S378" s="1">
        <f>(Table2[[#This Row],[Close Price]]-Table2[[#This Row],[20D EMA]])/Table2[[#This Row],[20D EMA]]</f>
        <v>-4.3954899356821071E-2</v>
      </c>
      <c r="T378" s="1">
        <f>(Table2[[#This Row],[Close Price]]-Table2[[#This Row],[50D EMA]])/Table2[[#This Row],[50D EMA]]</f>
        <v>-8.866420691889193E-2</v>
      </c>
      <c r="U378" s="1">
        <f>(Table2[[#This Row],[Close Price]]-Table2[[#This Row],[200D EMA]])/Table2[[#This Row],[200D EMA]]</f>
        <v>-5.4576631945836875E-2</v>
      </c>
      <c r="V378">
        <v>0.64761378924010005</v>
      </c>
      <c r="W378">
        <v>365.05</v>
      </c>
      <c r="X378">
        <v>379.3</v>
      </c>
      <c r="Y378">
        <v>365.05</v>
      </c>
      <c r="Z378">
        <v>387.95</v>
      </c>
      <c r="AA378">
        <v>356.8</v>
      </c>
      <c r="AB378">
        <v>409.9</v>
      </c>
      <c r="AC378" s="1">
        <f>(Table2[[#This Row],[Close Price]]/Table2[[#This Row],[Day Low]])-1</f>
        <v>5.7526366251197114E-3</v>
      </c>
      <c r="AD378" s="1">
        <f>(Table2[[#This Row],[Day High]]/Table2[[#This Row],[Close Price]])-1</f>
        <v>3.309274138635443E-2</v>
      </c>
      <c r="AE378" s="1">
        <f>(Table2[[#This Row],[Close Price]]/Table2[[#This Row],[Current Week Low]])-1</f>
        <v>5.7526366251197114E-3</v>
      </c>
      <c r="AF378" s="1">
        <f>(Table2[[#This Row],[Current Week High]]/Table2[[#This Row],[Close Price]])-1</f>
        <v>5.6652594307503801E-2</v>
      </c>
      <c r="AG378" s="1">
        <f>(Table2[[#This Row],[Close Price]]/Table2[[#This Row],[Current Month Low]])-1</f>
        <v>2.900784753363217E-2</v>
      </c>
      <c r="AH378" s="1">
        <f>(Table2[[#This Row],[Current Month High]]/Table2[[#This Row],[Close Price]])-1</f>
        <v>0.11643742339643204</v>
      </c>
      <c r="AI378">
        <v>60.152526215443203</v>
      </c>
      <c r="AJ378">
        <v>68.224513172966695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-0.27</v>
      </c>
      <c r="AM378" t="s">
        <v>3187</v>
      </c>
      <c r="AN378">
        <v>-9.98</v>
      </c>
      <c r="AO378" t="s">
        <v>3187</v>
      </c>
      <c r="AP378">
        <v>8.6019263054724002E-2</v>
      </c>
      <c r="AQ378">
        <f>(Table2[[#This Row],[Sharpe Ratio]]-AVERAGE(Table2[Sharpe Ratio]))/_xlfn.STDEV.P(Table2[Sharpe Ratio])</f>
        <v>0.23712265333455379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385</v>
      </c>
      <c r="AT378">
        <f>_xlfn.RANK.AVG(Table2[[#This Row],[6M Return vs Nifty Z-Score]],Table2[6M Return vs Nifty Z-Score])</f>
        <v>449</v>
      </c>
      <c r="AU378">
        <f>_xlfn.RANK.AVG(Table2[[#This Row],[Sharpe Ratio Z-Score]],Table2[Sharpe Ratio Z-Score])</f>
        <v>282</v>
      </c>
      <c r="AV378">
        <f>(Table2[[#This Row],[Rank 1Y]]+Table2[[#This Row],[Rank 6M]]+Table2[[#This Row],[Rank Sharpe]])/3</f>
        <v>372</v>
      </c>
    </row>
    <row r="379" spans="1:48" x14ac:dyDescent="0.3">
      <c r="A379" t="s">
        <v>106</v>
      </c>
      <c r="B379" t="s">
        <v>107</v>
      </c>
      <c r="C379" t="s">
        <v>3147</v>
      </c>
      <c r="D379" t="s">
        <v>108</v>
      </c>
      <c r="E379">
        <v>274599.95022369002</v>
      </c>
      <c r="F379">
        <v>1733.55</v>
      </c>
      <c r="G379">
        <v>57.811944580783504</v>
      </c>
      <c r="H379">
        <f>(Table2[[#This Row],[1Y Return vs Nifty]]-AVERAGE(Table2[1Y Return vs Nifty]))/_xlfn.STDEV.P(Table2[1Y Return vs Nifty])</f>
        <v>0.56436695440229268</v>
      </c>
      <c r="I379">
        <v>-6.8499750721458197</v>
      </c>
      <c r="J379">
        <f>(Table2[[#This Row],[1M Return vs Nifty]]-AVERAGE(Table2[1M Return vs Nifty]))/_xlfn.STDEV.P(Table2[1M Return vs Nifty])</f>
        <v>-0.94680441225482737</v>
      </c>
      <c r="K379">
        <v>-14.108031487377501</v>
      </c>
      <c r="L379">
        <f>(Table2[[#This Row],[6M Return vs Nifty]]-AVERAGE(Table2[6M Return vs Nifty]))/_xlfn.STDEV.P(Table2[6M Return vs Nifty])</f>
        <v>-0.75957033738324931</v>
      </c>
      <c r="M379">
        <v>-1.97564334988824</v>
      </c>
      <c r="N379">
        <f>(Table2[[#This Row],[1W Return vs Nifty]]-AVERAGE(Table2[1W Return vs Nifty]))/_xlfn.STDEV.P(Table2[1W Return vs Nifty])</f>
        <v>-0.82084525923807961</v>
      </c>
      <c r="O379">
        <v>1828.31</v>
      </c>
      <c r="P379">
        <v>1850.7447374436099</v>
      </c>
      <c r="Q379">
        <v>1742.7883925042199</v>
      </c>
      <c r="R379">
        <v>26.659057554039801</v>
      </c>
      <c r="S379" s="1">
        <f>(Table2[[#This Row],[Close Price]]-Table2[[#This Row],[20D EMA]])/Table2[[#This Row],[20D EMA]]</f>
        <v>-5.1829284968085275E-2</v>
      </c>
      <c r="T379" s="1">
        <f>(Table2[[#This Row],[Close Price]]-Table2[[#This Row],[50D EMA]])/Table2[[#This Row],[50D EMA]]</f>
        <v>-6.332301536379796E-2</v>
      </c>
      <c r="U379" s="1">
        <f>(Table2[[#This Row],[Close Price]]-Table2[[#This Row],[200D EMA]])/Table2[[#This Row],[200D EMA]]</f>
        <v>-5.3009261158466223E-3</v>
      </c>
      <c r="V379">
        <v>0.33785250293255797</v>
      </c>
      <c r="W379">
        <v>1719</v>
      </c>
      <c r="X379">
        <v>1767.7</v>
      </c>
      <c r="Y379">
        <v>1719</v>
      </c>
      <c r="Z379">
        <v>1804.35</v>
      </c>
      <c r="AA379">
        <v>1719</v>
      </c>
      <c r="AB379">
        <v>1929.55</v>
      </c>
      <c r="AC379" s="1">
        <f>(Table2[[#This Row],[Close Price]]/Table2[[#This Row],[Day Low]])-1</f>
        <v>8.4642233856893068E-3</v>
      </c>
      <c r="AD379" s="1">
        <f>(Table2[[#This Row],[Day High]]/Table2[[#This Row],[Close Price]])-1</f>
        <v>1.9699460644342581E-2</v>
      </c>
      <c r="AE379" s="1">
        <f>(Table2[[#This Row],[Close Price]]/Table2[[#This Row],[Current Week Low]])-1</f>
        <v>8.4642233856893068E-3</v>
      </c>
      <c r="AF379" s="1">
        <f>(Table2[[#This Row],[Current Week High]]/Table2[[#This Row],[Close Price]])-1</f>
        <v>4.0841048715064332E-2</v>
      </c>
      <c r="AG379" s="1">
        <f>(Table2[[#This Row],[Close Price]]/Table2[[#This Row],[Current Month Low]])-1</f>
        <v>8.4642233856893068E-3</v>
      </c>
      <c r="AH379" s="1">
        <f>(Table2[[#This Row],[Current Month High]]/Table2[[#This Row],[Close Price]])-1</f>
        <v>0.11306279022814447</v>
      </c>
      <c r="AI379">
        <v>25.413169507657599</v>
      </c>
      <c r="AJ379">
        <v>112.562074673533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0.01</v>
      </c>
      <c r="AM379" t="s">
        <v>3188</v>
      </c>
      <c r="AN379">
        <v>-8.89</v>
      </c>
      <c r="AO379" t="s">
        <v>3187</v>
      </c>
      <c r="AP379">
        <v>4.8556174905931997E-2</v>
      </c>
      <c r="AQ379">
        <f>(Table2[[#This Row],[Sharpe Ratio]]-AVERAGE(Table2[Sharpe Ratio]))/_xlfn.STDEV.P(Table2[Sharpe Ratio])</f>
        <v>-0.2018585658462608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152</v>
      </c>
      <c r="AT379">
        <f>_xlfn.RANK.AVG(Table2[[#This Row],[6M Return vs Nifty Z-Score]],Table2[6M Return vs Nifty Z-Score])</f>
        <v>576</v>
      </c>
      <c r="AU379">
        <f>_xlfn.RANK.AVG(Table2[[#This Row],[Sharpe Ratio Z-Score]],Table2[Sharpe Ratio Z-Score])</f>
        <v>393</v>
      </c>
      <c r="AV379">
        <f>(Table2[[#This Row],[Rank 1Y]]+Table2[[#This Row],[Rank 6M]]+Table2[[#This Row],[Rank Sharpe]])/3</f>
        <v>373.66666666666669</v>
      </c>
    </row>
    <row r="380" spans="1:48" x14ac:dyDescent="0.3">
      <c r="A380" t="s">
        <v>638</v>
      </c>
      <c r="B380" t="s">
        <v>639</v>
      </c>
      <c r="C380" t="s">
        <v>3148</v>
      </c>
      <c r="D380" t="s">
        <v>190</v>
      </c>
      <c r="E380">
        <v>29798.304149700001</v>
      </c>
      <c r="F380">
        <v>1418.1</v>
      </c>
      <c r="G380">
        <v>-13.304817728810701</v>
      </c>
      <c r="H380">
        <f>(Table2[[#This Row],[1Y Return vs Nifty]]-AVERAGE(Table2[1Y Return vs Nifty]))/_xlfn.STDEV.P(Table2[1Y Return vs Nifty])</f>
        <v>-0.64824957451681964</v>
      </c>
      <c r="I380">
        <v>9.8333934705685007</v>
      </c>
      <c r="J380">
        <f>(Table2[[#This Row],[1M Return vs Nifty]]-AVERAGE(Table2[1M Return vs Nifty]))/_xlfn.STDEV.P(Table2[1M Return vs Nifty])</f>
        <v>0.89346709970458815</v>
      </c>
      <c r="K380">
        <v>16.227748049077</v>
      </c>
      <c r="L380">
        <f>(Table2[[#This Row],[6M Return vs Nifty]]-AVERAGE(Table2[6M Return vs Nifty]))/_xlfn.STDEV.P(Table2[6M Return vs Nifty])</f>
        <v>0.20891049489127567</v>
      </c>
      <c r="M380">
        <v>3.2299671503688399</v>
      </c>
      <c r="N380">
        <f>(Table2[[#This Row],[1W Return vs Nifty]]-AVERAGE(Table2[1W Return vs Nifty]))/_xlfn.STDEV.P(Table2[1W Return vs Nifty])</f>
        <v>0.26116568706477572</v>
      </c>
      <c r="O380">
        <v>1419.14</v>
      </c>
      <c r="P380">
        <v>1391.95951105631</v>
      </c>
      <c r="Q380">
        <v>1288.9722796111801</v>
      </c>
      <c r="R380">
        <v>47.211088714635103</v>
      </c>
      <c r="S380" s="1">
        <f>(Table2[[#This Row],[Close Price]]-Table2[[#This Row],[20D EMA]])/Table2[[#This Row],[20D EMA]]</f>
        <v>-7.3283819778188969E-4</v>
      </c>
      <c r="T380" s="1">
        <f>(Table2[[#This Row],[Close Price]]-Table2[[#This Row],[50D EMA]])/Table2[[#This Row],[50D EMA]]</f>
        <v>1.8779633125860659E-2</v>
      </c>
      <c r="U380" s="1">
        <f>(Table2[[#This Row],[Close Price]]-Table2[[#This Row],[200D EMA]])/Table2[[#This Row],[200D EMA]]</f>
        <v>0.10017881876231766</v>
      </c>
      <c r="V380">
        <v>0.97050355054460302</v>
      </c>
      <c r="W380">
        <v>1407.25</v>
      </c>
      <c r="X380">
        <v>1487.2</v>
      </c>
      <c r="Y380">
        <v>1407.25</v>
      </c>
      <c r="Z380">
        <v>1497.55</v>
      </c>
      <c r="AA380">
        <v>1366</v>
      </c>
      <c r="AB380">
        <v>1497.55</v>
      </c>
      <c r="AC380" s="1">
        <f>(Table2[[#This Row],[Close Price]]/Table2[[#This Row],[Day Low]])-1</f>
        <v>7.7100728370935734E-3</v>
      </c>
      <c r="AD380" s="1">
        <f>(Table2[[#This Row],[Day High]]/Table2[[#This Row],[Close Price]])-1</f>
        <v>4.8727170157252697E-2</v>
      </c>
      <c r="AE380" s="1">
        <f>(Table2[[#This Row],[Close Price]]/Table2[[#This Row],[Current Week Low]])-1</f>
        <v>7.7100728370935734E-3</v>
      </c>
      <c r="AF380" s="1">
        <f>(Table2[[#This Row],[Current Week High]]/Table2[[#This Row],[Close Price]])-1</f>
        <v>5.6025668147521301E-2</v>
      </c>
      <c r="AG380" s="1">
        <f>(Table2[[#This Row],[Close Price]]/Table2[[#This Row],[Current Month Low]])-1</f>
        <v>3.8140556368960299E-2</v>
      </c>
      <c r="AH380" s="1">
        <f>(Table2[[#This Row],[Current Month High]]/Table2[[#This Row],[Close Price]])-1</f>
        <v>5.6025668147521301E-2</v>
      </c>
      <c r="AI380">
        <v>6.1949086806290099</v>
      </c>
      <c r="AJ380">
        <v>41.378794676237398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0.06</v>
      </c>
      <c r="AM380" t="s">
        <v>3188</v>
      </c>
      <c r="AN380">
        <v>3.34</v>
      </c>
      <c r="AO380" t="s">
        <v>3188</v>
      </c>
      <c r="AP380">
        <v>6.5777649154345003E-2</v>
      </c>
      <c r="AQ380">
        <f>(Table2[[#This Row],[Sharpe Ratio]]-AVERAGE(Table2[Sharpe Ratio]))/_xlfn.STDEV.P(Table2[Sharpe Ratio])</f>
        <v>-6.2501100244585653E-5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0.71523120604357526</v>
      </c>
      <c r="AS380">
        <f>_xlfn.RANK.AVG(Table2[[#This Row],[1Y Return vs Nifty Z-Score]],Table2[1Y Return vs Nifty Z-Score])</f>
        <v>539</v>
      </c>
      <c r="AT380">
        <f>_xlfn.RANK.AVG(Table2[[#This Row],[6M Return vs Nifty Z-Score]],Table2[6M Return vs Nifty Z-Score])</f>
        <v>241</v>
      </c>
      <c r="AU380">
        <f>_xlfn.RANK.AVG(Table2[[#This Row],[Sharpe Ratio Z-Score]],Table2[Sharpe Ratio Z-Score])</f>
        <v>341</v>
      </c>
      <c r="AV380">
        <f>(Table2[[#This Row],[Rank 1Y]]+Table2[[#This Row],[Rank 6M]]+Table2[[#This Row],[Rank Sharpe]])/3</f>
        <v>373.66666666666669</v>
      </c>
    </row>
    <row r="381" spans="1:48" x14ac:dyDescent="0.3">
      <c r="A381" t="s">
        <v>271</v>
      </c>
      <c r="B381" t="s">
        <v>272</v>
      </c>
      <c r="C381" t="s">
        <v>3142</v>
      </c>
      <c r="D381" t="s">
        <v>43</v>
      </c>
      <c r="E381">
        <v>100952.718794895</v>
      </c>
      <c r="F381">
        <v>2040.45</v>
      </c>
      <c r="G381">
        <v>25.0678027163096</v>
      </c>
      <c r="H381">
        <f>(Table2[[#This Row],[1Y Return vs Nifty]]-AVERAGE(Table2[1Y Return vs Nifty]))/_xlfn.STDEV.P(Table2[1Y Return vs Nifty])</f>
        <v>6.0444666984806302E-3</v>
      </c>
      <c r="I381">
        <v>2.1608220593288001</v>
      </c>
      <c r="J381">
        <f>(Table2[[#This Row],[1M Return vs Nifty]]-AVERAGE(Table2[1M Return vs Nifty]))/_xlfn.STDEV.P(Table2[1M Return vs Nifty])</f>
        <v>4.7138340891383711E-2</v>
      </c>
      <c r="K381">
        <v>7.5695173589292901</v>
      </c>
      <c r="L381">
        <f>(Table2[[#This Row],[6M Return vs Nifty]]-AVERAGE(Table2[6M Return vs Nifty]))/_xlfn.STDEV.P(Table2[6M Return vs Nifty])</f>
        <v>-6.7506679578971246E-2</v>
      </c>
      <c r="M381">
        <v>4.95346737077541E-2</v>
      </c>
      <c r="N381">
        <f>(Table2[[#This Row],[1W Return vs Nifty]]-AVERAGE(Table2[1W Return vs Nifty]))/_xlfn.STDEV.P(Table2[1W Return vs Nifty])</f>
        <v>-0.39990235741424318</v>
      </c>
      <c r="O381">
        <v>2117.37</v>
      </c>
      <c r="P381">
        <v>2091.0530974163698</v>
      </c>
      <c r="Q381">
        <v>1828.28554834584</v>
      </c>
      <c r="R381">
        <v>27.1069720956372</v>
      </c>
      <c r="S381" s="1">
        <f>(Table2[[#This Row],[Close Price]]-Table2[[#This Row],[20D EMA]])/Table2[[#This Row],[20D EMA]]</f>
        <v>-3.6328086257952009E-2</v>
      </c>
      <c r="T381" s="1">
        <f>(Table2[[#This Row],[Close Price]]-Table2[[#This Row],[50D EMA]])/Table2[[#This Row],[50D EMA]]</f>
        <v>-2.4199814667017861E-2</v>
      </c>
      <c r="U381" s="1">
        <f>(Table2[[#This Row],[Close Price]]-Table2[[#This Row],[200D EMA]])/Table2[[#This Row],[200D EMA]]</f>
        <v>0.11604557715074543</v>
      </c>
      <c r="V381">
        <v>0.61992525821431099</v>
      </c>
      <c r="W381">
        <v>2032.8</v>
      </c>
      <c r="X381">
        <v>2084.5</v>
      </c>
      <c r="Y381">
        <v>2032.8</v>
      </c>
      <c r="Z381">
        <v>2145</v>
      </c>
      <c r="AA381">
        <v>2032.8</v>
      </c>
      <c r="AB381">
        <v>2214.25</v>
      </c>
      <c r="AC381" s="1">
        <f>(Table2[[#This Row],[Close Price]]/Table2[[#This Row],[Day Low]])-1</f>
        <v>3.7632821723732057E-3</v>
      </c>
      <c r="AD381" s="1">
        <f>(Table2[[#This Row],[Day High]]/Table2[[#This Row],[Close Price]])-1</f>
        <v>2.1588375113332781E-2</v>
      </c>
      <c r="AE381" s="1">
        <f>(Table2[[#This Row],[Close Price]]/Table2[[#This Row],[Current Week Low]])-1</f>
        <v>3.7632821723732057E-3</v>
      </c>
      <c r="AF381" s="1">
        <f>(Table2[[#This Row],[Current Week High]]/Table2[[#This Row],[Close Price]])-1</f>
        <v>5.123869734617359E-2</v>
      </c>
      <c r="AG381" s="1">
        <f>(Table2[[#This Row],[Close Price]]/Table2[[#This Row],[Current Month Low]])-1</f>
        <v>3.7632821723732057E-3</v>
      </c>
      <c r="AH381" s="1">
        <f>(Table2[[#This Row],[Current Month High]]/Table2[[#This Row],[Close Price]])-1</f>
        <v>8.5177289323433492E-2</v>
      </c>
      <c r="AI381">
        <v>12.8133499963243</v>
      </c>
      <c r="AJ381">
        <v>53.158191030212002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0.03</v>
      </c>
      <c r="AM381" t="s">
        <v>3188</v>
      </c>
      <c r="AN381">
        <v>-6.16</v>
      </c>
      <c r="AO381" t="s">
        <v>3187</v>
      </c>
      <c r="AP381">
        <v>1.3259347074532E-2</v>
      </c>
      <c r="AQ381">
        <f>(Table2[[#This Row],[Sharpe Ratio]]-AVERAGE(Table2[Sharpe Ratio]))/_xlfn.STDEV.P(Table2[Sharpe Ratio])</f>
        <v>-0.61545619701599408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-1.0296824264193443</v>
      </c>
      <c r="AS381">
        <f>_xlfn.RANK.AVG(Table2[[#This Row],[1Y Return vs Nifty Z-Score]],Table2[1Y Return vs Nifty Z-Score])</f>
        <v>290</v>
      </c>
      <c r="AT381">
        <f>_xlfn.RANK.AVG(Table2[[#This Row],[6M Return vs Nifty Z-Score]],Table2[6M Return vs Nifty Z-Score])</f>
        <v>339</v>
      </c>
      <c r="AU381">
        <f>_xlfn.RANK.AVG(Table2[[#This Row],[Sharpe Ratio Z-Score]],Table2[Sharpe Ratio Z-Score])</f>
        <v>495</v>
      </c>
      <c r="AV381">
        <f>(Table2[[#This Row],[Rank 1Y]]+Table2[[#This Row],[Rank 6M]]+Table2[[#This Row],[Rank Sharpe]])/3</f>
        <v>374.66666666666669</v>
      </c>
    </row>
    <row r="382" spans="1:48" x14ac:dyDescent="0.3">
      <c r="A382" t="s">
        <v>203</v>
      </c>
      <c r="B382" t="s">
        <v>204</v>
      </c>
      <c r="C382" t="s">
        <v>3146</v>
      </c>
      <c r="D382" t="s">
        <v>51</v>
      </c>
      <c r="E382">
        <v>125879.90185628</v>
      </c>
      <c r="F382">
        <v>1558.7</v>
      </c>
      <c r="G382">
        <v>7.8981988324749999</v>
      </c>
      <c r="H382">
        <f>(Table2[[#This Row],[1Y Return vs Nifty]]-AVERAGE(Table2[1Y Return vs Nifty]))/_xlfn.STDEV.P(Table2[1Y Return vs Nifty])</f>
        <v>-0.28671556326315928</v>
      </c>
      <c r="I382">
        <v>-3.3174680764952198</v>
      </c>
      <c r="J382">
        <f>(Table2[[#This Row],[1M Return vs Nifty]]-AVERAGE(Table2[1M Return vs Nifty]))/_xlfn.STDEV.P(Table2[1M Return vs Nifty])</f>
        <v>-0.55714857187407585</v>
      </c>
      <c r="K382">
        <v>3.9425741322380601</v>
      </c>
      <c r="L382">
        <f>(Table2[[#This Row],[6M Return vs Nifty]]-AVERAGE(Table2[6M Return vs Nifty]))/_xlfn.STDEV.P(Table2[6M Return vs Nifty])</f>
        <v>-0.18329816568788276</v>
      </c>
      <c r="M382">
        <v>-6.7832177317889801</v>
      </c>
      <c r="N382">
        <f>(Table2[[#This Row],[1W Return vs Nifty]]-AVERAGE(Table2[1W Return vs Nifty]))/_xlfn.STDEV.P(Table2[1W Return vs Nifty])</f>
        <v>-1.8201225017680172</v>
      </c>
      <c r="O382">
        <v>1615.18</v>
      </c>
      <c r="P382">
        <v>1606.0018232029199</v>
      </c>
      <c r="Q382">
        <v>1481.15061304137</v>
      </c>
      <c r="R382">
        <v>29.333218320418698</v>
      </c>
      <c r="S382" s="1">
        <f>(Table2[[#This Row],[Close Price]]-Table2[[#This Row],[20D EMA]])/Table2[[#This Row],[20D EMA]]</f>
        <v>-3.4968238834061846E-2</v>
      </c>
      <c r="T382" s="1">
        <f>(Table2[[#This Row],[Close Price]]-Table2[[#This Row],[50D EMA]])/Table2[[#This Row],[50D EMA]]</f>
        <v>-2.9453156602639325E-2</v>
      </c>
      <c r="U382" s="1">
        <f>(Table2[[#This Row],[Close Price]]-Table2[[#This Row],[200D EMA]])/Table2[[#This Row],[200D EMA]]</f>
        <v>5.2357529528608469E-2</v>
      </c>
      <c r="V382">
        <v>1.14228588554748</v>
      </c>
      <c r="W382">
        <v>1552.15</v>
      </c>
      <c r="X382">
        <v>1578.7</v>
      </c>
      <c r="Y382">
        <v>1550.4</v>
      </c>
      <c r="Z382">
        <v>1605.95</v>
      </c>
      <c r="AA382">
        <v>1550.4</v>
      </c>
      <c r="AB382">
        <v>1702.05</v>
      </c>
      <c r="AC382" s="1">
        <f>(Table2[[#This Row],[Close Price]]/Table2[[#This Row],[Day Low]])-1</f>
        <v>4.2199529684630033E-3</v>
      </c>
      <c r="AD382" s="1">
        <f>(Table2[[#This Row],[Day High]]/Table2[[#This Row],[Close Price]])-1</f>
        <v>1.283120549175587E-2</v>
      </c>
      <c r="AE382" s="1">
        <f>(Table2[[#This Row],[Close Price]]/Table2[[#This Row],[Current Week Low]])-1</f>
        <v>5.3534571723425906E-3</v>
      </c>
      <c r="AF382" s="1">
        <f>(Table2[[#This Row],[Current Week High]]/Table2[[#This Row],[Close Price]])-1</f>
        <v>3.0313722974273372E-2</v>
      </c>
      <c r="AG382" s="1">
        <f>(Table2[[#This Row],[Close Price]]/Table2[[#This Row],[Current Month Low]])-1</f>
        <v>5.3534571723425906E-3</v>
      </c>
      <c r="AH382" s="1">
        <f>(Table2[[#This Row],[Current Month High]]/Table2[[#This Row],[Close Price]])-1</f>
        <v>9.1967665362160611E-2</v>
      </c>
      <c r="AI382">
        <v>9.1967665362160602</v>
      </c>
      <c r="AJ382">
        <v>37.694346289752602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-0.06</v>
      </c>
      <c r="AM382" t="s">
        <v>3187</v>
      </c>
      <c r="AN382">
        <v>-5.77</v>
      </c>
      <c r="AO382" t="s">
        <v>3187</v>
      </c>
      <c r="AP382">
        <v>6.0823323725055001E-2</v>
      </c>
      <c r="AQ382">
        <f>(Table2[[#This Row],[Sharpe Ratio]]-AVERAGE(Table2[Sharpe Ratio]))/_xlfn.STDEV.P(Table2[Sharpe Ratio])</f>
        <v>-5.8115799016592834E-2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-2.9054006016097276</v>
      </c>
      <c r="AS382">
        <f>_xlfn.RANK.AVG(Table2[[#This Row],[1Y Return vs Nifty Z-Score]],Table2[1Y Return vs Nifty Z-Score])</f>
        <v>391</v>
      </c>
      <c r="AT382">
        <f>_xlfn.RANK.AVG(Table2[[#This Row],[6M Return vs Nifty Z-Score]],Table2[6M Return vs Nifty Z-Score])</f>
        <v>385</v>
      </c>
      <c r="AU382">
        <f>_xlfn.RANK.AVG(Table2[[#This Row],[Sharpe Ratio Z-Score]],Table2[Sharpe Ratio Z-Score])</f>
        <v>352</v>
      </c>
      <c r="AV382">
        <f>(Table2[[#This Row],[Rank 1Y]]+Table2[[#This Row],[Rank 6M]]+Table2[[#This Row],[Rank Sharpe]])/3</f>
        <v>376</v>
      </c>
    </row>
    <row r="383" spans="1:48" x14ac:dyDescent="0.3">
      <c r="A383" t="s">
        <v>227</v>
      </c>
      <c r="B383" t="s">
        <v>228</v>
      </c>
      <c r="C383" t="s">
        <v>3152</v>
      </c>
      <c r="D383" t="s">
        <v>229</v>
      </c>
      <c r="E383">
        <v>113197.46442126</v>
      </c>
      <c r="F383">
        <v>1805.55</v>
      </c>
      <c r="G383">
        <v>15.1910863150975</v>
      </c>
      <c r="H383">
        <f>(Table2[[#This Row],[1Y Return vs Nifty]]-AVERAGE(Table2[1Y Return vs Nifty]))/_xlfn.STDEV.P(Table2[1Y Return vs Nifty])</f>
        <v>-0.16236406556031341</v>
      </c>
      <c r="I383">
        <v>-0.40424411502622998</v>
      </c>
      <c r="J383">
        <f>(Table2[[#This Row],[1M Return vs Nifty]]-AVERAGE(Table2[1M Return vs Nifty]))/_xlfn.STDEV.P(Table2[1M Return vs Nifty])</f>
        <v>-0.2358032122410445</v>
      </c>
      <c r="K383">
        <v>9.1296198742841295</v>
      </c>
      <c r="L383">
        <f>(Table2[[#This Row],[6M Return vs Nifty]]-AVERAGE(Table2[6M Return vs Nifty]))/_xlfn.STDEV.P(Table2[6M Return vs Nifty])</f>
        <v>-1.7699837441001749E-2</v>
      </c>
      <c r="M383">
        <v>0.67065409083324801</v>
      </c>
      <c r="N383">
        <f>(Table2[[#This Row],[1W Return vs Nifty]]-AVERAGE(Table2[1W Return vs Nifty]))/_xlfn.STDEV.P(Table2[1W Return vs Nifty])</f>
        <v>-0.27079972703921917</v>
      </c>
      <c r="O383">
        <v>1943.31</v>
      </c>
      <c r="P383">
        <v>1927.3757808819801</v>
      </c>
      <c r="Q383">
        <v>1734.89045996595</v>
      </c>
      <c r="R383">
        <v>16.380861212159701</v>
      </c>
      <c r="S383" s="1">
        <f>(Table2[[#This Row],[Close Price]]-Table2[[#This Row],[20D EMA]])/Table2[[#This Row],[20D EMA]]</f>
        <v>-7.0889358877379308E-2</v>
      </c>
      <c r="T383" s="1">
        <f>(Table2[[#This Row],[Close Price]]-Table2[[#This Row],[50D EMA]])/Table2[[#This Row],[50D EMA]]</f>
        <v>-6.3208110265986536E-2</v>
      </c>
      <c r="U383" s="1">
        <f>(Table2[[#This Row],[Close Price]]-Table2[[#This Row],[200D EMA]])/Table2[[#This Row],[200D EMA]]</f>
        <v>4.0728531088606482E-2</v>
      </c>
      <c r="V383">
        <v>1.0678947756509201</v>
      </c>
      <c r="W383">
        <v>1785.8</v>
      </c>
      <c r="X383">
        <v>1946.05</v>
      </c>
      <c r="Y383">
        <v>1785.8</v>
      </c>
      <c r="Z383">
        <v>1970</v>
      </c>
      <c r="AA383">
        <v>1785.8</v>
      </c>
      <c r="AB383">
        <v>2065.4</v>
      </c>
      <c r="AC383" s="1">
        <f>(Table2[[#This Row],[Close Price]]/Table2[[#This Row],[Day Low]])-1</f>
        <v>1.105946914548106E-2</v>
      </c>
      <c r="AD383" s="1">
        <f>(Table2[[#This Row],[Day High]]/Table2[[#This Row],[Close Price]])-1</f>
        <v>7.7815624048074072E-2</v>
      </c>
      <c r="AE383" s="1">
        <f>(Table2[[#This Row],[Close Price]]/Table2[[#This Row],[Current Week Low]])-1</f>
        <v>1.105946914548106E-2</v>
      </c>
      <c r="AF383" s="1">
        <f>(Table2[[#This Row],[Current Week High]]/Table2[[#This Row],[Close Price]])-1</f>
        <v>9.1080280247016088E-2</v>
      </c>
      <c r="AG383" s="1">
        <f>(Table2[[#This Row],[Close Price]]/Table2[[#This Row],[Current Month Low]])-1</f>
        <v>1.105946914548106E-2</v>
      </c>
      <c r="AH383" s="1">
        <f>(Table2[[#This Row],[Current Month High]]/Table2[[#This Row],[Close Price]])-1</f>
        <v>0.14391736589958737</v>
      </c>
      <c r="AI383">
        <v>16.6403588934119</v>
      </c>
      <c r="AJ383">
        <v>46.4533398223628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0.03</v>
      </c>
      <c r="AM383" t="s">
        <v>3188</v>
      </c>
      <c r="AN383">
        <v>-10.3</v>
      </c>
      <c r="AO383" t="s">
        <v>3187</v>
      </c>
      <c r="AP383">
        <v>2.3074070542511999E-2</v>
      </c>
      <c r="AQ383">
        <f>(Table2[[#This Row],[Sharpe Ratio]]-AVERAGE(Table2[Sharpe Ratio]))/_xlfn.STDEV.P(Table2[Sharpe Ratio])</f>
        <v>-0.50045021414601698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-1.1871170564275957</v>
      </c>
      <c r="AS383">
        <f>_xlfn.RANK.AVG(Table2[[#This Row],[1Y Return vs Nifty Z-Score]],Table2[1Y Return vs Nifty Z-Score])</f>
        <v>346</v>
      </c>
      <c r="AT383">
        <f>_xlfn.RANK.AVG(Table2[[#This Row],[6M Return vs Nifty Z-Score]],Table2[6M Return vs Nifty Z-Score])</f>
        <v>320</v>
      </c>
      <c r="AU383">
        <f>_xlfn.RANK.AVG(Table2[[#This Row],[Sharpe Ratio Z-Score]],Table2[Sharpe Ratio Z-Score])</f>
        <v>462</v>
      </c>
      <c r="AV383">
        <f>(Table2[[#This Row],[Rank 1Y]]+Table2[[#This Row],[Rank 6M]]+Table2[[#This Row],[Rank Sharpe]])/3</f>
        <v>376</v>
      </c>
    </row>
    <row r="384" spans="1:48" x14ac:dyDescent="0.3">
      <c r="A384" t="s">
        <v>65</v>
      </c>
      <c r="B384" t="s">
        <v>66</v>
      </c>
      <c r="C384" t="s">
        <v>3140</v>
      </c>
      <c r="D384" t="s">
        <v>67</v>
      </c>
      <c r="E384">
        <v>354260.66244096</v>
      </c>
      <c r="F384">
        <v>281.60000000000002</v>
      </c>
      <c r="G384">
        <v>28.3082153321904</v>
      </c>
      <c r="H384">
        <f>(Table2[[#This Row],[1Y Return vs Nifty]]-AVERAGE(Table2[1Y Return vs Nifty]))/_xlfn.STDEV.P(Table2[1Y Return vs Nifty])</f>
        <v>6.1296952482763477E-2</v>
      </c>
      <c r="I384">
        <v>-0.45922713709754198</v>
      </c>
      <c r="J384">
        <f>(Table2[[#This Row],[1M Return vs Nifty]]-AVERAGE(Table2[1M Return vs Nifty]))/_xlfn.STDEV.P(Table2[1M Return vs Nifty])</f>
        <v>-0.2418681558344328</v>
      </c>
      <c r="K384">
        <v>-9.0305759831520191</v>
      </c>
      <c r="L384">
        <f>(Table2[[#This Row],[6M Return vs Nifty]]-AVERAGE(Table2[6M Return vs Nifty]))/_xlfn.STDEV.P(Table2[6M Return vs Nifty])</f>
        <v>-0.59747071747205172</v>
      </c>
      <c r="M384">
        <v>-0.37066708020121197</v>
      </c>
      <c r="N384">
        <f>(Table2[[#This Row],[1W Return vs Nifty]]-AVERAGE(Table2[1W Return vs Nifty]))/_xlfn.STDEV.P(Table2[1W Return vs Nifty])</f>
        <v>-0.48724329415215445</v>
      </c>
      <c r="O384">
        <v>291.57</v>
      </c>
      <c r="P384">
        <v>298.65332632338101</v>
      </c>
      <c r="Q384">
        <v>275.91126824162001</v>
      </c>
      <c r="R384">
        <v>32.754232038952502</v>
      </c>
      <c r="S384" s="1">
        <f>(Table2[[#This Row],[Close Price]]-Table2[[#This Row],[20D EMA]])/Table2[[#This Row],[20D EMA]]</f>
        <v>-3.4194190074424563E-2</v>
      </c>
      <c r="T384" s="1">
        <f>(Table2[[#This Row],[Close Price]]-Table2[[#This Row],[50D EMA]])/Table2[[#This Row],[50D EMA]]</f>
        <v>-5.7100741295329459E-2</v>
      </c>
      <c r="U384" s="1">
        <f>(Table2[[#This Row],[Close Price]]-Table2[[#This Row],[200D EMA]])/Table2[[#This Row],[200D EMA]]</f>
        <v>2.061797546230805E-2</v>
      </c>
      <c r="V384">
        <v>0.70179030565828904</v>
      </c>
      <c r="W384">
        <v>280.95</v>
      </c>
      <c r="X384">
        <v>287.60000000000002</v>
      </c>
      <c r="Y384">
        <v>280.64999999999998</v>
      </c>
      <c r="Z384">
        <v>292.89999999999998</v>
      </c>
      <c r="AA384">
        <v>280.55</v>
      </c>
      <c r="AB384">
        <v>299.7</v>
      </c>
      <c r="AC384" s="1">
        <f>(Table2[[#This Row],[Close Price]]/Table2[[#This Row],[Day Low]])-1</f>
        <v>2.3135789286350406E-3</v>
      </c>
      <c r="AD384" s="1">
        <f>(Table2[[#This Row],[Day High]]/Table2[[#This Row],[Close Price]])-1</f>
        <v>2.1306818181818121E-2</v>
      </c>
      <c r="AE384" s="1">
        <f>(Table2[[#This Row],[Close Price]]/Table2[[#This Row],[Current Week Low]])-1</f>
        <v>3.3849991092109732E-3</v>
      </c>
      <c r="AF384" s="1">
        <f>(Table2[[#This Row],[Current Week High]]/Table2[[#This Row],[Close Price]])-1</f>
        <v>4.0127840909090828E-2</v>
      </c>
      <c r="AG384" s="1">
        <f>(Table2[[#This Row],[Close Price]]/Table2[[#This Row],[Current Month Low]])-1</f>
        <v>3.742648369274626E-3</v>
      </c>
      <c r="AH384" s="1">
        <f>(Table2[[#This Row],[Current Month High]]/Table2[[#This Row],[Close Price]])-1</f>
        <v>6.4275568181818121E-2</v>
      </c>
      <c r="AI384">
        <v>22.514204545454501</v>
      </c>
      <c r="AJ384">
        <v>56.531406336853799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-0.09</v>
      </c>
      <c r="AM384" t="s">
        <v>3187</v>
      </c>
      <c r="AN384">
        <v>-5.38</v>
      </c>
      <c r="AO384" t="s">
        <v>3187</v>
      </c>
      <c r="AP384">
        <v>6.5799719471619E-2</v>
      </c>
      <c r="AQ384">
        <f>(Table2[[#This Row],[Sharpe Ratio]]-AVERAGE(Table2[Sharpe Ratio]))/_xlfn.STDEV.P(Table2[Sharpe Ratio])</f>
        <v>1.9611225128071672E-4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271</v>
      </c>
      <c r="AT384">
        <f>_xlfn.RANK.AVG(Table2[[#This Row],[6M Return vs Nifty Z-Score]],Table2[6M Return vs Nifty Z-Score])</f>
        <v>518</v>
      </c>
      <c r="AU384">
        <f>_xlfn.RANK.AVG(Table2[[#This Row],[Sharpe Ratio Z-Score]],Table2[Sharpe Ratio Z-Score])</f>
        <v>340</v>
      </c>
      <c r="AV384">
        <f>(Table2[[#This Row],[Rank 1Y]]+Table2[[#This Row],[Rank 6M]]+Table2[[#This Row],[Rank Sharpe]])/3</f>
        <v>376.33333333333331</v>
      </c>
    </row>
    <row r="385" spans="1:48" x14ac:dyDescent="0.3">
      <c r="A385" t="s">
        <v>1026</v>
      </c>
      <c r="B385" t="s">
        <v>1027</v>
      </c>
      <c r="C385" t="s">
        <v>3148</v>
      </c>
      <c r="D385" t="s">
        <v>229</v>
      </c>
      <c r="E385">
        <v>13812.546422359999</v>
      </c>
      <c r="F385">
        <v>1682.8</v>
      </c>
      <c r="G385">
        <v>20.179809061880999</v>
      </c>
      <c r="H385">
        <f>(Table2[[#This Row],[1Y Return vs Nifty]]-AVERAGE(Table2[1Y Return vs Nifty]))/_xlfn.STDEV.P(Table2[1Y Return vs Nifty])</f>
        <v>-7.7301030285881159E-2</v>
      </c>
      <c r="I385">
        <v>9.9567862060761296</v>
      </c>
      <c r="J385">
        <f>(Table2[[#This Row],[1M Return vs Nifty]]-AVERAGE(Table2[1M Return vs Nifty]))/_xlfn.STDEV.P(Table2[1M Return vs Nifty])</f>
        <v>0.90707802817841832</v>
      </c>
      <c r="K385">
        <v>-16.808715209230201</v>
      </c>
      <c r="L385">
        <f>(Table2[[#This Row],[6M Return vs Nifty]]-AVERAGE(Table2[6M Return vs Nifty]))/_xlfn.STDEV.P(Table2[6M Return vs Nifty])</f>
        <v>-0.84579065077612092</v>
      </c>
      <c r="M385">
        <v>2.41523640895113</v>
      </c>
      <c r="N385">
        <f>(Table2[[#This Row],[1W Return vs Nifty]]-AVERAGE(Table2[1W Return vs Nifty]))/_xlfn.STDEV.P(Table2[1W Return vs Nifty])</f>
        <v>9.1820020411485417E-2</v>
      </c>
      <c r="O385">
        <v>1679.98</v>
      </c>
      <c r="P385">
        <v>1665.4837091673401</v>
      </c>
      <c r="Q385">
        <v>1617.4665512121601</v>
      </c>
      <c r="R385">
        <v>48.366757199540103</v>
      </c>
      <c r="S385" s="1">
        <f>(Table2[[#This Row],[Close Price]]-Table2[[#This Row],[20D EMA]])/Table2[[#This Row],[20D EMA]]</f>
        <v>1.6785914118024835E-3</v>
      </c>
      <c r="T385" s="1">
        <f>(Table2[[#This Row],[Close Price]]-Table2[[#This Row],[50D EMA]])/Table2[[#This Row],[50D EMA]]</f>
        <v>1.0397154134468947E-2</v>
      </c>
      <c r="U385" s="1">
        <f>(Table2[[#This Row],[Close Price]]-Table2[[#This Row],[200D EMA]])/Table2[[#This Row],[200D EMA]]</f>
        <v>4.03924574136496E-2</v>
      </c>
      <c r="V385">
        <v>1.1372229017750599</v>
      </c>
      <c r="W385">
        <v>1670.45</v>
      </c>
      <c r="X385">
        <v>1715.55</v>
      </c>
      <c r="Y385">
        <v>1670.45</v>
      </c>
      <c r="Z385">
        <v>1787</v>
      </c>
      <c r="AA385">
        <v>1552.7</v>
      </c>
      <c r="AB385">
        <v>1787</v>
      </c>
      <c r="AC385" s="1">
        <f>(Table2[[#This Row],[Close Price]]/Table2[[#This Row],[Day Low]])-1</f>
        <v>7.393217396509888E-3</v>
      </c>
      <c r="AD385" s="1">
        <f>(Table2[[#This Row],[Day High]]/Table2[[#This Row],[Close Price]])-1</f>
        <v>1.9461611599714823E-2</v>
      </c>
      <c r="AE385" s="1">
        <f>(Table2[[#This Row],[Close Price]]/Table2[[#This Row],[Current Week Low]])-1</f>
        <v>7.393217396509888E-3</v>
      </c>
      <c r="AF385" s="1">
        <f>(Table2[[#This Row],[Current Week High]]/Table2[[#This Row],[Close Price]])-1</f>
        <v>6.1920608509626884E-2</v>
      </c>
      <c r="AG385" s="1">
        <f>(Table2[[#This Row],[Close Price]]/Table2[[#This Row],[Current Month Low]])-1</f>
        <v>8.3789527919108542E-2</v>
      </c>
      <c r="AH385" s="1">
        <f>(Table2[[#This Row],[Current Month High]]/Table2[[#This Row],[Close Price]])-1</f>
        <v>6.1920608509626884E-2</v>
      </c>
      <c r="AI385">
        <v>32.038863798431102</v>
      </c>
      <c r="AJ385">
        <v>65.304518664047094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0.04</v>
      </c>
      <c r="AM385" t="s">
        <v>3188</v>
      </c>
      <c r="AN385">
        <v>1.65</v>
      </c>
      <c r="AO385" t="s">
        <v>3188</v>
      </c>
      <c r="AP385">
        <v>0.110590048752455</v>
      </c>
      <c r="AQ385">
        <f>(Table2[[#This Row],[Sharpe Ratio]]-AVERAGE(Table2[Sharpe Ratio]))/_xlfn.STDEV.P(Table2[Sharpe Ratio])</f>
        <v>0.52503574311992618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0.60084211064782778</v>
      </c>
      <c r="AS385">
        <f>_xlfn.RANK.AVG(Table2[[#This Row],[1Y Return vs Nifty Z-Score]],Table2[1Y Return vs Nifty Z-Score])</f>
        <v>315</v>
      </c>
      <c r="AT385">
        <f>_xlfn.RANK.AVG(Table2[[#This Row],[6M Return vs Nifty Z-Score]],Table2[6M Return vs Nifty Z-Score])</f>
        <v>611</v>
      </c>
      <c r="AU385">
        <f>_xlfn.RANK.AVG(Table2[[#This Row],[Sharpe Ratio Z-Score]],Table2[Sharpe Ratio Z-Score])</f>
        <v>204</v>
      </c>
      <c r="AV385">
        <f>(Table2[[#This Row],[Rank 1Y]]+Table2[[#This Row],[Rank 6M]]+Table2[[#This Row],[Rank Sharpe]])/3</f>
        <v>376.66666666666669</v>
      </c>
    </row>
    <row r="386" spans="1:48" x14ac:dyDescent="0.3">
      <c r="A386" t="s">
        <v>1485</v>
      </c>
      <c r="B386" t="s">
        <v>1486</v>
      </c>
      <c r="C386" t="s">
        <v>3148</v>
      </c>
      <c r="D386" t="s">
        <v>190</v>
      </c>
      <c r="E386">
        <v>6961.068717225</v>
      </c>
      <c r="F386">
        <v>507.85</v>
      </c>
      <c r="G386">
        <v>7.2742791687615798</v>
      </c>
      <c r="H386">
        <f>(Table2[[#This Row],[1Y Return vs Nifty]]-AVERAGE(Table2[1Y Return vs Nifty]))/_xlfn.STDEV.P(Table2[1Y Return vs Nifty])</f>
        <v>-0.29735405793538477</v>
      </c>
      <c r="I386">
        <v>2.3748559702737602</v>
      </c>
      <c r="J386">
        <f>(Table2[[#This Row],[1M Return vs Nifty]]-AVERAGE(Table2[1M Return vs Nifty]))/_xlfn.STDEV.P(Table2[1M Return vs Nifty])</f>
        <v>7.0747512378354041E-2</v>
      </c>
      <c r="K386">
        <v>10.0239033796933</v>
      </c>
      <c r="L386">
        <f>(Table2[[#This Row],[6M Return vs Nifty]]-AVERAGE(Table2[6M Return vs Nifty]))/_xlfn.STDEV.P(Table2[6M Return vs Nifty])</f>
        <v>1.0850489824109898E-2</v>
      </c>
      <c r="M386">
        <v>4.7814439051434299</v>
      </c>
      <c r="N386">
        <f>(Table2[[#This Row],[1W Return vs Nifty]]-AVERAGE(Table2[1W Return vs Nifty]))/_xlfn.STDEV.P(Table2[1W Return vs Nifty])</f>
        <v>0.58364752306031042</v>
      </c>
      <c r="O386">
        <v>516.61</v>
      </c>
      <c r="P386">
        <v>519.87150548116301</v>
      </c>
      <c r="Q386">
        <v>475.334041166247</v>
      </c>
      <c r="R386">
        <v>43.295022622823097</v>
      </c>
      <c r="S386" s="1">
        <f>(Table2[[#This Row],[Close Price]]-Table2[[#This Row],[20D EMA]])/Table2[[#This Row],[20D EMA]]</f>
        <v>-1.6956698476607093E-2</v>
      </c>
      <c r="T386" s="1">
        <f>(Table2[[#This Row],[Close Price]]-Table2[[#This Row],[50D EMA]])/Table2[[#This Row],[50D EMA]]</f>
        <v>-2.3123993822351505E-2</v>
      </c>
      <c r="U386" s="1">
        <f>(Table2[[#This Row],[Close Price]]-Table2[[#This Row],[200D EMA]])/Table2[[#This Row],[200D EMA]]</f>
        <v>6.8406543646598691E-2</v>
      </c>
      <c r="V386">
        <v>0.32029897425715298</v>
      </c>
      <c r="W386">
        <v>506.25</v>
      </c>
      <c r="X386">
        <v>528.79999999999995</v>
      </c>
      <c r="Y386">
        <v>501.9</v>
      </c>
      <c r="Z386">
        <v>534.9</v>
      </c>
      <c r="AA386">
        <v>486</v>
      </c>
      <c r="AB386">
        <v>534.9</v>
      </c>
      <c r="AC386" s="1">
        <f>(Table2[[#This Row],[Close Price]]/Table2[[#This Row],[Day Low]])-1</f>
        <v>3.1604938271605487E-3</v>
      </c>
      <c r="AD386" s="1">
        <f>(Table2[[#This Row],[Day High]]/Table2[[#This Row],[Close Price]])-1</f>
        <v>4.1252338288864765E-2</v>
      </c>
      <c r="AE386" s="1">
        <f>(Table2[[#This Row],[Close Price]]/Table2[[#This Row],[Current Week Low]])-1</f>
        <v>1.1854951185495288E-2</v>
      </c>
      <c r="AF386" s="1">
        <f>(Table2[[#This Row],[Current Week High]]/Table2[[#This Row],[Close Price]])-1</f>
        <v>5.326375898395197E-2</v>
      </c>
      <c r="AG386" s="1">
        <f>(Table2[[#This Row],[Close Price]]/Table2[[#This Row],[Current Month Low]])-1</f>
        <v>4.4958847736625618E-2</v>
      </c>
      <c r="AH386" s="1">
        <f>(Table2[[#This Row],[Current Month High]]/Table2[[#This Row],[Close Price]])-1</f>
        <v>5.326375898395197E-2</v>
      </c>
      <c r="AI386">
        <v>25.9426996160283</v>
      </c>
      <c r="AJ386">
        <v>43.5618374558304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0.03</v>
      </c>
      <c r="AM386" t="s">
        <v>3188</v>
      </c>
      <c r="AN386">
        <v>-2.0699999999999998</v>
      </c>
      <c r="AO386" t="s">
        <v>3187</v>
      </c>
      <c r="AP386">
        <v>3.5061127861171999E-2</v>
      </c>
      <c r="AQ386">
        <f>(Table2[[#This Row],[Sharpe Ratio]]-AVERAGE(Table2[Sharpe Ratio]))/_xlfn.STDEV.P(Table2[Sharpe Ratio])</f>
        <v>-0.35998947542537979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394</v>
      </c>
      <c r="AT386">
        <f>_xlfn.RANK.AVG(Table2[[#This Row],[6M Return vs Nifty Z-Score]],Table2[6M Return vs Nifty Z-Score])</f>
        <v>308</v>
      </c>
      <c r="AU386">
        <f>_xlfn.RANK.AVG(Table2[[#This Row],[Sharpe Ratio Z-Score]],Table2[Sharpe Ratio Z-Score])</f>
        <v>431</v>
      </c>
      <c r="AV386">
        <f>(Table2[[#This Row],[Rank 1Y]]+Table2[[#This Row],[Rank 6M]]+Table2[[#This Row],[Rank Sharpe]])/3</f>
        <v>377.66666666666669</v>
      </c>
    </row>
    <row r="387" spans="1:48" x14ac:dyDescent="0.3">
      <c r="A387" t="s">
        <v>333</v>
      </c>
      <c r="B387" t="s">
        <v>334</v>
      </c>
      <c r="C387" t="s">
        <v>3142</v>
      </c>
      <c r="D387" t="s">
        <v>54</v>
      </c>
      <c r="E387">
        <v>78504.256565595002</v>
      </c>
      <c r="F387">
        <v>1955.45</v>
      </c>
      <c r="G387">
        <v>31.296851994383498</v>
      </c>
      <c r="H387">
        <f>(Table2[[#This Row],[1Y Return vs Nifty]]-AVERAGE(Table2[1Y Return vs Nifty]))/_xlfn.STDEV.P(Table2[1Y Return vs Nifty])</f>
        <v>0.11225639014293493</v>
      </c>
      <c r="I387">
        <v>-3.0538449205206299E-2</v>
      </c>
      <c r="J387">
        <f>(Table2[[#This Row],[1M Return vs Nifty]]-AVERAGE(Table2[1M Return vs Nifty]))/_xlfn.STDEV.P(Table2[1M Return vs Nifty])</f>
        <v>-0.19458132776924308</v>
      </c>
      <c r="K387">
        <v>6.3560587353419704</v>
      </c>
      <c r="L387">
        <f>(Table2[[#This Row],[6M Return vs Nifty]]-AVERAGE(Table2[6M Return vs Nifty]))/_xlfn.STDEV.P(Table2[6M Return vs Nifty])</f>
        <v>-0.10624678896993961</v>
      </c>
      <c r="M387">
        <v>1.59597314703452</v>
      </c>
      <c r="N387">
        <f>(Table2[[#This Row],[1W Return vs Nifty]]-AVERAGE(Table2[1W Return vs Nifty]))/_xlfn.STDEV.P(Table2[1W Return vs Nifty])</f>
        <v>-7.8467752224169435E-2</v>
      </c>
      <c r="O387">
        <v>1959.64</v>
      </c>
      <c r="P387">
        <v>1936.2381960412899</v>
      </c>
      <c r="Q387">
        <v>1720.2943532398599</v>
      </c>
      <c r="R387">
        <v>49.6291828693303</v>
      </c>
      <c r="S387" s="1">
        <f>(Table2[[#This Row],[Close Price]]-Table2[[#This Row],[20D EMA]])/Table2[[#This Row],[20D EMA]]</f>
        <v>-2.1381478230695712E-3</v>
      </c>
      <c r="T387" s="1">
        <f>(Table2[[#This Row],[Close Price]]-Table2[[#This Row],[50D EMA]])/Table2[[#This Row],[50D EMA]]</f>
        <v>9.9222316747956656E-3</v>
      </c>
      <c r="U387" s="1">
        <f>(Table2[[#This Row],[Close Price]]-Table2[[#This Row],[200D EMA]])/Table2[[#This Row],[200D EMA]]</f>
        <v>0.13669500589667546</v>
      </c>
      <c r="V387">
        <v>0.69001189850290501</v>
      </c>
      <c r="W387">
        <v>1939.9</v>
      </c>
      <c r="X387">
        <v>1996.45</v>
      </c>
      <c r="Y387">
        <v>1937.9</v>
      </c>
      <c r="Z387">
        <v>1996.45</v>
      </c>
      <c r="AA387">
        <v>1868.05</v>
      </c>
      <c r="AB387">
        <v>2009.45</v>
      </c>
      <c r="AC387" s="1">
        <f>(Table2[[#This Row],[Close Price]]/Table2[[#This Row],[Day Low]])-1</f>
        <v>8.0158771070673041E-3</v>
      </c>
      <c r="AD387" s="1">
        <f>(Table2[[#This Row],[Day High]]/Table2[[#This Row],[Close Price]])-1</f>
        <v>2.0967040834590556E-2</v>
      </c>
      <c r="AE387" s="1">
        <f>(Table2[[#This Row],[Close Price]]/Table2[[#This Row],[Current Week Low]])-1</f>
        <v>9.0561948500953449E-3</v>
      </c>
      <c r="AF387" s="1">
        <f>(Table2[[#This Row],[Current Week High]]/Table2[[#This Row],[Close Price]])-1</f>
        <v>2.0967040834590556E-2</v>
      </c>
      <c r="AG387" s="1">
        <f>(Table2[[#This Row],[Close Price]]/Table2[[#This Row],[Current Month Low]])-1</f>
        <v>4.6786756243141214E-2</v>
      </c>
      <c r="AH387" s="1">
        <f>(Table2[[#This Row],[Current Month High]]/Table2[[#This Row],[Close Price]])-1</f>
        <v>2.7615126952875269E-2</v>
      </c>
      <c r="AI387">
        <v>6.3054539875731797</v>
      </c>
      <c r="AJ387">
        <v>60.8100328947368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7.0000000000000007E-2</v>
      </c>
      <c r="AM387" t="s">
        <v>3188</v>
      </c>
      <c r="AN387">
        <v>-3.76</v>
      </c>
      <c r="AO387" t="s">
        <v>3187</v>
      </c>
      <c r="AP387">
        <v>4.6055074929699999E-4</v>
      </c>
      <c r="AQ387">
        <f>(Table2[[#This Row],[Sharpe Ratio]]-AVERAGE(Table2[Sharpe Ratio]))/_xlfn.STDEV.P(Table2[Sharpe Ratio])</f>
        <v>-0.76542864970285973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-1.0324681285232769</v>
      </c>
      <c r="AS387">
        <f>_xlfn.RANK.AVG(Table2[[#This Row],[1Y Return vs Nifty Z-Score]],Table2[1Y Return vs Nifty Z-Score])</f>
        <v>258</v>
      </c>
      <c r="AT387">
        <f>_xlfn.RANK.AVG(Table2[[#This Row],[6M Return vs Nifty Z-Score]],Table2[6M Return vs Nifty Z-Score])</f>
        <v>358</v>
      </c>
      <c r="AU387">
        <f>_xlfn.RANK.AVG(Table2[[#This Row],[Sharpe Ratio Z-Score]],Table2[Sharpe Ratio Z-Score])</f>
        <v>520</v>
      </c>
      <c r="AV387">
        <f>(Table2[[#This Row],[Rank 1Y]]+Table2[[#This Row],[Rank 6M]]+Table2[[#This Row],[Rank Sharpe]])/3</f>
        <v>378.66666666666669</v>
      </c>
    </row>
    <row r="388" spans="1:48" x14ac:dyDescent="0.3">
      <c r="A388" t="s">
        <v>573</v>
      </c>
      <c r="B388" t="s">
        <v>574</v>
      </c>
      <c r="C388" t="s">
        <v>3145</v>
      </c>
      <c r="D388" t="s">
        <v>48</v>
      </c>
      <c r="E388">
        <v>35080.550999999999</v>
      </c>
      <c r="F388">
        <v>58.09</v>
      </c>
      <c r="G388">
        <v>53.537217693039501</v>
      </c>
      <c r="H388">
        <f>(Table2[[#This Row],[1Y Return vs Nifty]]-AVERAGE(Table2[1Y Return vs Nifty]))/_xlfn.STDEV.P(Table2[1Y Return vs Nifty])</f>
        <v>0.49147830885164978</v>
      </c>
      <c r="I388">
        <v>1.6229911402191</v>
      </c>
      <c r="J388">
        <f>(Table2[[#This Row],[1M Return vs Nifty]]-AVERAGE(Table2[1M Return vs Nifty]))/_xlfn.STDEV.P(Table2[1M Return vs Nifty])</f>
        <v>-1.2187503056405783E-2</v>
      </c>
      <c r="K388">
        <v>-22.789414034441801</v>
      </c>
      <c r="L388">
        <f>(Table2[[#This Row],[6M Return vs Nifty]]-AVERAGE(Table2[6M Return vs Nifty]))/_xlfn.STDEV.P(Table2[6M Return vs Nifty])</f>
        <v>-1.0367266433344702</v>
      </c>
      <c r="M388">
        <v>0.28195130036754101</v>
      </c>
      <c r="N388">
        <f>(Table2[[#This Row],[1W Return vs Nifty]]-AVERAGE(Table2[1W Return vs Nifty]))/_xlfn.STDEV.P(Table2[1W Return vs Nifty])</f>
        <v>-0.35159345413839221</v>
      </c>
      <c r="O388">
        <v>59.93</v>
      </c>
      <c r="P388">
        <v>61.645789577681803</v>
      </c>
      <c r="Q388">
        <v>59.121414238607002</v>
      </c>
      <c r="R388">
        <v>41.2245818149363</v>
      </c>
      <c r="S388" s="1">
        <f>(Table2[[#This Row],[Close Price]]-Table2[[#This Row],[20D EMA]])/Table2[[#This Row],[20D EMA]]</f>
        <v>-3.0702486233939535E-2</v>
      </c>
      <c r="T388" s="1">
        <f>(Table2[[#This Row],[Close Price]]-Table2[[#This Row],[50D EMA]])/Table2[[#This Row],[50D EMA]]</f>
        <v>-5.7680980356347576E-2</v>
      </c>
      <c r="U388" s="1">
        <f>(Table2[[#This Row],[Close Price]]-Table2[[#This Row],[200D EMA]])/Table2[[#This Row],[200D EMA]]</f>
        <v>-1.7445696316470603E-2</v>
      </c>
      <c r="V388">
        <v>0.46681098779756097</v>
      </c>
      <c r="W388">
        <v>57.9</v>
      </c>
      <c r="X388">
        <v>60.15</v>
      </c>
      <c r="Y388">
        <v>57.9</v>
      </c>
      <c r="Z388">
        <v>60.5</v>
      </c>
      <c r="AA388">
        <v>55.06</v>
      </c>
      <c r="AB388">
        <v>61.82</v>
      </c>
      <c r="AC388" s="1">
        <f>(Table2[[#This Row],[Close Price]]/Table2[[#This Row],[Day Low]])-1</f>
        <v>3.2815198618307839E-3</v>
      </c>
      <c r="AD388" s="1">
        <f>(Table2[[#This Row],[Day High]]/Table2[[#This Row],[Close Price]])-1</f>
        <v>3.5462213806162657E-2</v>
      </c>
      <c r="AE388" s="1">
        <f>(Table2[[#This Row],[Close Price]]/Table2[[#This Row],[Current Week Low]])-1</f>
        <v>3.2815198618307839E-3</v>
      </c>
      <c r="AF388" s="1">
        <f>(Table2[[#This Row],[Current Week High]]/Table2[[#This Row],[Close Price]])-1</f>
        <v>4.1487347219831161E-2</v>
      </c>
      <c r="AG388" s="1">
        <f>(Table2[[#This Row],[Close Price]]/Table2[[#This Row],[Current Month Low]])-1</f>
        <v>5.5030875408645041E-2</v>
      </c>
      <c r="AH388" s="1">
        <f>(Table2[[#This Row],[Current Month High]]/Table2[[#This Row],[Close Price]])-1</f>
        <v>6.4210707522809329E-2</v>
      </c>
      <c r="AI388">
        <v>34.5326217937683</v>
      </c>
      <c r="AJ388">
        <v>87.085346215781001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</v>
      </c>
      <c r="AM388" t="s">
        <v>3187</v>
      </c>
      <c r="AN388">
        <v>-4.8600000000000003</v>
      </c>
      <c r="AO388" t="s">
        <v>3187</v>
      </c>
      <c r="AP388">
        <v>7.6378901032229995E-2</v>
      </c>
      <c r="AQ388">
        <f>(Table2[[#This Row],[Sharpe Ratio]]-AVERAGE(Table2[Sharpe Ratio]))/_xlfn.STDEV.P(Table2[Sharpe Ratio])</f>
        <v>0.12415978553329644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166</v>
      </c>
      <c r="AT388">
        <f>_xlfn.RANK.AVG(Table2[[#This Row],[6M Return vs Nifty Z-Score]],Table2[6M Return vs Nifty Z-Score])</f>
        <v>663</v>
      </c>
      <c r="AU388">
        <f>_xlfn.RANK.AVG(Table2[[#This Row],[Sharpe Ratio Z-Score]],Table2[Sharpe Ratio Z-Score])</f>
        <v>307</v>
      </c>
      <c r="AV388">
        <f>(Table2[[#This Row],[Rank 1Y]]+Table2[[#This Row],[Rank 6M]]+Table2[[#This Row],[Rank Sharpe]])/3</f>
        <v>378.66666666666669</v>
      </c>
    </row>
    <row r="389" spans="1:48" x14ac:dyDescent="0.3">
      <c r="A389" t="s">
        <v>674</v>
      </c>
      <c r="B389" t="s">
        <v>675</v>
      </c>
      <c r="C389" t="s">
        <v>3146</v>
      </c>
      <c r="D389" t="s">
        <v>275</v>
      </c>
      <c r="E389">
        <v>27593.593790219998</v>
      </c>
      <c r="F389">
        <v>3312.7</v>
      </c>
      <c r="G389">
        <v>5.1412417169440099</v>
      </c>
      <c r="H389">
        <f>(Table2[[#This Row],[1Y Return vs Nifty]]-AVERAGE(Table2[1Y Return vs Nifty]))/_xlfn.STDEV.P(Table2[1Y Return vs Nifty])</f>
        <v>-0.33372461793947183</v>
      </c>
      <c r="I389">
        <v>2.2403762744559499</v>
      </c>
      <c r="J389">
        <f>(Table2[[#This Row],[1M Return vs Nifty]]-AVERAGE(Table2[1M Return vs Nifty]))/_xlfn.STDEV.P(Table2[1M Return vs Nifty])</f>
        <v>5.5913628410804869E-2</v>
      </c>
      <c r="K389">
        <v>35.837249461095297</v>
      </c>
      <c r="L389">
        <f>(Table2[[#This Row],[6M Return vs Nifty]]-AVERAGE(Table2[6M Return vs Nifty]))/_xlfn.STDEV.P(Table2[6M Return vs Nifty])</f>
        <v>0.8349509836539909</v>
      </c>
      <c r="M389">
        <v>-7.6491225295003602</v>
      </c>
      <c r="N389">
        <f>(Table2[[#This Row],[1W Return vs Nifty]]-AVERAGE(Table2[1W Return vs Nifty]))/_xlfn.STDEV.P(Table2[1W Return vs Nifty])</f>
        <v>-2.0001049398573829</v>
      </c>
      <c r="O389">
        <v>3400.66</v>
      </c>
      <c r="P389">
        <v>3310.70690069076</v>
      </c>
      <c r="Q389">
        <v>2883.3414450822202</v>
      </c>
      <c r="R389">
        <v>34.142695406350597</v>
      </c>
      <c r="S389" s="1">
        <f>(Table2[[#This Row],[Close Price]]-Table2[[#This Row],[20D EMA]])/Table2[[#This Row],[20D EMA]]</f>
        <v>-2.58655672722354E-2</v>
      </c>
      <c r="T389" s="1">
        <f>(Table2[[#This Row],[Close Price]]-Table2[[#This Row],[50D EMA]])/Table2[[#This Row],[50D EMA]]</f>
        <v>6.0201623672091753E-4</v>
      </c>
      <c r="U389" s="1">
        <f>(Table2[[#This Row],[Close Price]]-Table2[[#This Row],[200D EMA]])/Table2[[#This Row],[200D EMA]]</f>
        <v>0.14891006254222391</v>
      </c>
      <c r="V389">
        <v>1.05818338281028</v>
      </c>
      <c r="W389">
        <v>3279</v>
      </c>
      <c r="X389">
        <v>3346.6</v>
      </c>
      <c r="Y389">
        <v>3279</v>
      </c>
      <c r="Z389">
        <v>3519.3</v>
      </c>
      <c r="AA389">
        <v>3279</v>
      </c>
      <c r="AB389">
        <v>3653.95</v>
      </c>
      <c r="AC389" s="1">
        <f>(Table2[[#This Row],[Close Price]]/Table2[[#This Row],[Day Low]])-1</f>
        <v>1.0277523635254582E-2</v>
      </c>
      <c r="AD389" s="1">
        <f>(Table2[[#This Row],[Day High]]/Table2[[#This Row],[Close Price]])-1</f>
        <v>1.0233344401847422E-2</v>
      </c>
      <c r="AE389" s="1">
        <f>(Table2[[#This Row],[Close Price]]/Table2[[#This Row],[Current Week Low]])-1</f>
        <v>1.0277523635254582E-2</v>
      </c>
      <c r="AF389" s="1">
        <f>(Table2[[#This Row],[Current Week High]]/Table2[[#This Row],[Close Price]])-1</f>
        <v>6.2366045823648575E-2</v>
      </c>
      <c r="AG389" s="1">
        <f>(Table2[[#This Row],[Close Price]]/Table2[[#This Row],[Current Month Low]])-1</f>
        <v>1.0277523635254582E-2</v>
      </c>
      <c r="AH389" s="1">
        <f>(Table2[[#This Row],[Current Month High]]/Table2[[#This Row],[Close Price]])-1</f>
        <v>0.10301264829293322</v>
      </c>
      <c r="AI389">
        <v>10.3012648292933</v>
      </c>
      <c r="AJ389">
        <v>70.4326799403199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-0.01</v>
      </c>
      <c r="AM389" t="s">
        <v>3187</v>
      </c>
      <c r="AN389">
        <v>0.3</v>
      </c>
      <c r="AO389" t="s">
        <v>3188</v>
      </c>
      <c r="AP389">
        <v>-2.0563408518275001E-2</v>
      </c>
      <c r="AQ389">
        <f>(Table2[[#This Row],[Sharpe Ratio]]-AVERAGE(Table2[Sharpe Ratio]))/_xlfn.STDEV.P(Table2[Sharpe Ratio])</f>
        <v>-1.0117810922626207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-2.4547460379946795</v>
      </c>
      <c r="AS389">
        <f>_xlfn.RANK.AVG(Table2[[#This Row],[1Y Return vs Nifty Z-Score]],Table2[1Y Return vs Nifty Z-Score])</f>
        <v>410</v>
      </c>
      <c r="AT389">
        <f>_xlfn.RANK.AVG(Table2[[#This Row],[6M Return vs Nifty Z-Score]],Table2[6M Return vs Nifty Z-Score])</f>
        <v>104</v>
      </c>
      <c r="AU389">
        <f>_xlfn.RANK.AVG(Table2[[#This Row],[Sharpe Ratio Z-Score]],Table2[Sharpe Ratio Z-Score])</f>
        <v>624</v>
      </c>
      <c r="AV389">
        <f>(Table2[[#This Row],[Rank 1Y]]+Table2[[#This Row],[Rank 6M]]+Table2[[#This Row],[Rank Sharpe]])/3</f>
        <v>379.33333333333331</v>
      </c>
    </row>
    <row r="390" spans="1:48" x14ac:dyDescent="0.3">
      <c r="A390" t="s">
        <v>672</v>
      </c>
      <c r="B390" t="s">
        <v>673</v>
      </c>
      <c r="C390" t="s">
        <v>3151</v>
      </c>
      <c r="D390" t="s">
        <v>258</v>
      </c>
      <c r="E390">
        <v>27944.998229119999</v>
      </c>
      <c r="F390">
        <v>1468.4</v>
      </c>
      <c r="G390">
        <v>0.32067185457670799</v>
      </c>
      <c r="H390">
        <f>(Table2[[#This Row],[1Y Return vs Nifty]]-AVERAGE(Table2[1Y Return vs Nifty]))/_xlfn.STDEV.P(Table2[1Y Return vs Nifty])</f>
        <v>-0.41592046747025557</v>
      </c>
      <c r="I390">
        <v>1.8139299317345601</v>
      </c>
      <c r="J390">
        <f>(Table2[[#This Row],[1M Return vs Nifty]]-AVERAGE(Table2[1M Return vs Nifty]))/_xlfn.STDEV.P(Table2[1M Return vs Nifty])</f>
        <v>8.8741439158004278E-3</v>
      </c>
      <c r="K390">
        <v>8.2388595601935997</v>
      </c>
      <c r="L390">
        <f>(Table2[[#This Row],[6M Return vs Nifty]]-AVERAGE(Table2[6M Return vs Nifty]))/_xlfn.STDEV.P(Table2[6M Return vs Nifty])</f>
        <v>-4.6137685537531656E-2</v>
      </c>
      <c r="M390">
        <v>4.5008117394498797</v>
      </c>
      <c r="N390">
        <f>(Table2[[#This Row],[1W Return vs Nifty]]-AVERAGE(Table2[1W Return vs Nifty]))/_xlfn.STDEV.P(Table2[1W Return vs Nifty])</f>
        <v>0.52531679025767319</v>
      </c>
      <c r="O390">
        <v>1482.57</v>
      </c>
      <c r="P390">
        <v>1517.0818331483599</v>
      </c>
      <c r="Q390">
        <v>1443.31489874353</v>
      </c>
      <c r="R390">
        <v>45.975704443697303</v>
      </c>
      <c r="S390" s="1">
        <f>(Table2[[#This Row],[Close Price]]-Table2[[#This Row],[20D EMA]])/Table2[[#This Row],[20D EMA]]</f>
        <v>-9.5577274597488451E-3</v>
      </c>
      <c r="T390" s="1">
        <f>(Table2[[#This Row],[Close Price]]-Table2[[#This Row],[50D EMA]])/Table2[[#This Row],[50D EMA]]</f>
        <v>-3.2089128011856621E-2</v>
      </c>
      <c r="U390" s="1">
        <f>(Table2[[#This Row],[Close Price]]-Table2[[#This Row],[200D EMA]])/Table2[[#This Row],[200D EMA]]</f>
        <v>1.7380199759808358E-2</v>
      </c>
      <c r="V390">
        <v>1.1306640115746001</v>
      </c>
      <c r="W390">
        <v>1457.45</v>
      </c>
      <c r="X390">
        <v>1499.95</v>
      </c>
      <c r="Y390">
        <v>1455</v>
      </c>
      <c r="Z390">
        <v>1536.75</v>
      </c>
      <c r="AA390">
        <v>1387.6</v>
      </c>
      <c r="AB390">
        <v>1536.75</v>
      </c>
      <c r="AC390" s="1">
        <f>(Table2[[#This Row],[Close Price]]/Table2[[#This Row],[Day Low]])-1</f>
        <v>7.5131222340389936E-3</v>
      </c>
      <c r="AD390" s="1">
        <f>(Table2[[#This Row],[Day High]]/Table2[[#This Row],[Close Price]])-1</f>
        <v>2.148597112503392E-2</v>
      </c>
      <c r="AE390" s="1">
        <f>(Table2[[#This Row],[Close Price]]/Table2[[#This Row],[Current Week Low]])-1</f>
        <v>9.2096219931272483E-3</v>
      </c>
      <c r="AF390" s="1">
        <f>(Table2[[#This Row],[Current Week High]]/Table2[[#This Row],[Close Price]])-1</f>
        <v>4.6547262326341432E-2</v>
      </c>
      <c r="AG390" s="1">
        <f>(Table2[[#This Row],[Close Price]]/Table2[[#This Row],[Current Month Low]])-1</f>
        <v>5.8230037474776619E-2</v>
      </c>
      <c r="AH390" s="1">
        <f>(Table2[[#This Row],[Current Month High]]/Table2[[#This Row],[Close Price]])-1</f>
        <v>4.6547262326341432E-2</v>
      </c>
      <c r="AI390">
        <v>25.3847725415418</v>
      </c>
      <c r="AJ390">
        <v>43.174726989079502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-0.12</v>
      </c>
      <c r="AM390" t="s">
        <v>3187</v>
      </c>
      <c r="AN390">
        <v>-2</v>
      </c>
      <c r="AO390" t="s">
        <v>3187</v>
      </c>
      <c r="AP390">
        <v>5.8538017612812E-2</v>
      </c>
      <c r="AQ390">
        <f>(Table2[[#This Row],[Sharpe Ratio]]-AVERAGE(Table2[Sharpe Ratio]))/_xlfn.STDEV.P(Table2[Sharpe Ratio])</f>
        <v>-8.489432990997163E-2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447</v>
      </c>
      <c r="AT390">
        <f>_xlfn.RANK.AVG(Table2[[#This Row],[6M Return vs Nifty Z-Score]],Table2[6M Return vs Nifty Z-Score])</f>
        <v>330</v>
      </c>
      <c r="AU390">
        <f>_xlfn.RANK.AVG(Table2[[#This Row],[Sharpe Ratio Z-Score]],Table2[Sharpe Ratio Z-Score])</f>
        <v>363</v>
      </c>
      <c r="AV390">
        <f>(Table2[[#This Row],[Rank 1Y]]+Table2[[#This Row],[Rank 6M]]+Table2[[#This Row],[Rank Sharpe]])/3</f>
        <v>380</v>
      </c>
    </row>
    <row r="391" spans="1:48" x14ac:dyDescent="0.3">
      <c r="A391" t="s">
        <v>1459</v>
      </c>
      <c r="B391" t="s">
        <v>1460</v>
      </c>
      <c r="C391" t="s">
        <v>3151</v>
      </c>
      <c r="D391" t="s">
        <v>117</v>
      </c>
      <c r="E391">
        <v>7278.2241514199904</v>
      </c>
      <c r="F391">
        <v>669.65</v>
      </c>
      <c r="G391">
        <v>-1.7386781099872199</v>
      </c>
      <c r="H391">
        <f>(Table2[[#This Row],[1Y Return vs Nifty]]-AVERAGE(Table2[1Y Return vs Nifty]))/_xlfn.STDEV.P(Table2[1Y Return vs Nifty])</f>
        <v>-0.45103457734758778</v>
      </c>
      <c r="I391">
        <v>3.9223353640126501</v>
      </c>
      <c r="J391">
        <f>(Table2[[#This Row],[1M Return vs Nifty]]-AVERAGE(Table2[1M Return vs Nifty]))/_xlfn.STDEV.P(Table2[1M Return vs Nifty])</f>
        <v>0.24144339051296146</v>
      </c>
      <c r="K391">
        <v>6.9210812084141597</v>
      </c>
      <c r="L391">
        <f>(Table2[[#This Row],[6M Return vs Nifty]]-AVERAGE(Table2[6M Return vs Nifty]))/_xlfn.STDEV.P(Table2[6M Return vs Nifty])</f>
        <v>-8.8208240320903644E-2</v>
      </c>
      <c r="M391">
        <v>1.6902510548007501</v>
      </c>
      <c r="N391">
        <f>(Table2[[#This Row],[1W Return vs Nifty]]-AVERAGE(Table2[1W Return vs Nifty]))/_xlfn.STDEV.P(Table2[1W Return vs Nifty])</f>
        <v>-5.8871639877201835E-2</v>
      </c>
      <c r="O391">
        <v>696.8</v>
      </c>
      <c r="P391">
        <v>676.50108239531005</v>
      </c>
      <c r="Q391">
        <v>617.38957301199696</v>
      </c>
      <c r="R391">
        <v>35.588712955505599</v>
      </c>
      <c r="S391" s="1">
        <f>(Table2[[#This Row],[Close Price]]-Table2[[#This Row],[20D EMA]])/Table2[[#This Row],[20D EMA]]</f>
        <v>-3.8963834672789868E-2</v>
      </c>
      <c r="T391" s="1">
        <f>(Table2[[#This Row],[Close Price]]-Table2[[#This Row],[50D EMA]])/Table2[[#This Row],[50D EMA]]</f>
        <v>-1.0127230500581338E-2</v>
      </c>
      <c r="U391" s="1">
        <f>(Table2[[#This Row],[Close Price]]-Table2[[#This Row],[200D EMA]])/Table2[[#This Row],[200D EMA]]</f>
        <v>8.464740784824934E-2</v>
      </c>
      <c r="V391">
        <v>0.82336222912030899</v>
      </c>
      <c r="W391">
        <v>663.85</v>
      </c>
      <c r="X391">
        <v>706.05</v>
      </c>
      <c r="Y391">
        <v>663.85</v>
      </c>
      <c r="Z391">
        <v>736.7</v>
      </c>
      <c r="AA391">
        <v>663.3</v>
      </c>
      <c r="AB391">
        <v>743.95</v>
      </c>
      <c r="AC391" s="1">
        <f>(Table2[[#This Row],[Close Price]]/Table2[[#This Row],[Day Low]])-1</f>
        <v>8.7369134593657805E-3</v>
      </c>
      <c r="AD391" s="1">
        <f>(Table2[[#This Row],[Day High]]/Table2[[#This Row],[Close Price]])-1</f>
        <v>5.435675352796232E-2</v>
      </c>
      <c r="AE391" s="1">
        <f>(Table2[[#This Row],[Close Price]]/Table2[[#This Row],[Current Week Low]])-1</f>
        <v>8.7369134593657805E-3</v>
      </c>
      <c r="AF391" s="1">
        <f>(Table2[[#This Row],[Current Week High]]/Table2[[#This Row],[Close Price]])-1</f>
        <v>0.10012693197939226</v>
      </c>
      <c r="AG391" s="1">
        <f>(Table2[[#This Row],[Close Price]]/Table2[[#This Row],[Current Month Low]])-1</f>
        <v>9.5733453942410396E-3</v>
      </c>
      <c r="AH391" s="1">
        <f>(Table2[[#This Row],[Current Month High]]/Table2[[#This Row],[Close Price]])-1</f>
        <v>0.11095348316284648</v>
      </c>
      <c r="AI391">
        <v>25.6850593593668</v>
      </c>
      <c r="AJ391">
        <v>43.225323494813303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</v>
      </c>
      <c r="AM391">
        <v>0</v>
      </c>
      <c r="AN391">
        <v>-6.91</v>
      </c>
      <c r="AO391" t="s">
        <v>3187</v>
      </c>
      <c r="AP391">
        <v>6.9194161468441998E-2</v>
      </c>
      <c r="AQ391">
        <f>(Table2[[#This Row],[Sharpe Ratio]]-AVERAGE(Table2[Sharpe Ratio]))/_xlfn.STDEV.P(Table2[Sharpe Ratio])</f>
        <v>3.99711644382683E-2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-0.31669990259446351</v>
      </c>
      <c r="AS391">
        <f>_xlfn.RANK.AVG(Table2[[#This Row],[1Y Return vs Nifty Z-Score]],Table2[1Y Return vs Nifty Z-Score])</f>
        <v>463</v>
      </c>
      <c r="AT391">
        <f>_xlfn.RANK.AVG(Table2[[#This Row],[6M Return vs Nifty Z-Score]],Table2[6M Return vs Nifty Z-Score])</f>
        <v>348</v>
      </c>
      <c r="AU391">
        <f>_xlfn.RANK.AVG(Table2[[#This Row],[Sharpe Ratio Z-Score]],Table2[Sharpe Ratio Z-Score])</f>
        <v>330</v>
      </c>
      <c r="AV391">
        <f>(Table2[[#This Row],[Rank 1Y]]+Table2[[#This Row],[Rank 6M]]+Table2[[#This Row],[Rank Sharpe]])/3</f>
        <v>380.33333333333331</v>
      </c>
    </row>
    <row r="392" spans="1:48" x14ac:dyDescent="0.3">
      <c r="A392" t="s">
        <v>1461</v>
      </c>
      <c r="B392" t="s">
        <v>1462</v>
      </c>
      <c r="C392" t="s">
        <v>3144</v>
      </c>
      <c r="D392" t="s">
        <v>127</v>
      </c>
      <c r="E392">
        <v>7245.0459769549998</v>
      </c>
      <c r="F392">
        <v>632.35</v>
      </c>
      <c r="G392">
        <v>-7.8898526067000398</v>
      </c>
      <c r="H392">
        <f>(Table2[[#This Row],[1Y Return vs Nifty]]-AVERAGE(Table2[1Y Return vs Nifty]))/_xlfn.STDEV.P(Table2[1Y Return vs Nifty])</f>
        <v>-0.55591865284174713</v>
      </c>
      <c r="I392">
        <v>9.61422695935393</v>
      </c>
      <c r="J392">
        <f>(Table2[[#This Row],[1M Return vs Nifty]]-AVERAGE(Table2[1M Return vs Nifty]))/_xlfn.STDEV.P(Table2[1M Return vs Nifty])</f>
        <v>0.86929177288548232</v>
      </c>
      <c r="K392">
        <v>14.848530188494699</v>
      </c>
      <c r="L392">
        <f>(Table2[[#This Row],[6M Return vs Nifty]]-AVERAGE(Table2[6M Return vs Nifty]))/_xlfn.STDEV.P(Table2[6M Return vs Nifty])</f>
        <v>0.16487846136797454</v>
      </c>
      <c r="M392">
        <v>2.5876181469696</v>
      </c>
      <c r="N392">
        <f>(Table2[[#This Row],[1W Return vs Nifty]]-AVERAGE(Table2[1W Return vs Nifty]))/_xlfn.STDEV.P(Table2[1W Return vs Nifty])</f>
        <v>0.1276503860274846</v>
      </c>
      <c r="O392">
        <v>631.82000000000005</v>
      </c>
      <c r="P392">
        <v>609.303969684751</v>
      </c>
      <c r="Q392">
        <v>561.31190143040806</v>
      </c>
      <c r="R392">
        <v>47.419861339454698</v>
      </c>
      <c r="S392" s="1">
        <f>(Table2[[#This Row],[Close Price]]-Table2[[#This Row],[20D EMA]])/Table2[[#This Row],[20D EMA]]</f>
        <v>8.3884650691648359E-4</v>
      </c>
      <c r="T392" s="1">
        <f>(Table2[[#This Row],[Close Price]]-Table2[[#This Row],[50D EMA]])/Table2[[#This Row],[50D EMA]]</f>
        <v>3.7823535479627447E-2</v>
      </c>
      <c r="U392" s="1">
        <f>(Table2[[#This Row],[Close Price]]-Table2[[#This Row],[200D EMA]])/Table2[[#This Row],[200D EMA]]</f>
        <v>0.12655726413169477</v>
      </c>
      <c r="V392">
        <v>0.65046141350542297</v>
      </c>
      <c r="W392">
        <v>629.54999999999995</v>
      </c>
      <c r="X392">
        <v>648.29999999999995</v>
      </c>
      <c r="Y392">
        <v>625</v>
      </c>
      <c r="Z392">
        <v>651.9</v>
      </c>
      <c r="AA392">
        <v>595.5</v>
      </c>
      <c r="AB392">
        <v>677.05</v>
      </c>
      <c r="AC392" s="1">
        <f>(Table2[[#This Row],[Close Price]]/Table2[[#This Row],[Day Low]])-1</f>
        <v>4.4476213168136436E-3</v>
      </c>
      <c r="AD392" s="1">
        <f>(Table2[[#This Row],[Day High]]/Table2[[#This Row],[Close Price]])-1</f>
        <v>2.5223373131967985E-2</v>
      </c>
      <c r="AE392" s="1">
        <f>(Table2[[#This Row],[Close Price]]/Table2[[#This Row],[Current Week Low]])-1</f>
        <v>1.1759999999999993E-2</v>
      </c>
      <c r="AF392" s="1">
        <f>(Table2[[#This Row],[Current Week High]]/Table2[[#This Row],[Close Price]])-1</f>
        <v>3.0916422867083071E-2</v>
      </c>
      <c r="AG392" s="1">
        <f>(Table2[[#This Row],[Close Price]]/Table2[[#This Row],[Current Month Low]])-1</f>
        <v>6.1880772460117583E-2</v>
      </c>
      <c r="AH392" s="1">
        <f>(Table2[[#This Row],[Current Month High]]/Table2[[#This Row],[Close Price]])-1</f>
        <v>7.0688700877678423E-2</v>
      </c>
      <c r="AI392">
        <v>8.5474816161935596</v>
      </c>
      <c r="AJ392">
        <v>35.406852248394003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7.0000000000000007E-2</v>
      </c>
      <c r="AM392" t="s">
        <v>3188</v>
      </c>
      <c r="AN392">
        <v>-5.49</v>
      </c>
      <c r="AO392" t="s">
        <v>3187</v>
      </c>
      <c r="AP392">
        <v>5.2152282371436001E-2</v>
      </c>
      <c r="AQ392">
        <f>(Table2[[#This Row],[Sharpe Ratio]]-AVERAGE(Table2[Sharpe Ratio]))/_xlfn.STDEV.P(Table2[Sharpe Ratio])</f>
        <v>-0.15972045824438977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0.44618150919480459</v>
      </c>
      <c r="AS392">
        <f>_xlfn.RANK.AVG(Table2[[#This Row],[1Y Return vs Nifty Z-Score]],Table2[1Y Return vs Nifty Z-Score])</f>
        <v>507</v>
      </c>
      <c r="AT392">
        <f>_xlfn.RANK.AVG(Table2[[#This Row],[6M Return vs Nifty Z-Score]],Table2[6M Return vs Nifty Z-Score])</f>
        <v>255</v>
      </c>
      <c r="AU392">
        <f>_xlfn.RANK.AVG(Table2[[#This Row],[Sharpe Ratio Z-Score]],Table2[Sharpe Ratio Z-Score])</f>
        <v>379</v>
      </c>
      <c r="AV392">
        <f>(Table2[[#This Row],[Rank 1Y]]+Table2[[#This Row],[Rank 6M]]+Table2[[#This Row],[Rank Sharpe]])/3</f>
        <v>380.33333333333331</v>
      </c>
    </row>
    <row r="393" spans="1:48" x14ac:dyDescent="0.3">
      <c r="A393" t="s">
        <v>75</v>
      </c>
      <c r="B393" t="s">
        <v>76</v>
      </c>
      <c r="C393" t="s">
        <v>3150</v>
      </c>
      <c r="D393" t="s">
        <v>77</v>
      </c>
      <c r="E393">
        <v>317518.14310454001</v>
      </c>
      <c r="F393">
        <v>11017.3</v>
      </c>
      <c r="G393">
        <v>7.7894843604759698</v>
      </c>
      <c r="H393">
        <f>(Table2[[#This Row],[1Y Return vs Nifty]]-AVERAGE(Table2[1Y Return vs Nifty]))/_xlfn.STDEV.P(Table2[1Y Return vs Nifty])</f>
        <v>-0.2885692607797144</v>
      </c>
      <c r="I393">
        <v>0.102766353338379</v>
      </c>
      <c r="J393">
        <f>(Table2[[#This Row],[1M Return vs Nifty]]-AVERAGE(Table2[1M Return vs Nifty]))/_xlfn.STDEV.P(Table2[1M Return vs Nifty])</f>
        <v>-0.17987704128775397</v>
      </c>
      <c r="K393">
        <v>5.6727323982182201</v>
      </c>
      <c r="L393">
        <f>(Table2[[#This Row],[6M Return vs Nifty]]-AVERAGE(Table2[6M Return vs Nifty]))/_xlfn.STDEV.P(Table2[6M Return vs Nifty])</f>
        <v>-0.12806223165198577</v>
      </c>
      <c r="M393">
        <v>-3.35193571973346E-2</v>
      </c>
      <c r="N393">
        <f>(Table2[[#This Row],[1W Return vs Nifty]]-AVERAGE(Table2[1W Return vs Nifty]))/_xlfn.STDEV.P(Table2[1W Return vs Nifty])</f>
        <v>-0.41716553347581053</v>
      </c>
      <c r="O393">
        <v>11463.73</v>
      </c>
      <c r="P393">
        <v>11460.379412431301</v>
      </c>
      <c r="Q393">
        <v>10604.732262527399</v>
      </c>
      <c r="R393">
        <v>27.255649481604401</v>
      </c>
      <c r="S393" s="1">
        <f>(Table2[[#This Row],[Close Price]]-Table2[[#This Row],[20D EMA]])/Table2[[#This Row],[20D EMA]]</f>
        <v>-3.8942822275123391E-2</v>
      </c>
      <c r="T393" s="1">
        <f>(Table2[[#This Row],[Close Price]]-Table2[[#This Row],[50D EMA]])/Table2[[#This Row],[50D EMA]]</f>
        <v>-3.866184499534845E-2</v>
      </c>
      <c r="U393" s="1">
        <f>(Table2[[#This Row],[Close Price]]-Table2[[#This Row],[200D EMA]])/Table2[[#This Row],[200D EMA]]</f>
        <v>3.8904116318941737E-2</v>
      </c>
      <c r="V393">
        <v>0.86800070193036805</v>
      </c>
      <c r="W393">
        <v>10934.05</v>
      </c>
      <c r="X393">
        <v>11363.95</v>
      </c>
      <c r="Y393">
        <v>10934.05</v>
      </c>
      <c r="Z393">
        <v>11432.95</v>
      </c>
      <c r="AA393">
        <v>10934.05</v>
      </c>
      <c r="AB393">
        <v>11930</v>
      </c>
      <c r="AC393" s="1">
        <f>(Table2[[#This Row],[Close Price]]/Table2[[#This Row],[Day Low]])-1</f>
        <v>7.613830191008919E-3</v>
      </c>
      <c r="AD393" s="1">
        <f>(Table2[[#This Row],[Day High]]/Table2[[#This Row],[Close Price]])-1</f>
        <v>3.1464151833934029E-2</v>
      </c>
      <c r="AE393" s="1">
        <f>(Table2[[#This Row],[Close Price]]/Table2[[#This Row],[Current Week Low]])-1</f>
        <v>7.613830191008919E-3</v>
      </c>
      <c r="AF393" s="1">
        <f>(Table2[[#This Row],[Current Week High]]/Table2[[#This Row],[Close Price]])-1</f>
        <v>3.7727029308451288E-2</v>
      </c>
      <c r="AG393" s="1">
        <f>(Table2[[#This Row],[Close Price]]/Table2[[#This Row],[Current Month Low]])-1</f>
        <v>7.613830191008919E-3</v>
      </c>
      <c r="AH393" s="1">
        <f>(Table2[[#This Row],[Current Month High]]/Table2[[#This Row],[Close Price]])-1</f>
        <v>8.2842438710028832E-2</v>
      </c>
      <c r="AI393">
        <v>10.172183747379099</v>
      </c>
      <c r="AJ393">
        <v>35.089601559674001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-0.04</v>
      </c>
      <c r="AM393" t="s">
        <v>3187</v>
      </c>
      <c r="AN393">
        <v>-6.65</v>
      </c>
      <c r="AO393" t="s">
        <v>3187</v>
      </c>
      <c r="AP393">
        <v>4.9882029365569999E-2</v>
      </c>
      <c r="AQ393">
        <f>(Table2[[#This Row],[Sharpe Ratio]]-AVERAGE(Table2[Sharpe Ratio]))/_xlfn.STDEV.P(Table2[Sharpe Ratio])</f>
        <v>-0.18632260135671888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-1.1999966685519836</v>
      </c>
      <c r="AS393">
        <f>_xlfn.RANK.AVG(Table2[[#This Row],[1Y Return vs Nifty Z-Score]],Table2[1Y Return vs Nifty Z-Score])</f>
        <v>392</v>
      </c>
      <c r="AT393">
        <f>_xlfn.RANK.AVG(Table2[[#This Row],[6M Return vs Nifty Z-Score]],Table2[6M Return vs Nifty Z-Score])</f>
        <v>362</v>
      </c>
      <c r="AU393">
        <f>_xlfn.RANK.AVG(Table2[[#This Row],[Sharpe Ratio Z-Score]],Table2[Sharpe Ratio Z-Score])</f>
        <v>388</v>
      </c>
      <c r="AV393">
        <f>(Table2[[#This Row],[Rank 1Y]]+Table2[[#This Row],[Rank 6M]]+Table2[[#This Row],[Rank Sharpe]])/3</f>
        <v>380.66666666666669</v>
      </c>
    </row>
    <row r="394" spans="1:48" x14ac:dyDescent="0.3">
      <c r="A394" t="s">
        <v>1201</v>
      </c>
      <c r="B394" t="s">
        <v>1202</v>
      </c>
      <c r="C394" t="s">
        <v>3153</v>
      </c>
      <c r="D394" t="s">
        <v>92</v>
      </c>
      <c r="E394">
        <v>10144.01963153</v>
      </c>
      <c r="F394">
        <v>209.83</v>
      </c>
      <c r="G394">
        <v>25.4890866126504</v>
      </c>
      <c r="H394">
        <f>(Table2[[#This Row],[1Y Return vs Nifty]]-AVERAGE(Table2[1Y Return vs Nifty]))/_xlfn.STDEV.P(Table2[1Y Return vs Nifty])</f>
        <v>1.3227805752167853E-2</v>
      </c>
      <c r="I394">
        <v>-3.1834034070616202</v>
      </c>
      <c r="J394">
        <f>(Table2[[#This Row],[1M Return vs Nifty]]-AVERAGE(Table2[1M Return vs Nifty]))/_xlfn.STDEV.P(Table2[1M Return vs Nifty])</f>
        <v>-0.54236046770391111</v>
      </c>
      <c r="K394">
        <v>-8.94061907836155</v>
      </c>
      <c r="L394">
        <f>(Table2[[#This Row],[6M Return vs Nifty]]-AVERAGE(Table2[6M Return vs Nifty]))/_xlfn.STDEV.P(Table2[6M Return vs Nifty])</f>
        <v>-0.59459881045823593</v>
      </c>
      <c r="M394">
        <v>0.53152034261758396</v>
      </c>
      <c r="N394">
        <f>(Table2[[#This Row],[1W Return vs Nifty]]-AVERAGE(Table2[1W Return vs Nifty]))/_xlfn.STDEV.P(Table2[1W Return vs Nifty])</f>
        <v>-0.29971933955384344</v>
      </c>
      <c r="O394">
        <v>215.76</v>
      </c>
      <c r="P394">
        <v>219.28654653986101</v>
      </c>
      <c r="Q394">
        <v>201.38612106614701</v>
      </c>
      <c r="R394">
        <v>35.702905259865602</v>
      </c>
      <c r="S394" s="1">
        <f>(Table2[[#This Row],[Close Price]]-Table2[[#This Row],[20D EMA]])/Table2[[#This Row],[20D EMA]]</f>
        <v>-2.7484241750092595E-2</v>
      </c>
      <c r="T394" s="1">
        <f>(Table2[[#This Row],[Close Price]]-Table2[[#This Row],[50D EMA]])/Table2[[#This Row],[50D EMA]]</f>
        <v>-4.3124152799506203E-2</v>
      </c>
      <c r="U394" s="1">
        <f>(Table2[[#This Row],[Close Price]]-Table2[[#This Row],[200D EMA]])/Table2[[#This Row],[200D EMA]]</f>
        <v>4.1928802685859044E-2</v>
      </c>
      <c r="V394">
        <v>0.39069662072711703</v>
      </c>
      <c r="W394">
        <v>208.6</v>
      </c>
      <c r="X394">
        <v>213.9</v>
      </c>
      <c r="Y394">
        <v>208.6</v>
      </c>
      <c r="Z394">
        <v>216.48</v>
      </c>
      <c r="AA394">
        <v>201.1</v>
      </c>
      <c r="AB394">
        <v>221.9</v>
      </c>
      <c r="AC394" s="1">
        <f>(Table2[[#This Row],[Close Price]]/Table2[[#This Row],[Day Low]])-1</f>
        <v>5.8964525407478874E-3</v>
      </c>
      <c r="AD394" s="1">
        <f>(Table2[[#This Row],[Day High]]/Table2[[#This Row],[Close Price]])-1</f>
        <v>1.9396654434542304E-2</v>
      </c>
      <c r="AE394" s="1">
        <f>(Table2[[#This Row],[Close Price]]/Table2[[#This Row],[Current Week Low]])-1</f>
        <v>5.8964525407478874E-3</v>
      </c>
      <c r="AF394" s="1">
        <f>(Table2[[#This Row],[Current Week High]]/Table2[[#This Row],[Close Price]])-1</f>
        <v>3.1692322356192903E-2</v>
      </c>
      <c r="AG394" s="1">
        <f>(Table2[[#This Row],[Close Price]]/Table2[[#This Row],[Current Month Low]])-1</f>
        <v>4.3411238189955403E-2</v>
      </c>
      <c r="AH394" s="1">
        <f>(Table2[[#This Row],[Current Month High]]/Table2[[#This Row],[Close Price]])-1</f>
        <v>5.7522756517180529E-2</v>
      </c>
      <c r="AI394">
        <v>19.472906638707499</v>
      </c>
      <c r="AJ394">
        <v>80.498924731182797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-7.0000000000000007E-2</v>
      </c>
      <c r="AM394" t="s">
        <v>3187</v>
      </c>
      <c r="AN394">
        <v>-4.6500000000000004</v>
      </c>
      <c r="AO394" t="s">
        <v>3187</v>
      </c>
      <c r="AP394">
        <v>6.6489206637104004E-2</v>
      </c>
      <c r="AQ394">
        <f>(Table2[[#This Row],[Sharpe Ratio]]-AVERAGE(Table2[Sharpe Ratio]))/_xlfn.STDEV.P(Table2[Sharpe Ratio])</f>
        <v>8.2753158479519223E-3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289</v>
      </c>
      <c r="AT394">
        <f>_xlfn.RANK.AVG(Table2[[#This Row],[6M Return vs Nifty Z-Score]],Table2[6M Return vs Nifty Z-Score])</f>
        <v>515</v>
      </c>
      <c r="AU394">
        <f>_xlfn.RANK.AVG(Table2[[#This Row],[Sharpe Ratio Z-Score]],Table2[Sharpe Ratio Z-Score])</f>
        <v>338</v>
      </c>
      <c r="AV394">
        <f>(Table2[[#This Row],[Rank 1Y]]+Table2[[#This Row],[Rank 6M]]+Table2[[#This Row],[Rank Sharpe]])/3</f>
        <v>380.66666666666669</v>
      </c>
    </row>
    <row r="395" spans="1:48" x14ac:dyDescent="0.3">
      <c r="A395" t="s">
        <v>583</v>
      </c>
      <c r="B395" t="s">
        <v>584</v>
      </c>
      <c r="C395" t="s">
        <v>3152</v>
      </c>
      <c r="D395" t="s">
        <v>585</v>
      </c>
      <c r="E395">
        <v>34491.302323720003</v>
      </c>
      <c r="F395">
        <v>1268.3</v>
      </c>
      <c r="G395">
        <v>-20.0781740971108</v>
      </c>
      <c r="H395">
        <f>(Table2[[#This Row],[1Y Return vs Nifty]]-AVERAGE(Table2[1Y Return vs Nifty]))/_xlfn.STDEV.P(Table2[1Y Return vs Nifty])</f>
        <v>-0.76374251347689615</v>
      </c>
      <c r="I395">
        <v>2.5158771018966002</v>
      </c>
      <c r="J395">
        <f>(Table2[[#This Row],[1M Return vs Nifty]]-AVERAGE(Table2[1M Return vs Nifty]))/_xlfn.STDEV.P(Table2[1M Return vs Nifty])</f>
        <v>8.6302954341129806E-2</v>
      </c>
      <c r="K395">
        <v>6.2827371840995001</v>
      </c>
      <c r="L395">
        <f>(Table2[[#This Row],[6M Return vs Nifty]]-AVERAGE(Table2[6M Return vs Nifty]))/_xlfn.STDEV.P(Table2[6M Return vs Nifty])</f>
        <v>-0.10858760625092075</v>
      </c>
      <c r="M395">
        <v>2.5041234923715101</v>
      </c>
      <c r="N395">
        <f>(Table2[[#This Row],[1W Return vs Nifty]]-AVERAGE(Table2[1W Return vs Nifty]))/_xlfn.STDEV.P(Table2[1W Return vs Nifty])</f>
        <v>0.11029562423183206</v>
      </c>
      <c r="O395">
        <v>1243.5</v>
      </c>
      <c r="P395">
        <v>1257.28143463117</v>
      </c>
      <c r="Q395">
        <v>1206.9101708708399</v>
      </c>
      <c r="R395">
        <v>62.052973023925603</v>
      </c>
      <c r="S395" s="1">
        <f>(Table2[[#This Row],[Close Price]]-Table2[[#This Row],[20D EMA]])/Table2[[#This Row],[20D EMA]]</f>
        <v>1.9943707277844756E-2</v>
      </c>
      <c r="T395" s="1">
        <f>(Table2[[#This Row],[Close Price]]-Table2[[#This Row],[50D EMA]])/Table2[[#This Row],[50D EMA]]</f>
        <v>8.7638018548029557E-3</v>
      </c>
      <c r="U395" s="1">
        <f>(Table2[[#This Row],[Close Price]]-Table2[[#This Row],[200D EMA]])/Table2[[#This Row],[200D EMA]]</f>
        <v>5.0865284435265397E-2</v>
      </c>
      <c r="V395">
        <v>0.70216422455983396</v>
      </c>
      <c r="W395">
        <v>1226.2</v>
      </c>
      <c r="X395">
        <v>1287.7</v>
      </c>
      <c r="Y395">
        <v>1200</v>
      </c>
      <c r="Z395">
        <v>1287.7</v>
      </c>
      <c r="AA395">
        <v>1200</v>
      </c>
      <c r="AB395">
        <v>1300.05</v>
      </c>
      <c r="AC395" s="1">
        <f>(Table2[[#This Row],[Close Price]]/Table2[[#This Row],[Day Low]])-1</f>
        <v>3.4333713912901631E-2</v>
      </c>
      <c r="AD395" s="1">
        <f>(Table2[[#This Row],[Day High]]/Table2[[#This Row],[Close Price]])-1</f>
        <v>1.5296065599621711E-2</v>
      </c>
      <c r="AE395" s="1">
        <f>(Table2[[#This Row],[Close Price]]/Table2[[#This Row],[Current Week Low]])-1</f>
        <v>5.6916666666666726E-2</v>
      </c>
      <c r="AF395" s="1">
        <f>(Table2[[#This Row],[Current Week High]]/Table2[[#This Row],[Close Price]])-1</f>
        <v>1.5296065599621711E-2</v>
      </c>
      <c r="AG395" s="1">
        <f>(Table2[[#This Row],[Close Price]]/Table2[[#This Row],[Current Month Low]])-1</f>
        <v>5.6916666666666726E-2</v>
      </c>
      <c r="AH395" s="1">
        <f>(Table2[[#This Row],[Current Month High]]/Table2[[#This Row],[Close Price]])-1</f>
        <v>2.5033509422061062E-2</v>
      </c>
      <c r="AI395">
        <v>13.6324213514152</v>
      </c>
      <c r="AJ395">
        <v>28.104641179738302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3187</v>
      </c>
      <c r="AN395">
        <v>-0.57999999999999996</v>
      </c>
      <c r="AO395" t="s">
        <v>3187</v>
      </c>
      <c r="AP395">
        <v>0.111524472116768</v>
      </c>
      <c r="AQ395">
        <f>(Table2[[#This Row],[Sharpe Ratio]]-AVERAGE(Table2[Sharpe Ratio]))/_xlfn.STDEV.P(Table2[Sharpe Ratio])</f>
        <v>0.53598503555593657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583</v>
      </c>
      <c r="AT395">
        <f>_xlfn.RANK.AVG(Table2[[#This Row],[6M Return vs Nifty Z-Score]],Table2[6M Return vs Nifty Z-Score])</f>
        <v>359</v>
      </c>
      <c r="AU395">
        <f>_xlfn.RANK.AVG(Table2[[#This Row],[Sharpe Ratio Z-Score]],Table2[Sharpe Ratio Z-Score])</f>
        <v>201</v>
      </c>
      <c r="AV395">
        <f>(Table2[[#This Row],[Rank 1Y]]+Table2[[#This Row],[Rank 6M]]+Table2[[#This Row],[Rank Sharpe]])/3</f>
        <v>381</v>
      </c>
    </row>
    <row r="396" spans="1:48" x14ac:dyDescent="0.3">
      <c r="A396" t="s">
        <v>1640</v>
      </c>
      <c r="B396" t="s">
        <v>1641</v>
      </c>
      <c r="C396" t="s">
        <v>3146</v>
      </c>
      <c r="D396" t="s">
        <v>169</v>
      </c>
      <c r="E396">
        <v>5585.7340030799996</v>
      </c>
      <c r="F396">
        <v>616.35</v>
      </c>
      <c r="G396">
        <v>22.861351011124199</v>
      </c>
      <c r="H396">
        <f>(Table2[[#This Row],[1Y Return vs Nifty]]-AVERAGE(Table2[1Y Return vs Nifty]))/_xlfn.STDEV.P(Table2[1Y Return vs Nifty])</f>
        <v>-3.1577884503644064E-2</v>
      </c>
      <c r="I396">
        <v>-3.97558561432733</v>
      </c>
      <c r="J396">
        <f>(Table2[[#This Row],[1M Return vs Nifty]]-AVERAGE(Table2[1M Return vs Nifty]))/_xlfn.STDEV.P(Table2[1M Return vs Nifty])</f>
        <v>-0.62974272174809531</v>
      </c>
      <c r="K396">
        <v>11.239063193813699</v>
      </c>
      <c r="L396">
        <f>(Table2[[#This Row],[6M Return vs Nifty]]-AVERAGE(Table2[6M Return vs Nifty]))/_xlfn.STDEV.P(Table2[6M Return vs Nifty])</f>
        <v>4.9644910343669989E-2</v>
      </c>
      <c r="M396">
        <v>3.5306057483762201</v>
      </c>
      <c r="N396">
        <f>(Table2[[#This Row],[1W Return vs Nifty]]-AVERAGE(Table2[1W Return vs Nifty]))/_xlfn.STDEV.P(Table2[1W Return vs Nifty])</f>
        <v>0.32365485215099654</v>
      </c>
      <c r="O396">
        <v>625.57000000000005</v>
      </c>
      <c r="P396">
        <v>629.38921087907704</v>
      </c>
      <c r="Q396">
        <v>566.35616406243605</v>
      </c>
      <c r="R396">
        <v>46.301186453993402</v>
      </c>
      <c r="S396" s="1">
        <f>(Table2[[#This Row],[Close Price]]-Table2[[#This Row],[20D EMA]])/Table2[[#This Row],[20D EMA]]</f>
        <v>-1.473855843470759E-2</v>
      </c>
      <c r="T396" s="1">
        <f>(Table2[[#This Row],[Close Price]]-Table2[[#This Row],[50D EMA]])/Table2[[#This Row],[50D EMA]]</f>
        <v>-2.0717245630672575E-2</v>
      </c>
      <c r="U396" s="1">
        <f>(Table2[[#This Row],[Close Price]]-Table2[[#This Row],[200D EMA]])/Table2[[#This Row],[200D EMA]]</f>
        <v>8.8272785059778328E-2</v>
      </c>
      <c r="V396">
        <v>0.39755315063855001</v>
      </c>
      <c r="W396">
        <v>615</v>
      </c>
      <c r="X396">
        <v>640.54999999999995</v>
      </c>
      <c r="Y396">
        <v>603.15</v>
      </c>
      <c r="Z396">
        <v>647.5</v>
      </c>
      <c r="AA396">
        <v>581.85</v>
      </c>
      <c r="AB396">
        <v>647.5</v>
      </c>
      <c r="AC396" s="1">
        <f>(Table2[[#This Row],[Close Price]]/Table2[[#This Row],[Day Low]])-1</f>
        <v>2.1951219512195141E-3</v>
      </c>
      <c r="AD396" s="1">
        <f>(Table2[[#This Row],[Day High]]/Table2[[#This Row],[Close Price]])-1</f>
        <v>3.9263405532570683E-2</v>
      </c>
      <c r="AE396" s="1">
        <f>(Table2[[#This Row],[Close Price]]/Table2[[#This Row],[Current Week Low]])-1</f>
        <v>2.1885103208157286E-2</v>
      </c>
      <c r="AF396" s="1">
        <f>(Table2[[#This Row],[Current Week High]]/Table2[[#This Row],[Close Price]])-1</f>
        <v>5.0539466212379258E-2</v>
      </c>
      <c r="AG396" s="1">
        <f>(Table2[[#This Row],[Close Price]]/Table2[[#This Row],[Current Month Low]])-1</f>
        <v>5.9293632379479266E-2</v>
      </c>
      <c r="AH396" s="1">
        <f>(Table2[[#This Row],[Current Month High]]/Table2[[#This Row],[Close Price]])-1</f>
        <v>5.0539466212379258E-2</v>
      </c>
      <c r="AI396">
        <v>17.092561044860801</v>
      </c>
      <c r="AJ396">
        <v>66.087308003233602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-7.0000000000000007E-2</v>
      </c>
      <c r="AM396" t="s">
        <v>3187</v>
      </c>
      <c r="AN396">
        <v>-3.2</v>
      </c>
      <c r="AO396" t="s">
        <v>3187</v>
      </c>
      <c r="AQ396">
        <f>(Table2[[#This Row],[Sharpe Ratio]]-AVERAGE(Table2[Sharpe Ratio]))/_xlfn.STDEV.P(Table2[Sharpe Ratio])</f>
        <v>-0.77082524510946537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304</v>
      </c>
      <c r="AT396">
        <f>_xlfn.RANK.AVG(Table2[[#This Row],[6M Return vs Nifty Z-Score]],Table2[6M Return vs Nifty Z-Score])</f>
        <v>292</v>
      </c>
      <c r="AU396">
        <f>_xlfn.RANK.AVG(Table2[[#This Row],[Sharpe Ratio Z-Score]],Table2[Sharpe Ratio Z-Score])</f>
        <v>548.5</v>
      </c>
      <c r="AV396">
        <f>(Table2[[#This Row],[Rank 1Y]]+Table2[[#This Row],[Rank 6M]]+Table2[[#This Row],[Rank Sharpe]])/3</f>
        <v>381.5</v>
      </c>
    </row>
    <row r="397" spans="1:48" x14ac:dyDescent="0.3">
      <c r="A397" t="s">
        <v>30</v>
      </c>
      <c r="B397" t="s">
        <v>31</v>
      </c>
      <c r="C397" t="s">
        <v>3141</v>
      </c>
      <c r="D397" t="s">
        <v>21</v>
      </c>
      <c r="E397">
        <v>815167.39902705001</v>
      </c>
      <c r="F397">
        <v>1968.1</v>
      </c>
      <c r="G397">
        <v>11.5147871115153</v>
      </c>
      <c r="H397">
        <f>(Table2[[#This Row],[1Y Return vs Nifty]]-AVERAGE(Table2[1Y Return vs Nifty]))/_xlfn.STDEV.P(Table2[1Y Return vs Nifty])</f>
        <v>-0.22504888183624408</v>
      </c>
      <c r="I397">
        <v>1.3632407802045099</v>
      </c>
      <c r="J397">
        <f>(Table2[[#This Row],[1M Return vs Nifty]]-AVERAGE(Table2[1M Return vs Nifty]))/_xlfn.STDEV.P(Table2[1M Return vs Nifty])</f>
        <v>-4.0839461833927435E-2</v>
      </c>
      <c r="K397">
        <v>26.923767306888401</v>
      </c>
      <c r="L397">
        <f>(Table2[[#This Row],[6M Return vs Nifty]]-AVERAGE(Table2[6M Return vs Nifty]))/_xlfn.STDEV.P(Table2[6M Return vs Nifty])</f>
        <v>0.55038481304358333</v>
      </c>
      <c r="M397">
        <v>-0.983739839152863</v>
      </c>
      <c r="N397">
        <f>(Table2[[#This Row],[1W Return vs Nifty]]-AVERAGE(Table2[1W Return vs Nifty]))/_xlfn.STDEV.P(Table2[1W Return vs Nifty])</f>
        <v>-0.61467338828482498</v>
      </c>
      <c r="O397">
        <v>1928.04</v>
      </c>
      <c r="P397">
        <v>1882.84402801326</v>
      </c>
      <c r="Q397">
        <v>1693.15551196769</v>
      </c>
      <c r="R397">
        <v>61.510524589337102</v>
      </c>
      <c r="S397" s="1">
        <f>(Table2[[#This Row],[Close Price]]-Table2[[#This Row],[20D EMA]])/Table2[[#This Row],[20D EMA]]</f>
        <v>2.0777577228688174E-2</v>
      </c>
      <c r="T397" s="1">
        <f>(Table2[[#This Row],[Close Price]]-Table2[[#This Row],[50D EMA]])/Table2[[#This Row],[50D EMA]]</f>
        <v>4.5280421914023532E-2</v>
      </c>
      <c r="U397" s="1">
        <f>(Table2[[#This Row],[Close Price]]-Table2[[#This Row],[200D EMA]])/Table2[[#This Row],[200D EMA]]</f>
        <v>0.16238584470766354</v>
      </c>
      <c r="V397">
        <v>0.88724918316898704</v>
      </c>
      <c r="W397">
        <v>1930.15</v>
      </c>
      <c r="X397">
        <v>1978</v>
      </c>
      <c r="Y397">
        <v>1916.35</v>
      </c>
      <c r="Z397">
        <v>1991.45</v>
      </c>
      <c r="AA397">
        <v>1875</v>
      </c>
      <c r="AB397">
        <v>1991.45</v>
      </c>
      <c r="AC397" s="1">
        <f>(Table2[[#This Row],[Close Price]]/Table2[[#This Row],[Day Low]])-1</f>
        <v>1.9661684325052331E-2</v>
      </c>
      <c r="AD397" s="1">
        <f>(Table2[[#This Row],[Day High]]/Table2[[#This Row],[Close Price]])-1</f>
        <v>5.0302322036481772E-3</v>
      </c>
      <c r="AE397" s="1">
        <f>(Table2[[#This Row],[Close Price]]/Table2[[#This Row],[Current Week Low]])-1</f>
        <v>2.7004461606700225E-2</v>
      </c>
      <c r="AF397" s="1">
        <f>(Table2[[#This Row],[Current Week High]]/Table2[[#This Row],[Close Price]])-1</f>
        <v>1.1864234540927887E-2</v>
      </c>
      <c r="AG397" s="1">
        <f>(Table2[[#This Row],[Close Price]]/Table2[[#This Row],[Current Month Low]])-1</f>
        <v>4.9653333333333327E-2</v>
      </c>
      <c r="AH397" s="1">
        <f>(Table2[[#This Row],[Current Month High]]/Table2[[#This Row],[Close Price]])-1</f>
        <v>1.1864234540927887E-2</v>
      </c>
      <c r="AI397">
        <v>1.18642345409278</v>
      </c>
      <c r="AJ397">
        <v>45.6072208042022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</v>
      </c>
      <c r="AM397" t="s">
        <v>3189</v>
      </c>
      <c r="AN397">
        <v>4.93</v>
      </c>
      <c r="AO397" t="s">
        <v>3188</v>
      </c>
      <c r="AP397">
        <v>-1.9145071422835998E-2</v>
      </c>
      <c r="AQ397">
        <f>(Table2[[#This Row],[Sharpe Ratio]]-AVERAGE(Table2[Sharpe Ratio]))/_xlfn.STDEV.P(Table2[Sharpe Ratio])</f>
        <v>-0.99516144401332751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-1.3253383629247406</v>
      </c>
      <c r="AS397">
        <f>_xlfn.RANK.AVG(Table2[[#This Row],[1Y Return vs Nifty Z-Score]],Table2[1Y Return vs Nifty Z-Score])</f>
        <v>367</v>
      </c>
      <c r="AT397">
        <f>_xlfn.RANK.AVG(Table2[[#This Row],[6M Return vs Nifty Z-Score]],Table2[6M Return vs Nifty Z-Score])</f>
        <v>163</v>
      </c>
      <c r="AU397">
        <f>_xlfn.RANK.AVG(Table2[[#This Row],[Sharpe Ratio Z-Score]],Table2[Sharpe Ratio Z-Score])</f>
        <v>619</v>
      </c>
      <c r="AV397">
        <f>(Table2[[#This Row],[Rank 1Y]]+Table2[[#This Row],[Rank 6M]]+Table2[[#This Row],[Rank Sharpe]])/3</f>
        <v>383</v>
      </c>
    </row>
    <row r="398" spans="1:48" x14ac:dyDescent="0.3">
      <c r="A398" t="s">
        <v>1337</v>
      </c>
      <c r="B398" t="s">
        <v>1338</v>
      </c>
      <c r="C398" t="s">
        <v>3155</v>
      </c>
      <c r="D398" t="s">
        <v>133</v>
      </c>
      <c r="E398">
        <v>8567.99064731</v>
      </c>
      <c r="F398">
        <v>584.9</v>
      </c>
      <c r="G398">
        <v>-2.2932842692338502</v>
      </c>
      <c r="H398">
        <f>(Table2[[#This Row],[1Y Return vs Nifty]]-AVERAGE(Table2[1Y Return vs Nifty]))/_xlfn.STDEV.P(Table2[1Y Return vs Nifty])</f>
        <v>-0.46049120295738555</v>
      </c>
      <c r="I398">
        <v>5.0448452320527997</v>
      </c>
      <c r="J398">
        <f>(Table2[[#This Row],[1M Return vs Nifty]]-AVERAGE(Table2[1M Return vs Nifty]))/_xlfn.STDEV.P(Table2[1M Return vs Nifty])</f>
        <v>0.3652626855647223</v>
      </c>
      <c r="K398">
        <v>21.532097657068402</v>
      </c>
      <c r="L398">
        <f>(Table2[[#This Row],[6M Return vs Nifty]]-AVERAGE(Table2[6M Return vs Nifty]))/_xlfn.STDEV.P(Table2[6M Return vs Nifty])</f>
        <v>0.37825379186669167</v>
      </c>
      <c r="M398">
        <v>5.48214681746063</v>
      </c>
      <c r="N398">
        <f>(Table2[[#This Row],[1W Return vs Nifty]]-AVERAGE(Table2[1W Return vs Nifty]))/_xlfn.STDEV.P(Table2[1W Return vs Nifty])</f>
        <v>0.7292919621123789</v>
      </c>
      <c r="O398">
        <v>575.14</v>
      </c>
      <c r="P398">
        <v>573.72748358285696</v>
      </c>
      <c r="Q398">
        <v>519.258370211488</v>
      </c>
      <c r="R398">
        <v>56.816021812803299</v>
      </c>
      <c r="S398" s="1">
        <f>(Table2[[#This Row],[Close Price]]-Table2[[#This Row],[20D EMA]])/Table2[[#This Row],[20D EMA]]</f>
        <v>1.6969781270647133E-2</v>
      </c>
      <c r="T398" s="1">
        <f>(Table2[[#This Row],[Close Price]]-Table2[[#This Row],[50D EMA]])/Table2[[#This Row],[50D EMA]]</f>
        <v>1.9473559724508989E-2</v>
      </c>
      <c r="U398" s="1">
        <f>(Table2[[#This Row],[Close Price]]-Table2[[#This Row],[200D EMA]])/Table2[[#This Row],[200D EMA]]</f>
        <v>0.12641419677409704</v>
      </c>
      <c r="V398">
        <v>0.62467265814586104</v>
      </c>
      <c r="W398">
        <v>583</v>
      </c>
      <c r="X398">
        <v>600</v>
      </c>
      <c r="Y398">
        <v>548.79999999999995</v>
      </c>
      <c r="Z398">
        <v>602.75</v>
      </c>
      <c r="AA398">
        <v>540.1</v>
      </c>
      <c r="AB398">
        <v>602.75</v>
      </c>
      <c r="AC398" s="1">
        <f>(Table2[[#This Row],[Close Price]]/Table2[[#This Row],[Day Low]])-1</f>
        <v>3.2590051457974667E-3</v>
      </c>
      <c r="AD398" s="1">
        <f>(Table2[[#This Row],[Day High]]/Table2[[#This Row],[Close Price]])-1</f>
        <v>2.5816378868182666E-2</v>
      </c>
      <c r="AE398" s="1">
        <f>(Table2[[#This Row],[Close Price]]/Table2[[#This Row],[Current Week Low]])-1</f>
        <v>6.5779883381924309E-2</v>
      </c>
      <c r="AF398" s="1">
        <f>(Table2[[#This Row],[Current Week High]]/Table2[[#This Row],[Close Price]])-1</f>
        <v>3.0518037271328513E-2</v>
      </c>
      <c r="AG398" s="1">
        <f>(Table2[[#This Row],[Close Price]]/Table2[[#This Row],[Current Month Low]])-1</f>
        <v>8.2947602295871059E-2</v>
      </c>
      <c r="AH398" s="1">
        <f>(Table2[[#This Row],[Current Month High]]/Table2[[#This Row],[Close Price]])-1</f>
        <v>3.0518037271328513E-2</v>
      </c>
      <c r="AI398">
        <v>19.507608138143201</v>
      </c>
      <c r="AJ398">
        <v>53.900802525983401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3188</v>
      </c>
      <c r="AN398">
        <v>0.74</v>
      </c>
      <c r="AO398" t="s">
        <v>3188</v>
      </c>
      <c r="AP398">
        <v>1.5646264421270002E-2</v>
      </c>
      <c r="AQ398">
        <f>(Table2[[#This Row],[Sharpe Ratio]]-AVERAGE(Table2[Sharpe Ratio]))/_xlfn.STDEV.P(Table2[Sharpe Ratio])</f>
        <v>-0.58748701618409638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0.42483022040231094</v>
      </c>
      <c r="AS398">
        <f>_xlfn.RANK.AVG(Table2[[#This Row],[1Y Return vs Nifty Z-Score]],Table2[1Y Return vs Nifty Z-Score])</f>
        <v>468</v>
      </c>
      <c r="AT398">
        <f>_xlfn.RANK.AVG(Table2[[#This Row],[6M Return vs Nifty Z-Score]],Table2[6M Return vs Nifty Z-Score])</f>
        <v>197</v>
      </c>
      <c r="AU398">
        <f>_xlfn.RANK.AVG(Table2[[#This Row],[Sharpe Ratio Z-Score]],Table2[Sharpe Ratio Z-Score])</f>
        <v>487</v>
      </c>
      <c r="AV398">
        <f>(Table2[[#This Row],[Rank 1Y]]+Table2[[#This Row],[Rank 6M]]+Table2[[#This Row],[Rank Sharpe]])/3</f>
        <v>384</v>
      </c>
    </row>
    <row r="399" spans="1:48" x14ac:dyDescent="0.3">
      <c r="A399" t="s">
        <v>32</v>
      </c>
      <c r="B399" t="s">
        <v>33</v>
      </c>
      <c r="C399" t="s">
        <v>3142</v>
      </c>
      <c r="D399" t="s">
        <v>34</v>
      </c>
      <c r="E399">
        <v>723831.30785757001</v>
      </c>
      <c r="F399">
        <v>811.05</v>
      </c>
      <c r="G399">
        <v>15.770687848244201</v>
      </c>
      <c r="H399">
        <f>(Table2[[#This Row],[1Y Return vs Nifty]]-AVERAGE(Table2[1Y Return vs Nifty]))/_xlfn.STDEV.P(Table2[1Y Return vs Nifty])</f>
        <v>-0.15248124220819168</v>
      </c>
      <c r="I399">
        <v>5.3798310221086201</v>
      </c>
      <c r="J399">
        <f>(Table2[[#This Row],[1M Return vs Nifty]]-AVERAGE(Table2[1M Return vs Nifty]))/_xlfn.STDEV.P(Table2[1M Return vs Nifty])</f>
        <v>0.40221354502530504</v>
      </c>
      <c r="K399">
        <v>-2.8530610375326</v>
      </c>
      <c r="L399">
        <f>(Table2[[#This Row],[6M Return vs Nifty]]-AVERAGE(Table2[6M Return vs Nifty]))/_xlfn.STDEV.P(Table2[6M Return vs Nifty])</f>
        <v>-0.40025129844468577</v>
      </c>
      <c r="M399">
        <v>1.7891056310939999</v>
      </c>
      <c r="N399">
        <f>(Table2[[#This Row],[1W Return vs Nifty]]-AVERAGE(Table2[1W Return vs Nifty]))/_xlfn.STDEV.P(Table2[1W Return vs Nifty])</f>
        <v>-3.8324245169867377E-2</v>
      </c>
      <c r="O399">
        <v>798.47</v>
      </c>
      <c r="P399">
        <v>804.53043724447798</v>
      </c>
      <c r="Q399">
        <v>770.710987684305</v>
      </c>
      <c r="R399">
        <v>65.191915538963499</v>
      </c>
      <c r="S399" s="1">
        <f>(Table2[[#This Row],[Close Price]]-Table2[[#This Row],[20D EMA]])/Table2[[#This Row],[20D EMA]]</f>
        <v>1.57551316893558E-2</v>
      </c>
      <c r="T399" s="1">
        <f>(Table2[[#This Row],[Close Price]]-Table2[[#This Row],[50D EMA]])/Table2[[#This Row],[50D EMA]]</f>
        <v>8.1035625921767728E-3</v>
      </c>
      <c r="U399" s="1">
        <f>(Table2[[#This Row],[Close Price]]-Table2[[#This Row],[200D EMA]])/Table2[[#This Row],[200D EMA]]</f>
        <v>5.2339998988334697E-2</v>
      </c>
      <c r="V399">
        <v>0.93717069560303501</v>
      </c>
      <c r="W399">
        <v>806</v>
      </c>
      <c r="X399">
        <v>819.5</v>
      </c>
      <c r="Y399">
        <v>800.8</v>
      </c>
      <c r="Z399">
        <v>819.5</v>
      </c>
      <c r="AA399">
        <v>765.4</v>
      </c>
      <c r="AB399">
        <v>819.5</v>
      </c>
      <c r="AC399" s="1">
        <f>(Table2[[#This Row],[Close Price]]/Table2[[#This Row],[Day Low]])-1</f>
        <v>6.26550868486353E-3</v>
      </c>
      <c r="AD399" s="1">
        <f>(Table2[[#This Row],[Day High]]/Table2[[#This Row],[Close Price]])-1</f>
        <v>1.0418593181678037E-2</v>
      </c>
      <c r="AE399" s="1">
        <f>(Table2[[#This Row],[Close Price]]/Table2[[#This Row],[Current Week Low]])-1</f>
        <v>1.2799700299700234E-2</v>
      </c>
      <c r="AF399" s="1">
        <f>(Table2[[#This Row],[Current Week High]]/Table2[[#This Row],[Close Price]])-1</f>
        <v>1.0418593181678037E-2</v>
      </c>
      <c r="AG399" s="1">
        <f>(Table2[[#This Row],[Close Price]]/Table2[[#This Row],[Current Month Low]])-1</f>
        <v>5.9642017245884471E-2</v>
      </c>
      <c r="AH399" s="1">
        <f>(Table2[[#This Row],[Current Month High]]/Table2[[#This Row],[Close Price]])-1</f>
        <v>1.0418593181678037E-2</v>
      </c>
      <c r="AI399">
        <v>12.446828185685201</v>
      </c>
      <c r="AJ399">
        <v>49.309646539027902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-7.0000000000000007E-2</v>
      </c>
      <c r="AM399" t="s">
        <v>3187</v>
      </c>
      <c r="AN399">
        <v>2.94</v>
      </c>
      <c r="AO399" t="s">
        <v>3188</v>
      </c>
      <c r="AP399">
        <v>6.0071942210684001E-2</v>
      </c>
      <c r="AQ399">
        <f>(Table2[[#This Row],[Sharpe Ratio]]-AVERAGE(Table2[Sharpe Ratio]))/_xlfn.STDEV.P(Table2[Sharpe Ratio])</f>
        <v>-6.6920262010633114E-2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340</v>
      </c>
      <c r="AT399">
        <f>_xlfn.RANK.AVG(Table2[[#This Row],[6M Return vs Nifty Z-Score]],Table2[6M Return vs Nifty Z-Score])</f>
        <v>458</v>
      </c>
      <c r="AU399">
        <f>_xlfn.RANK.AVG(Table2[[#This Row],[Sharpe Ratio Z-Score]],Table2[Sharpe Ratio Z-Score])</f>
        <v>356</v>
      </c>
      <c r="AV399">
        <f>(Table2[[#This Row],[Rank 1Y]]+Table2[[#This Row],[Rank 6M]]+Table2[[#This Row],[Rank Sharpe]])/3</f>
        <v>384.66666666666669</v>
      </c>
    </row>
    <row r="400" spans="1:48" x14ac:dyDescent="0.3">
      <c r="A400" t="s">
        <v>287</v>
      </c>
      <c r="B400" t="s">
        <v>288</v>
      </c>
      <c r="C400" t="s">
        <v>3149</v>
      </c>
      <c r="D400" t="s">
        <v>117</v>
      </c>
      <c r="E400">
        <v>94095.485874000005</v>
      </c>
      <c r="F400">
        <v>930</v>
      </c>
      <c r="G400">
        <v>9.3015039227944794</v>
      </c>
      <c r="H400">
        <f>(Table2[[#This Row],[1Y Return vs Nifty]]-AVERAGE(Table2[1Y Return vs Nifty]))/_xlfn.STDEV.P(Table2[1Y Return vs Nifty])</f>
        <v>-0.26278771710742727</v>
      </c>
      <c r="I400">
        <v>-5.3472029075513801</v>
      </c>
      <c r="J400">
        <f>(Table2[[#This Row],[1M Return vs Nifty]]-AVERAGE(Table2[1M Return vs Nifty]))/_xlfn.STDEV.P(Table2[1M Return vs Nifty])</f>
        <v>-0.78103999864805373</v>
      </c>
      <c r="K400">
        <v>-9.0820621027533104</v>
      </c>
      <c r="L400">
        <f>(Table2[[#This Row],[6M Return vs Nifty]]-AVERAGE(Table2[6M Return vs Nifty]))/_xlfn.STDEV.P(Table2[6M Return vs Nifty])</f>
        <v>-0.59911443062938541</v>
      </c>
      <c r="M400">
        <v>-5.6913164882681899</v>
      </c>
      <c r="N400">
        <f>(Table2[[#This Row],[1W Return vs Nifty]]-AVERAGE(Table2[1W Return vs Nifty]))/_xlfn.STDEV.P(Table2[1W Return vs Nifty])</f>
        <v>-1.5931656255835911</v>
      </c>
      <c r="O400">
        <v>992.29</v>
      </c>
      <c r="P400">
        <v>990.72650168665598</v>
      </c>
      <c r="Q400">
        <v>914.32497777285005</v>
      </c>
      <c r="R400">
        <v>23.8007443051659</v>
      </c>
      <c r="S400" s="1">
        <f>(Table2[[#This Row],[Close Price]]-Table2[[#This Row],[20D EMA]])/Table2[[#This Row],[20D EMA]]</f>
        <v>-6.2773987443186935E-2</v>
      </c>
      <c r="T400" s="1">
        <f>(Table2[[#This Row],[Close Price]]-Table2[[#This Row],[50D EMA]])/Table2[[#This Row],[50D EMA]]</f>
        <v>-6.1294920024116177E-2</v>
      </c>
      <c r="U400" s="1">
        <f>(Table2[[#This Row],[Close Price]]-Table2[[#This Row],[200D EMA]])/Table2[[#This Row],[200D EMA]]</f>
        <v>1.714381932924091E-2</v>
      </c>
      <c r="V400">
        <v>1.54094428226628</v>
      </c>
      <c r="W400">
        <v>915</v>
      </c>
      <c r="X400">
        <v>961.95</v>
      </c>
      <c r="Y400">
        <v>915</v>
      </c>
      <c r="Z400">
        <v>1017.1</v>
      </c>
      <c r="AA400">
        <v>915</v>
      </c>
      <c r="AB400">
        <v>1069</v>
      </c>
      <c r="AC400" s="1">
        <f>(Table2[[#This Row],[Close Price]]/Table2[[#This Row],[Day Low]])-1</f>
        <v>1.6393442622950838E-2</v>
      </c>
      <c r="AD400" s="1">
        <f>(Table2[[#This Row],[Day High]]/Table2[[#This Row],[Close Price]])-1</f>
        <v>3.4354838709677482E-2</v>
      </c>
      <c r="AE400" s="1">
        <f>(Table2[[#This Row],[Close Price]]/Table2[[#This Row],[Current Week Low]])-1</f>
        <v>1.6393442622950838E-2</v>
      </c>
      <c r="AF400" s="1">
        <f>(Table2[[#This Row],[Current Week High]]/Table2[[#This Row],[Close Price]])-1</f>
        <v>9.3655913978494709E-2</v>
      </c>
      <c r="AG400" s="1">
        <f>(Table2[[#This Row],[Close Price]]/Table2[[#This Row],[Current Month Low]])-1</f>
        <v>1.6393442622950838E-2</v>
      </c>
      <c r="AH400" s="1">
        <f>(Table2[[#This Row],[Current Month High]]/Table2[[#This Row],[Close Price]])-1</f>
        <v>0.14946236559139781</v>
      </c>
      <c r="AI400">
        <v>17.9569892473118</v>
      </c>
      <c r="AJ400">
        <v>59.903713892709703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-0.06</v>
      </c>
      <c r="AM400" t="s">
        <v>3187</v>
      </c>
      <c r="AN400">
        <v>-10.55</v>
      </c>
      <c r="AO400" t="s">
        <v>3187</v>
      </c>
      <c r="AP400">
        <v>9.5986798314126001E-2</v>
      </c>
      <c r="AQ400">
        <f>(Table2[[#This Row],[Sharpe Ratio]]-AVERAGE(Table2[Sharpe Ratio]))/_xlfn.STDEV.P(Table2[Sharpe Ratio])</f>
        <v>0.35391923889689847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-2.8821885330715591</v>
      </c>
      <c r="AS400">
        <f>_xlfn.RANK.AVG(Table2[[#This Row],[1Y Return vs Nifty Z-Score]],Table2[1Y Return vs Nifty Z-Score])</f>
        <v>386</v>
      </c>
      <c r="AT400">
        <f>_xlfn.RANK.AVG(Table2[[#This Row],[6M Return vs Nifty Z-Score]],Table2[6M Return vs Nifty Z-Score])</f>
        <v>519</v>
      </c>
      <c r="AU400">
        <f>_xlfn.RANK.AVG(Table2[[#This Row],[Sharpe Ratio Z-Score]],Table2[Sharpe Ratio Z-Score])</f>
        <v>249</v>
      </c>
      <c r="AV400">
        <f>(Table2[[#This Row],[Rank 1Y]]+Table2[[#This Row],[Rank 6M]]+Table2[[#This Row],[Rank Sharpe]])/3</f>
        <v>384.66666666666669</v>
      </c>
    </row>
    <row r="401" spans="1:48" x14ac:dyDescent="0.3">
      <c r="A401" t="s">
        <v>1546</v>
      </c>
      <c r="B401" t="s">
        <v>1547</v>
      </c>
      <c r="C401" t="s">
        <v>609</v>
      </c>
      <c r="D401" t="s">
        <v>455</v>
      </c>
      <c r="E401">
        <v>6456.9947513500001</v>
      </c>
      <c r="F401">
        <v>903.5</v>
      </c>
      <c r="G401">
        <v>-27.356489612219299</v>
      </c>
      <c r="H401">
        <f>(Table2[[#This Row],[1Y Return vs Nifty]]-AVERAGE(Table2[1Y Return vs Nifty]))/_xlfn.STDEV.P(Table2[1Y Return vs Nifty])</f>
        <v>-0.88784554361608337</v>
      </c>
      <c r="I401">
        <v>0.104689024821133</v>
      </c>
      <c r="J401">
        <f>(Table2[[#This Row],[1M Return vs Nifty]]-AVERAGE(Table2[1M Return vs Nifty]))/_xlfn.STDEV.P(Table2[1M Return vs Nifty])</f>
        <v>-0.17966495956411943</v>
      </c>
      <c r="K401">
        <v>0.105848788431698</v>
      </c>
      <c r="L401">
        <f>(Table2[[#This Row],[6M Return vs Nifty]]-AVERAGE(Table2[6M Return vs Nifty]))/_xlfn.STDEV.P(Table2[6M Return vs Nifty])</f>
        <v>-0.30578702244243156</v>
      </c>
      <c r="M401">
        <v>-1.3110759430325301</v>
      </c>
      <c r="N401">
        <f>(Table2[[#This Row],[1W Return vs Nifty]]-AVERAGE(Table2[1W Return vs Nifty]))/_xlfn.STDEV.P(Table2[1W Return vs Nifty])</f>
        <v>-0.6827117571755511</v>
      </c>
      <c r="O401">
        <v>927.81</v>
      </c>
      <c r="P401">
        <v>930.93087590531002</v>
      </c>
      <c r="Q401">
        <v>868.60422558989501</v>
      </c>
      <c r="R401">
        <v>36.651238068655402</v>
      </c>
      <c r="S401" s="1">
        <f>(Table2[[#This Row],[Close Price]]-Table2[[#This Row],[20D EMA]])/Table2[[#This Row],[20D EMA]]</f>
        <v>-2.6201485217878604E-2</v>
      </c>
      <c r="T401" s="1">
        <f>(Table2[[#This Row],[Close Price]]-Table2[[#This Row],[50D EMA]])/Table2[[#This Row],[50D EMA]]</f>
        <v>-2.9466071665776569E-2</v>
      </c>
      <c r="U401" s="1">
        <f>(Table2[[#This Row],[Close Price]]-Table2[[#This Row],[200D EMA]])/Table2[[#This Row],[200D EMA]]</f>
        <v>4.0174539084709415E-2</v>
      </c>
      <c r="V401">
        <v>0.40228202438712601</v>
      </c>
      <c r="W401">
        <v>891</v>
      </c>
      <c r="X401">
        <v>912</v>
      </c>
      <c r="Y401">
        <v>891</v>
      </c>
      <c r="Z401">
        <v>935.95</v>
      </c>
      <c r="AA401">
        <v>871</v>
      </c>
      <c r="AB401">
        <v>979</v>
      </c>
      <c r="AC401" s="1">
        <f>(Table2[[#This Row],[Close Price]]/Table2[[#This Row],[Day Low]])-1</f>
        <v>1.4029180695847465E-2</v>
      </c>
      <c r="AD401" s="1">
        <f>(Table2[[#This Row],[Day High]]/Table2[[#This Row],[Close Price]])-1</f>
        <v>9.4078583287215967E-3</v>
      </c>
      <c r="AE401" s="1">
        <f>(Table2[[#This Row],[Close Price]]/Table2[[#This Row],[Current Week Low]])-1</f>
        <v>1.4029180695847465E-2</v>
      </c>
      <c r="AF401" s="1">
        <f>(Table2[[#This Row],[Current Week High]]/Table2[[#This Row],[Close Price]])-1</f>
        <v>3.5915882678472677E-2</v>
      </c>
      <c r="AG401" s="1">
        <f>(Table2[[#This Row],[Close Price]]/Table2[[#This Row],[Current Month Low]])-1</f>
        <v>3.7313432835820892E-2</v>
      </c>
      <c r="AH401" s="1">
        <f>(Table2[[#This Row],[Current Month High]]/Table2[[#This Row],[Close Price]])-1</f>
        <v>8.3563918096292156E-2</v>
      </c>
      <c r="AI401">
        <v>24.847814056447099</v>
      </c>
      <c r="AJ401">
        <v>31.571282947429701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</v>
      </c>
      <c r="AM401" t="s">
        <v>3187</v>
      </c>
      <c r="AN401">
        <v>-6.88</v>
      </c>
      <c r="AO401" t="s">
        <v>3187</v>
      </c>
      <c r="AP401">
        <v>0.157327868438987</v>
      </c>
      <c r="AQ401">
        <f>(Table2[[#This Row],[Sharpe Ratio]]-AVERAGE(Table2[Sharpe Ratio]))/_xlfn.STDEV.P(Table2[Sharpe Ratio])</f>
        <v>1.0726954818568799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629</v>
      </c>
      <c r="AT401">
        <f>_xlfn.RANK.AVG(Table2[[#This Row],[6M Return vs Nifty Z-Score]],Table2[6M Return vs Nifty Z-Score])</f>
        <v>425</v>
      </c>
      <c r="AU401">
        <f>_xlfn.RANK.AVG(Table2[[#This Row],[Sharpe Ratio Z-Score]],Table2[Sharpe Ratio Z-Score])</f>
        <v>100</v>
      </c>
      <c r="AV401">
        <f>(Table2[[#This Row],[Rank 1Y]]+Table2[[#This Row],[Rank 6M]]+Table2[[#This Row],[Rank Sharpe]])/3</f>
        <v>384.66666666666669</v>
      </c>
    </row>
    <row r="402" spans="1:48" x14ac:dyDescent="0.3">
      <c r="A402" t="s">
        <v>607</v>
      </c>
      <c r="B402" t="s">
        <v>608</v>
      </c>
      <c r="C402" t="s">
        <v>3154</v>
      </c>
      <c r="D402" t="s">
        <v>609</v>
      </c>
      <c r="E402">
        <v>32215.722040749999</v>
      </c>
      <c r="F402">
        <v>1326.25</v>
      </c>
      <c r="G402">
        <v>-22.572834874538501</v>
      </c>
      <c r="H402">
        <f>(Table2[[#This Row],[1Y Return vs Nifty]]-AVERAGE(Table2[1Y Return vs Nifty]))/_xlfn.STDEV.P(Table2[1Y Return vs Nifty])</f>
        <v>-0.80627913627175762</v>
      </c>
      <c r="I402">
        <v>7.7705074377688002</v>
      </c>
      <c r="J402">
        <f>(Table2[[#This Row],[1M Return vs Nifty]]-AVERAGE(Table2[1M Return vs Nifty]))/_xlfn.STDEV.P(Table2[1M Return vs Nifty])</f>
        <v>0.66591890469464776</v>
      </c>
      <c r="K402">
        <v>35.156009799252999</v>
      </c>
      <c r="L402">
        <f>(Table2[[#This Row],[6M Return vs Nifty]]-AVERAGE(Table2[6M Return vs Nifty]))/_xlfn.STDEV.P(Table2[6M Return vs Nifty])</f>
        <v>0.81320215884180491</v>
      </c>
      <c r="M402">
        <v>3.1982352415283799</v>
      </c>
      <c r="N402">
        <f>(Table2[[#This Row],[1W Return vs Nifty]]-AVERAGE(Table2[1W Return vs Nifty]))/_xlfn.STDEV.P(Table2[1W Return vs Nifty])</f>
        <v>0.2545700586152852</v>
      </c>
      <c r="O402">
        <v>1311.99</v>
      </c>
      <c r="P402">
        <v>1258.9066315784701</v>
      </c>
      <c r="Q402">
        <v>1161.5129257788999</v>
      </c>
      <c r="R402">
        <v>52.220642854129601</v>
      </c>
      <c r="S402" s="1">
        <f>(Table2[[#This Row],[Close Price]]-Table2[[#This Row],[20D EMA]])/Table2[[#This Row],[20D EMA]]</f>
        <v>1.0868985281900008E-2</v>
      </c>
      <c r="T402" s="1">
        <f>(Table2[[#This Row],[Close Price]]-Table2[[#This Row],[50D EMA]])/Table2[[#This Row],[50D EMA]]</f>
        <v>5.3493536956821006E-2</v>
      </c>
      <c r="U402" s="1">
        <f>(Table2[[#This Row],[Close Price]]-Table2[[#This Row],[200D EMA]])/Table2[[#This Row],[200D EMA]]</f>
        <v>0.14182973823612763</v>
      </c>
      <c r="V402">
        <v>1.63457503483069</v>
      </c>
      <c r="W402">
        <v>1312</v>
      </c>
      <c r="X402">
        <v>1360</v>
      </c>
      <c r="Y402">
        <v>1302.55</v>
      </c>
      <c r="Z402">
        <v>1364</v>
      </c>
      <c r="AA402">
        <v>1242.9000000000001</v>
      </c>
      <c r="AB402">
        <v>1370</v>
      </c>
      <c r="AC402" s="1">
        <f>(Table2[[#This Row],[Close Price]]/Table2[[#This Row],[Day Low]])-1</f>
        <v>1.086128048780477E-2</v>
      </c>
      <c r="AD402" s="1">
        <f>(Table2[[#This Row],[Day High]]/Table2[[#This Row],[Close Price]])-1</f>
        <v>2.5447690857681504E-2</v>
      </c>
      <c r="AE402" s="1">
        <f>(Table2[[#This Row],[Close Price]]/Table2[[#This Row],[Current Week Low]])-1</f>
        <v>1.8195078883728177E-2</v>
      </c>
      <c r="AF402" s="1">
        <f>(Table2[[#This Row],[Current Week High]]/Table2[[#This Row],[Close Price]])-1</f>
        <v>2.8463713477851149E-2</v>
      </c>
      <c r="AG402" s="1">
        <f>(Table2[[#This Row],[Close Price]]/Table2[[#This Row],[Current Month Low]])-1</f>
        <v>6.7060905945771854E-2</v>
      </c>
      <c r="AH402" s="1">
        <f>(Table2[[#This Row],[Current Month High]]/Table2[[#This Row],[Close Price]])-1</f>
        <v>3.2987747408105506E-2</v>
      </c>
      <c r="AI402">
        <v>12.1885014137606</v>
      </c>
      <c r="AJ402">
        <v>49.6811692342418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0.15</v>
      </c>
      <c r="AM402" t="s">
        <v>3188</v>
      </c>
      <c r="AN402">
        <v>-1.78</v>
      </c>
      <c r="AO402" t="s">
        <v>3187</v>
      </c>
      <c r="AP402">
        <v>2.5214725619283999E-2</v>
      </c>
      <c r="AQ402">
        <f>(Table2[[#This Row],[Sharpe Ratio]]-AVERAGE(Table2[Sharpe Ratio]))/_xlfn.STDEV.P(Table2[Sharpe Ratio])</f>
        <v>-0.47536666065692013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0.45204532522306001</v>
      </c>
      <c r="AS402">
        <f>_xlfn.RANK.AVG(Table2[[#This Row],[1Y Return vs Nifty Z-Score]],Table2[1Y Return vs Nifty Z-Score])</f>
        <v>595</v>
      </c>
      <c r="AT402">
        <f>_xlfn.RANK.AVG(Table2[[#This Row],[6M Return vs Nifty Z-Score]],Table2[6M Return vs Nifty Z-Score])</f>
        <v>106</v>
      </c>
      <c r="AU402">
        <f>_xlfn.RANK.AVG(Table2[[#This Row],[Sharpe Ratio Z-Score]],Table2[Sharpe Ratio Z-Score])</f>
        <v>457</v>
      </c>
      <c r="AV402">
        <f>(Table2[[#This Row],[Rank 1Y]]+Table2[[#This Row],[Rank 6M]]+Table2[[#This Row],[Rank Sharpe]])/3</f>
        <v>386</v>
      </c>
    </row>
    <row r="403" spans="1:48" x14ac:dyDescent="0.3">
      <c r="A403" t="s">
        <v>539</v>
      </c>
      <c r="B403" t="s">
        <v>540</v>
      </c>
      <c r="C403" t="s">
        <v>3151</v>
      </c>
      <c r="D403" t="s">
        <v>258</v>
      </c>
      <c r="E403">
        <v>39667.689675900001</v>
      </c>
      <c r="F403">
        <v>4250.7</v>
      </c>
      <c r="G403">
        <v>-3.5422728996770001</v>
      </c>
      <c r="H403">
        <f>(Table2[[#This Row],[1Y Return vs Nifty]]-AVERAGE(Table2[1Y Return vs Nifty]))/_xlfn.STDEV.P(Table2[1Y Return vs Nifty])</f>
        <v>-0.48178778914214621</v>
      </c>
      <c r="I403">
        <v>0.59242835884136802</v>
      </c>
      <c r="J403">
        <f>(Table2[[#This Row],[1M Return vs Nifty]]-AVERAGE(Table2[1M Return vs Nifty]))/_xlfn.STDEV.P(Table2[1M Return vs Nifty])</f>
        <v>-0.12586450557537929</v>
      </c>
      <c r="K403">
        <v>-0.87807592830950099</v>
      </c>
      <c r="L403">
        <f>(Table2[[#This Row],[6M Return vs Nifty]]-AVERAGE(Table2[6M Return vs Nifty]))/_xlfn.STDEV.P(Table2[6M Return vs Nifty])</f>
        <v>-0.33719917809249089</v>
      </c>
      <c r="M403">
        <v>3.04033965405781</v>
      </c>
      <c r="N403">
        <f>(Table2[[#This Row],[1W Return vs Nifty]]-AVERAGE(Table2[1W Return vs Nifty]))/_xlfn.STDEV.P(Table2[1W Return vs Nifty])</f>
        <v>0.22175070841464317</v>
      </c>
      <c r="O403">
        <v>4219.58</v>
      </c>
      <c r="P403">
        <v>4271.08027765522</v>
      </c>
      <c r="Q403">
        <v>4037.27496708539</v>
      </c>
      <c r="R403">
        <v>60.090330304346701</v>
      </c>
      <c r="S403" s="1">
        <f>(Table2[[#This Row],[Close Price]]-Table2[[#This Row],[20D EMA]])/Table2[[#This Row],[20D EMA]]</f>
        <v>7.3751416017707669E-3</v>
      </c>
      <c r="T403" s="1">
        <f>(Table2[[#This Row],[Close Price]]-Table2[[#This Row],[50D EMA]])/Table2[[#This Row],[50D EMA]]</f>
        <v>-4.771691546478907E-3</v>
      </c>
      <c r="U403" s="1">
        <f>(Table2[[#This Row],[Close Price]]-Table2[[#This Row],[200D EMA]])/Table2[[#This Row],[200D EMA]]</f>
        <v>5.2863635658852999E-2</v>
      </c>
      <c r="V403">
        <v>1.06197679293435</v>
      </c>
      <c r="W403">
        <v>4125.2</v>
      </c>
      <c r="X403">
        <v>4275</v>
      </c>
      <c r="Y403">
        <v>3996.15</v>
      </c>
      <c r="Z403">
        <v>4275</v>
      </c>
      <c r="AA403">
        <v>3996.15</v>
      </c>
      <c r="AB403">
        <v>4397.95</v>
      </c>
      <c r="AC403" s="1">
        <f>(Table2[[#This Row],[Close Price]]/Table2[[#This Row],[Day Low]])-1</f>
        <v>3.042276738097538E-2</v>
      </c>
      <c r="AD403" s="1">
        <f>(Table2[[#This Row],[Day High]]/Table2[[#This Row],[Close Price]])-1</f>
        <v>5.7167054838027642E-3</v>
      </c>
      <c r="AE403" s="1">
        <f>(Table2[[#This Row],[Close Price]]/Table2[[#This Row],[Current Week Low]])-1</f>
        <v>6.3698810104725778E-2</v>
      </c>
      <c r="AF403" s="1">
        <f>(Table2[[#This Row],[Current Week High]]/Table2[[#This Row],[Close Price]])-1</f>
        <v>5.7167054838027642E-3</v>
      </c>
      <c r="AG403" s="1">
        <f>(Table2[[#This Row],[Close Price]]/Table2[[#This Row],[Current Month Low]])-1</f>
        <v>6.3698810104725778E-2</v>
      </c>
      <c r="AH403" s="1">
        <f>(Table2[[#This Row],[Current Month High]]/Table2[[#This Row],[Close Price]])-1</f>
        <v>3.4641353188886503E-2</v>
      </c>
      <c r="AI403">
        <v>16.450231726539101</v>
      </c>
      <c r="AJ403">
        <v>27.264561907755802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-0.03</v>
      </c>
      <c r="AM403" t="s">
        <v>3187</v>
      </c>
      <c r="AN403">
        <v>-1.98</v>
      </c>
      <c r="AO403" t="s">
        <v>3187</v>
      </c>
      <c r="AP403">
        <v>9.6948807128452996E-2</v>
      </c>
      <c r="AQ403">
        <f>(Table2[[#This Row],[Sharpe Ratio]]-AVERAGE(Table2[Sharpe Ratio]))/_xlfn.STDEV.P(Table2[Sharpe Ratio])</f>
        <v>0.36519176935404318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481</v>
      </c>
      <c r="AT403">
        <f>_xlfn.RANK.AVG(Table2[[#This Row],[6M Return vs Nifty Z-Score]],Table2[6M Return vs Nifty Z-Score])</f>
        <v>435</v>
      </c>
      <c r="AU403">
        <f>_xlfn.RANK.AVG(Table2[[#This Row],[Sharpe Ratio Z-Score]],Table2[Sharpe Ratio Z-Score])</f>
        <v>243</v>
      </c>
      <c r="AV403">
        <f>(Table2[[#This Row],[Rank 1Y]]+Table2[[#This Row],[Rank 6M]]+Table2[[#This Row],[Rank Sharpe]])/3</f>
        <v>386.33333333333331</v>
      </c>
    </row>
    <row r="404" spans="1:48" x14ac:dyDescent="0.3">
      <c r="A404" t="s">
        <v>1923</v>
      </c>
      <c r="B404" t="s">
        <v>1924</v>
      </c>
      <c r="C404" t="s">
        <v>3142</v>
      </c>
      <c r="D404" t="s">
        <v>529</v>
      </c>
      <c r="E404">
        <v>3763.123131546</v>
      </c>
      <c r="F404">
        <v>65.61</v>
      </c>
      <c r="G404">
        <v>31.101853458741601</v>
      </c>
      <c r="H404">
        <f>(Table2[[#This Row],[1Y Return vs Nifty]]-AVERAGE(Table2[1Y Return vs Nifty]))/_xlfn.STDEV.P(Table2[1Y Return vs Nifty])</f>
        <v>0.10893145745821839</v>
      </c>
      <c r="I404">
        <v>24.8701083613661</v>
      </c>
      <c r="J404">
        <f>(Table2[[#This Row],[1M Return vs Nifty]]-AVERAGE(Table2[1M Return vs Nifty]))/_xlfn.STDEV.P(Table2[1M Return vs Nifty])</f>
        <v>2.5521032424082182</v>
      </c>
      <c r="K404">
        <v>15.773799481110901</v>
      </c>
      <c r="L404">
        <f>(Table2[[#This Row],[6M Return vs Nifty]]-AVERAGE(Table2[6M Return vs Nifty]))/_xlfn.STDEV.P(Table2[6M Return vs Nifty])</f>
        <v>0.19441802119745411</v>
      </c>
      <c r="M404">
        <v>-3.8081797961763102</v>
      </c>
      <c r="N404">
        <f>(Table2[[#This Row],[1W Return vs Nifty]]-AVERAGE(Table2[1W Return vs Nifty]))/_xlfn.STDEV.P(Table2[1W Return vs Nifty])</f>
        <v>-1.2017466913150097</v>
      </c>
      <c r="O404">
        <v>58.57</v>
      </c>
      <c r="P404">
        <v>55.738080004690197</v>
      </c>
      <c r="Q404">
        <v>49.817850645303402</v>
      </c>
      <c r="R404">
        <v>68.449841348101103</v>
      </c>
      <c r="S404" s="1">
        <f>(Table2[[#This Row],[Close Price]]-Table2[[#This Row],[20D EMA]])/Table2[[#This Row],[20D EMA]]</f>
        <v>0.12019805361106367</v>
      </c>
      <c r="T404" s="1">
        <f>(Table2[[#This Row],[Close Price]]-Table2[[#This Row],[50D EMA]])/Table2[[#This Row],[50D EMA]]</f>
        <v>0.1771126668604141</v>
      </c>
      <c r="U404" s="1">
        <f>(Table2[[#This Row],[Close Price]]-Table2[[#This Row],[200D EMA]])/Table2[[#This Row],[200D EMA]]</f>
        <v>0.31699780601003125</v>
      </c>
      <c r="V404">
        <v>2.2245075166139898</v>
      </c>
      <c r="W404">
        <v>63.02</v>
      </c>
      <c r="X404">
        <v>69</v>
      </c>
      <c r="Y404">
        <v>62.8</v>
      </c>
      <c r="Z404">
        <v>69</v>
      </c>
      <c r="AA404">
        <v>47.05</v>
      </c>
      <c r="AB404">
        <v>69</v>
      </c>
      <c r="AC404" s="1">
        <f>(Table2[[#This Row],[Close Price]]/Table2[[#This Row],[Day Low]])-1</f>
        <v>4.1098064106632748E-2</v>
      </c>
      <c r="AD404" s="1">
        <f>(Table2[[#This Row],[Day High]]/Table2[[#This Row],[Close Price]])-1</f>
        <v>5.1668952903520804E-2</v>
      </c>
      <c r="AE404" s="1">
        <f>(Table2[[#This Row],[Close Price]]/Table2[[#This Row],[Current Week Low]])-1</f>
        <v>4.4745222929936324E-2</v>
      </c>
      <c r="AF404" s="1">
        <f>(Table2[[#This Row],[Current Week High]]/Table2[[#This Row],[Close Price]])-1</f>
        <v>5.1668952903520804E-2</v>
      </c>
      <c r="AG404" s="1">
        <f>(Table2[[#This Row],[Close Price]]/Table2[[#This Row],[Current Month Low]])-1</f>
        <v>0.39447396386822531</v>
      </c>
      <c r="AH404" s="1">
        <f>(Table2[[#This Row],[Current Month High]]/Table2[[#This Row],[Close Price]])-1</f>
        <v>5.1668952903520804E-2</v>
      </c>
      <c r="AI404">
        <v>5.1668952903520804</v>
      </c>
      <c r="AJ404">
        <v>97.323308270676705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0.16</v>
      </c>
      <c r="AM404" t="s">
        <v>3188</v>
      </c>
      <c r="AN404">
        <v>25.55</v>
      </c>
      <c r="AO404" t="s">
        <v>3188</v>
      </c>
      <c r="AP404">
        <v>-4.0876445973006999E-2</v>
      </c>
      <c r="AQ404">
        <f>(Table2[[#This Row],[Sharpe Ratio]]-AVERAGE(Table2[Sharpe Ratio]))/_xlfn.STDEV.P(Table2[Sharpe Ratio])</f>
        <v>-1.2498031664634452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0.40390286328543556</v>
      </c>
      <c r="AS404">
        <f>_xlfn.RANK.AVG(Table2[[#This Row],[1Y Return vs Nifty Z-Score]],Table2[1Y Return vs Nifty Z-Score])</f>
        <v>261</v>
      </c>
      <c r="AT404">
        <f>_xlfn.RANK.AVG(Table2[[#This Row],[6M Return vs Nifty Z-Score]],Table2[6M Return vs Nifty Z-Score])</f>
        <v>244</v>
      </c>
      <c r="AU404">
        <f>_xlfn.RANK.AVG(Table2[[#This Row],[Sharpe Ratio Z-Score]],Table2[Sharpe Ratio Z-Score])</f>
        <v>655</v>
      </c>
      <c r="AV404">
        <f>(Table2[[#This Row],[Rank 1Y]]+Table2[[#This Row],[Rank 6M]]+Table2[[#This Row],[Rank Sharpe]])/3</f>
        <v>386.66666666666669</v>
      </c>
    </row>
    <row r="405" spans="1:48" x14ac:dyDescent="0.3">
      <c r="A405" t="s">
        <v>1577</v>
      </c>
      <c r="B405" t="s">
        <v>1578</v>
      </c>
      <c r="C405" t="s">
        <v>3151</v>
      </c>
      <c r="D405" t="s">
        <v>1343</v>
      </c>
      <c r="E405">
        <v>6215.47739267</v>
      </c>
      <c r="F405">
        <v>960.7</v>
      </c>
      <c r="G405">
        <v>-27.959739762502501</v>
      </c>
      <c r="H405">
        <f>(Table2[[#This Row],[1Y Return vs Nifty]]-AVERAGE(Table2[1Y Return vs Nifty]))/_xlfn.STDEV.P(Table2[1Y Return vs Nifty])</f>
        <v>-0.89813160107356216</v>
      </c>
      <c r="I405">
        <v>18.898944187398801</v>
      </c>
      <c r="J405">
        <f>(Table2[[#This Row],[1M Return vs Nifty]]-AVERAGE(Table2[1M Return vs Nifty]))/_xlfn.STDEV.P(Table2[1M Return vs Nifty])</f>
        <v>1.8934494882547479</v>
      </c>
      <c r="K405">
        <v>5.2250250322974896</v>
      </c>
      <c r="L405">
        <f>(Table2[[#This Row],[6M Return vs Nifty]]-AVERAGE(Table2[6M Return vs Nifty]))/_xlfn.STDEV.P(Table2[6M Return vs Nifty])</f>
        <v>-0.14235545269287883</v>
      </c>
      <c r="M405">
        <v>9.8289878824532799</v>
      </c>
      <c r="N405">
        <f>(Table2[[#This Row],[1W Return vs Nifty]]-AVERAGE(Table2[1W Return vs Nifty]))/_xlfn.STDEV.P(Table2[1W Return vs Nifty])</f>
        <v>1.6328035894092221</v>
      </c>
      <c r="O405">
        <v>957.1</v>
      </c>
      <c r="P405">
        <v>913.47836280563797</v>
      </c>
      <c r="Q405">
        <v>822.67795233222103</v>
      </c>
      <c r="R405">
        <v>47.751157735734303</v>
      </c>
      <c r="S405" s="1">
        <f>(Table2[[#This Row],[Close Price]]-Table2[[#This Row],[20D EMA]])/Table2[[#This Row],[20D EMA]]</f>
        <v>3.7613624490649071E-3</v>
      </c>
      <c r="T405" s="1">
        <f>(Table2[[#This Row],[Close Price]]-Table2[[#This Row],[50D EMA]])/Table2[[#This Row],[50D EMA]]</f>
        <v>5.169431386346858E-2</v>
      </c>
      <c r="U405" s="1">
        <f>(Table2[[#This Row],[Close Price]]-Table2[[#This Row],[200D EMA]])/Table2[[#This Row],[200D EMA]]</f>
        <v>0.16777166238197877</v>
      </c>
      <c r="V405">
        <v>1.1895857332089901</v>
      </c>
      <c r="W405">
        <v>957</v>
      </c>
      <c r="X405">
        <v>1019.9</v>
      </c>
      <c r="Y405">
        <v>957</v>
      </c>
      <c r="Z405">
        <v>1054.95</v>
      </c>
      <c r="AA405">
        <v>895</v>
      </c>
      <c r="AB405">
        <v>1054.95</v>
      </c>
      <c r="AC405" s="1">
        <f>(Table2[[#This Row],[Close Price]]/Table2[[#This Row],[Day Low]])-1</f>
        <v>3.866248693835006E-3</v>
      </c>
      <c r="AD405" s="1">
        <f>(Table2[[#This Row],[Day High]]/Table2[[#This Row],[Close Price]])-1</f>
        <v>6.162173415218053E-2</v>
      </c>
      <c r="AE405" s="1">
        <f>(Table2[[#This Row],[Close Price]]/Table2[[#This Row],[Current Week Low]])-1</f>
        <v>3.866248693835006E-3</v>
      </c>
      <c r="AF405" s="1">
        <f>(Table2[[#This Row],[Current Week High]]/Table2[[#This Row],[Close Price]])-1</f>
        <v>9.8105548037888957E-2</v>
      </c>
      <c r="AG405" s="1">
        <f>(Table2[[#This Row],[Close Price]]/Table2[[#This Row],[Current Month Low]])-1</f>
        <v>7.3407821229050318E-2</v>
      </c>
      <c r="AH405" s="1">
        <f>(Table2[[#This Row],[Current Month High]]/Table2[[#This Row],[Close Price]])-1</f>
        <v>9.8105548037888957E-2</v>
      </c>
      <c r="AI405">
        <v>11.0180077027167</v>
      </c>
      <c r="AJ405">
        <v>57.388597640891199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</v>
      </c>
      <c r="AM405" t="s">
        <v>3188</v>
      </c>
      <c r="AN405">
        <v>0.03</v>
      </c>
      <c r="AO405" t="s">
        <v>3188</v>
      </c>
      <c r="AP405">
        <v>0.12300928599771201</v>
      </c>
      <c r="AQ405">
        <f>(Table2[[#This Row],[Sharpe Ratio]]-AVERAGE(Table2[Sharpe Ratio]))/_xlfn.STDEV.P(Table2[Sharpe Ratio])</f>
        <v>0.67056063646469699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3.1563266603622262</v>
      </c>
      <c r="AS405">
        <f>_xlfn.RANK.AVG(Table2[[#This Row],[1Y Return vs Nifty Z-Score]],Table2[1Y Return vs Nifty Z-Score])</f>
        <v>633</v>
      </c>
      <c r="AT405">
        <f>_xlfn.RANK.AVG(Table2[[#This Row],[6M Return vs Nifty Z-Score]],Table2[6M Return vs Nifty Z-Score])</f>
        <v>365</v>
      </c>
      <c r="AU405">
        <f>_xlfn.RANK.AVG(Table2[[#This Row],[Sharpe Ratio Z-Score]],Table2[Sharpe Ratio Z-Score])</f>
        <v>168</v>
      </c>
      <c r="AV405">
        <f>(Table2[[#This Row],[Rank 1Y]]+Table2[[#This Row],[Rank 6M]]+Table2[[#This Row],[Rank Sharpe]])/3</f>
        <v>388.66666666666669</v>
      </c>
    </row>
    <row r="406" spans="1:48" x14ac:dyDescent="0.3">
      <c r="A406" t="s">
        <v>768</v>
      </c>
      <c r="B406" t="s">
        <v>769</v>
      </c>
      <c r="C406" t="s">
        <v>3140</v>
      </c>
      <c r="D406" t="s">
        <v>268</v>
      </c>
      <c r="E406">
        <v>21842.789605872</v>
      </c>
      <c r="F406">
        <v>220.83</v>
      </c>
      <c r="G406">
        <v>27.580222080679398</v>
      </c>
      <c r="H406">
        <f>(Table2[[#This Row],[1Y Return vs Nifty]]-AVERAGE(Table2[1Y Return vs Nifty]))/_xlfn.STDEV.P(Table2[1Y Return vs Nifty])</f>
        <v>4.888389231164942E-2</v>
      </c>
      <c r="I406">
        <v>-10.1868590799521</v>
      </c>
      <c r="J406">
        <f>(Table2[[#This Row],[1M Return vs Nifty]]-AVERAGE(Table2[1M Return vs Nifty]))/_xlfn.STDEV.P(Table2[1M Return vs Nifty])</f>
        <v>-1.3148819118650936</v>
      </c>
      <c r="K406">
        <v>-5.78357504533796</v>
      </c>
      <c r="L406">
        <f>(Table2[[#This Row],[6M Return vs Nifty]]-AVERAGE(Table2[6M Return vs Nifty]))/_xlfn.STDEV.P(Table2[6M Return vs Nifty])</f>
        <v>-0.49380902758960155</v>
      </c>
      <c r="M406">
        <v>-2.57881420544624</v>
      </c>
      <c r="N406">
        <f>(Table2[[#This Row],[1W Return vs Nifty]]-AVERAGE(Table2[1W Return vs Nifty]))/_xlfn.STDEV.P(Table2[1W Return vs Nifty])</f>
        <v>-0.94621719556954043</v>
      </c>
      <c r="O406">
        <v>234.96</v>
      </c>
      <c r="P406">
        <v>242.56890049813299</v>
      </c>
      <c r="Q406">
        <v>217.595449043472</v>
      </c>
      <c r="R406">
        <v>27.127921059191301</v>
      </c>
      <c r="S406" s="1">
        <f>(Table2[[#This Row],[Close Price]]-Table2[[#This Row],[20D EMA]])/Table2[[#This Row],[20D EMA]]</f>
        <v>-6.0137895812053095E-2</v>
      </c>
      <c r="T406" s="1">
        <f>(Table2[[#This Row],[Close Price]]-Table2[[#This Row],[50D EMA]])/Table2[[#This Row],[50D EMA]]</f>
        <v>-8.9619487302331644E-2</v>
      </c>
      <c r="U406" s="1">
        <f>(Table2[[#This Row],[Close Price]]-Table2[[#This Row],[200D EMA]])/Table2[[#This Row],[200D EMA]]</f>
        <v>1.4864975213161746E-2</v>
      </c>
      <c r="V406">
        <v>0.52279151719172101</v>
      </c>
      <c r="W406">
        <v>219.95</v>
      </c>
      <c r="X406">
        <v>225.75</v>
      </c>
      <c r="Y406">
        <v>219.95</v>
      </c>
      <c r="Z406">
        <v>232.58</v>
      </c>
      <c r="AA406">
        <v>218.37</v>
      </c>
      <c r="AB406">
        <v>247.48</v>
      </c>
      <c r="AC406" s="1">
        <f>(Table2[[#This Row],[Close Price]]/Table2[[#This Row],[Day Low]])-1</f>
        <v>4.0009092975676896E-3</v>
      </c>
      <c r="AD406" s="1">
        <f>(Table2[[#This Row],[Day High]]/Table2[[#This Row],[Close Price]])-1</f>
        <v>2.2279581578589891E-2</v>
      </c>
      <c r="AE406" s="1">
        <f>(Table2[[#This Row],[Close Price]]/Table2[[#This Row],[Current Week Low]])-1</f>
        <v>4.0009092975676896E-3</v>
      </c>
      <c r="AF406" s="1">
        <f>(Table2[[#This Row],[Current Week High]]/Table2[[#This Row],[Close Price]])-1</f>
        <v>5.320835031472182E-2</v>
      </c>
      <c r="AG406" s="1">
        <f>(Table2[[#This Row],[Close Price]]/Table2[[#This Row],[Current Month Low]])-1</f>
        <v>1.1265283692814876E-2</v>
      </c>
      <c r="AH406" s="1">
        <f>(Table2[[#This Row],[Current Month High]]/Table2[[#This Row],[Close Price]])-1</f>
        <v>0.12068106688402835</v>
      </c>
      <c r="AI406">
        <v>28.786849612824302</v>
      </c>
      <c r="AJ406">
        <v>66.7900302114803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-0.13</v>
      </c>
      <c r="AM406" t="s">
        <v>3187</v>
      </c>
      <c r="AN406">
        <v>-10.16</v>
      </c>
      <c r="AO406" t="s">
        <v>3187</v>
      </c>
      <c r="AP406">
        <v>4.1584575149264003E-2</v>
      </c>
      <c r="AQ406">
        <f>(Table2[[#This Row],[Sharpe Ratio]]-AVERAGE(Table2[Sharpe Ratio]))/_xlfn.STDEV.P(Table2[Sharpe Ratio])</f>
        <v>-0.28354967867358039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274</v>
      </c>
      <c r="AT406">
        <f>_xlfn.RANK.AVG(Table2[[#This Row],[6M Return vs Nifty Z-Score]],Table2[6M Return vs Nifty Z-Score])</f>
        <v>484</v>
      </c>
      <c r="AU406">
        <f>_xlfn.RANK.AVG(Table2[[#This Row],[Sharpe Ratio Z-Score]],Table2[Sharpe Ratio Z-Score])</f>
        <v>413</v>
      </c>
      <c r="AV406">
        <f>(Table2[[#This Row],[Rank 1Y]]+Table2[[#This Row],[Rank 6M]]+Table2[[#This Row],[Rank Sharpe]])/3</f>
        <v>390.33333333333331</v>
      </c>
    </row>
    <row r="407" spans="1:48" x14ac:dyDescent="0.3">
      <c r="A407" t="s">
        <v>218</v>
      </c>
      <c r="B407" t="s">
        <v>219</v>
      </c>
      <c r="C407" t="s">
        <v>3155</v>
      </c>
      <c r="D407" t="s">
        <v>133</v>
      </c>
      <c r="E407">
        <v>116398.347180614</v>
      </c>
      <c r="F407">
        <v>1169.55</v>
      </c>
      <c r="G407">
        <v>18.1025443266773</v>
      </c>
      <c r="H407">
        <f>(Table2[[#This Row],[1Y Return vs Nifty]]-AVERAGE(Table2[1Y Return vs Nifty]))/_xlfn.STDEV.P(Table2[1Y Return vs Nifty])</f>
        <v>-0.11272060607988443</v>
      </c>
      <c r="I407">
        <v>-0.351714171344156</v>
      </c>
      <c r="J407">
        <f>(Table2[[#This Row],[1M Return vs Nifty]]-AVERAGE(Table2[1M Return vs Nifty]))/_xlfn.STDEV.P(Table2[1M Return vs Nifty])</f>
        <v>-0.23000885730394344</v>
      </c>
      <c r="K407">
        <v>-12.7553032780498</v>
      </c>
      <c r="L407">
        <f>(Table2[[#This Row],[6M Return vs Nifty]]-AVERAGE(Table2[6M Return vs Nifty]))/_xlfn.STDEV.P(Table2[6M Return vs Nifty])</f>
        <v>-0.71638399564323951</v>
      </c>
      <c r="M407">
        <v>1.4998234216911099</v>
      </c>
      <c r="N407">
        <f>(Table2[[#This Row],[1W Return vs Nifty]]-AVERAGE(Table2[1W Return vs Nifty]))/_xlfn.STDEV.P(Table2[1W Return vs Nifty])</f>
        <v>-9.8452930773437572E-2</v>
      </c>
      <c r="O407">
        <v>1225.71</v>
      </c>
      <c r="P407">
        <v>1258.30427717768</v>
      </c>
      <c r="Q407">
        <v>1198.1120512586499</v>
      </c>
      <c r="R407">
        <v>36.913220353476</v>
      </c>
      <c r="S407" s="1">
        <f>(Table2[[#This Row],[Close Price]]-Table2[[#This Row],[20D EMA]])/Table2[[#This Row],[20D EMA]]</f>
        <v>-4.5818342022174968E-2</v>
      </c>
      <c r="T407" s="1">
        <f>(Table2[[#This Row],[Close Price]]-Table2[[#This Row],[50D EMA]])/Table2[[#This Row],[50D EMA]]</f>
        <v>-7.0534829124758183E-2</v>
      </c>
      <c r="U407" s="1">
        <f>(Table2[[#This Row],[Close Price]]-Table2[[#This Row],[200D EMA]])/Table2[[#This Row],[200D EMA]]</f>
        <v>-2.3839215396126528E-2</v>
      </c>
      <c r="V407">
        <v>1.06311516367809</v>
      </c>
      <c r="W407">
        <v>1165</v>
      </c>
      <c r="X407">
        <v>1217.95</v>
      </c>
      <c r="Y407">
        <v>1165</v>
      </c>
      <c r="Z407">
        <v>1234</v>
      </c>
      <c r="AA407">
        <v>1123</v>
      </c>
      <c r="AB407">
        <v>1252</v>
      </c>
      <c r="AC407" s="1">
        <f>(Table2[[#This Row],[Close Price]]/Table2[[#This Row],[Day Low]])-1</f>
        <v>3.905579399141601E-3</v>
      </c>
      <c r="AD407" s="1">
        <f>(Table2[[#This Row],[Day High]]/Table2[[#This Row],[Close Price]])-1</f>
        <v>4.1383438074473089E-2</v>
      </c>
      <c r="AE407" s="1">
        <f>(Table2[[#This Row],[Close Price]]/Table2[[#This Row],[Current Week Low]])-1</f>
        <v>3.905579399141601E-3</v>
      </c>
      <c r="AF407" s="1">
        <f>(Table2[[#This Row],[Current Week High]]/Table2[[#This Row],[Close Price]])-1</f>
        <v>5.510666495660721E-2</v>
      </c>
      <c r="AG407" s="1">
        <f>(Table2[[#This Row],[Close Price]]/Table2[[#This Row],[Current Month Low]])-1</f>
        <v>4.145146927871779E-2</v>
      </c>
      <c r="AH407" s="1">
        <f>(Table2[[#This Row],[Current Month High]]/Table2[[#This Row],[Close Price]])-1</f>
        <v>7.0497199777692421E-2</v>
      </c>
      <c r="AI407">
        <v>41.075627378051301</v>
      </c>
      <c r="AJ407">
        <v>66.673792218896907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-7.0000000000000007E-2</v>
      </c>
      <c r="AM407" t="s">
        <v>3187</v>
      </c>
      <c r="AN407">
        <v>-5.25</v>
      </c>
      <c r="AO407" t="s">
        <v>3187</v>
      </c>
      <c r="AP407">
        <v>8.3243649681259996E-2</v>
      </c>
      <c r="AQ407">
        <f>(Table2[[#This Row],[Sharpe Ratio]]-AVERAGE(Table2[Sharpe Ratio]))/_xlfn.STDEV.P(Table2[Sharpe Ratio])</f>
        <v>0.20459884916180324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325</v>
      </c>
      <c r="AT407">
        <f>_xlfn.RANK.AVG(Table2[[#This Row],[6M Return vs Nifty Z-Score]],Table2[6M Return vs Nifty Z-Score])</f>
        <v>562</v>
      </c>
      <c r="AU407">
        <f>_xlfn.RANK.AVG(Table2[[#This Row],[Sharpe Ratio Z-Score]],Table2[Sharpe Ratio Z-Score])</f>
        <v>287</v>
      </c>
      <c r="AV407">
        <f>(Table2[[#This Row],[Rank 1Y]]+Table2[[#This Row],[Rank 6M]]+Table2[[#This Row],[Rank Sharpe]])/3</f>
        <v>391.33333333333331</v>
      </c>
    </row>
    <row r="408" spans="1:48" x14ac:dyDescent="0.3">
      <c r="A408" t="s">
        <v>698</v>
      </c>
      <c r="B408" t="s">
        <v>699</v>
      </c>
      <c r="C408" t="s">
        <v>3146</v>
      </c>
      <c r="D408" t="s">
        <v>275</v>
      </c>
      <c r="E408">
        <v>26057.7088305</v>
      </c>
      <c r="F408">
        <v>1283</v>
      </c>
      <c r="G408">
        <v>-5.62778586100446</v>
      </c>
      <c r="H408">
        <f>(Table2[[#This Row],[1Y Return vs Nifty]]-AVERAGE(Table2[1Y Return vs Nifty]))/_xlfn.STDEV.P(Table2[1Y Return vs Nifty])</f>
        <v>-0.5173480059750144</v>
      </c>
      <c r="I408">
        <v>2.1556689788323902</v>
      </c>
      <c r="J408">
        <f>(Table2[[#This Row],[1M Return vs Nifty]]-AVERAGE(Table2[1M Return vs Nifty]))/_xlfn.STDEV.P(Table2[1M Return vs Nifty])</f>
        <v>4.6569926472431245E-2</v>
      </c>
      <c r="K408">
        <v>-8.1550102918322001</v>
      </c>
      <c r="L408">
        <f>(Table2[[#This Row],[6M Return vs Nifty]]-AVERAGE(Table2[6M Return vs Nifty]))/_xlfn.STDEV.P(Table2[6M Return vs Nifty])</f>
        <v>-0.56951796325251913</v>
      </c>
      <c r="M408">
        <v>6.17447635169985</v>
      </c>
      <c r="N408">
        <f>(Table2[[#This Row],[1W Return vs Nifty]]-AVERAGE(Table2[1W Return vs Nifty]))/_xlfn.STDEV.P(Table2[1W Return vs Nifty])</f>
        <v>0.87319595463325594</v>
      </c>
      <c r="O408">
        <v>1253.8699999999999</v>
      </c>
      <c r="P408">
        <v>1254.6814475659501</v>
      </c>
      <c r="Q408">
        <v>1221.95978098915</v>
      </c>
      <c r="R408">
        <v>66.183464072986993</v>
      </c>
      <c r="S408" s="1">
        <f>(Table2[[#This Row],[Close Price]]-Table2[[#This Row],[20D EMA]])/Table2[[#This Row],[20D EMA]]</f>
        <v>2.3232073500442717E-2</v>
      </c>
      <c r="T408" s="1">
        <f>(Table2[[#This Row],[Close Price]]-Table2[[#This Row],[50D EMA]])/Table2[[#This Row],[50D EMA]]</f>
        <v>2.2570312559404782E-2</v>
      </c>
      <c r="U408" s="1">
        <f>(Table2[[#This Row],[Close Price]]-Table2[[#This Row],[200D EMA]])/Table2[[#This Row],[200D EMA]]</f>
        <v>4.9952723453335991E-2</v>
      </c>
      <c r="V408">
        <v>0.68858975056577498</v>
      </c>
      <c r="W408">
        <v>1271</v>
      </c>
      <c r="X408">
        <v>1295.55</v>
      </c>
      <c r="Y408">
        <v>1230.2</v>
      </c>
      <c r="Z408">
        <v>1297.5</v>
      </c>
      <c r="AA408">
        <v>1189.3</v>
      </c>
      <c r="AB408">
        <v>1297.5</v>
      </c>
      <c r="AC408" s="1">
        <f>(Table2[[#This Row],[Close Price]]/Table2[[#This Row],[Day Low]])-1</f>
        <v>9.4413847364280823E-3</v>
      </c>
      <c r="AD408" s="1">
        <f>(Table2[[#This Row],[Day High]]/Table2[[#This Row],[Close Price]])-1</f>
        <v>9.7817614964925692E-3</v>
      </c>
      <c r="AE408" s="1">
        <f>(Table2[[#This Row],[Close Price]]/Table2[[#This Row],[Current Week Low]])-1</f>
        <v>4.2919850430824136E-2</v>
      </c>
      <c r="AF408" s="1">
        <f>(Table2[[#This Row],[Current Week High]]/Table2[[#This Row],[Close Price]])-1</f>
        <v>1.1301636788776381E-2</v>
      </c>
      <c r="AG408" s="1">
        <f>(Table2[[#This Row],[Close Price]]/Table2[[#This Row],[Current Month Low]])-1</f>
        <v>7.8785840410325436E-2</v>
      </c>
      <c r="AH408" s="1">
        <f>(Table2[[#This Row],[Current Month High]]/Table2[[#This Row],[Close Price]])-1</f>
        <v>1.1301636788776381E-2</v>
      </c>
      <c r="AI408">
        <v>12.6188620420888</v>
      </c>
      <c r="AJ408">
        <v>30.925047196285501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-7.0000000000000007E-2</v>
      </c>
      <c r="AM408" t="s">
        <v>3187</v>
      </c>
      <c r="AN408">
        <v>2.5499999999999998</v>
      </c>
      <c r="AO408" t="s">
        <v>3188</v>
      </c>
      <c r="AP408">
        <v>0.119013045498852</v>
      </c>
      <c r="AQ408">
        <f>(Table2[[#This Row],[Sharpe Ratio]]-AVERAGE(Table2[Sharpe Ratio]))/_xlfn.STDEV.P(Table2[Sharpe Ratio])</f>
        <v>0.62373389011207736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494</v>
      </c>
      <c r="AT408">
        <f>_xlfn.RANK.AVG(Table2[[#This Row],[6M Return vs Nifty Z-Score]],Table2[6M Return vs Nifty Z-Score])</f>
        <v>504</v>
      </c>
      <c r="AU408">
        <f>_xlfn.RANK.AVG(Table2[[#This Row],[Sharpe Ratio Z-Score]],Table2[Sharpe Ratio Z-Score])</f>
        <v>181</v>
      </c>
      <c r="AV408">
        <f>(Table2[[#This Row],[Rank 1Y]]+Table2[[#This Row],[Rank 6M]]+Table2[[#This Row],[Rank Sharpe]])/3</f>
        <v>393</v>
      </c>
    </row>
    <row r="409" spans="1:48" x14ac:dyDescent="0.3">
      <c r="A409" t="s">
        <v>1353</v>
      </c>
      <c r="B409" t="s">
        <v>1354</v>
      </c>
      <c r="C409" t="s">
        <v>3144</v>
      </c>
      <c r="D409" t="s">
        <v>384</v>
      </c>
      <c r="E409">
        <v>8418.6174776999997</v>
      </c>
      <c r="F409">
        <v>617.9</v>
      </c>
      <c r="G409">
        <v>18.821135009961601</v>
      </c>
      <c r="H409">
        <f>(Table2[[#This Row],[1Y Return vs Nifty]]-AVERAGE(Table2[1Y Return vs Nifty]))/_xlfn.STDEV.P(Table2[1Y Return vs Nifty])</f>
        <v>-0.10046786970973803</v>
      </c>
      <c r="I409">
        <v>-4.4392202348612297</v>
      </c>
      <c r="J409">
        <f>(Table2[[#This Row],[1M Return vs Nifty]]-AVERAGE(Table2[1M Return vs Nifty]))/_xlfn.STDEV.P(Table2[1M Return vs Nifty])</f>
        <v>-0.68088428719048033</v>
      </c>
      <c r="K409">
        <v>12.353158737509601</v>
      </c>
      <c r="L409">
        <f>(Table2[[#This Row],[6M Return vs Nifty]]-AVERAGE(Table2[6M Return vs Nifty]))/_xlfn.STDEV.P(Table2[6M Return vs Nifty])</f>
        <v>8.521281714808672E-2</v>
      </c>
      <c r="M409">
        <v>6.1619336081418501</v>
      </c>
      <c r="N409">
        <f>(Table2[[#This Row],[1W Return vs Nifty]]-AVERAGE(Table2[1W Return vs Nifty]))/_xlfn.STDEV.P(Table2[1W Return vs Nifty])</f>
        <v>0.87058888562074421</v>
      </c>
      <c r="O409">
        <v>631.11</v>
      </c>
      <c r="P409">
        <v>643.87274875864</v>
      </c>
      <c r="Q409">
        <v>582.21392476174105</v>
      </c>
      <c r="R409">
        <v>44.872502935217298</v>
      </c>
      <c r="S409" s="1">
        <f>(Table2[[#This Row],[Close Price]]-Table2[[#This Row],[20D EMA]])/Table2[[#This Row],[20D EMA]]</f>
        <v>-2.0931374879181182E-2</v>
      </c>
      <c r="T409" s="1">
        <f>(Table2[[#This Row],[Close Price]]-Table2[[#This Row],[50D EMA]])/Table2[[#This Row],[50D EMA]]</f>
        <v>-4.0338325870623359E-2</v>
      </c>
      <c r="U409" s="1">
        <f>(Table2[[#This Row],[Close Price]]-Table2[[#This Row],[200D EMA]])/Table2[[#This Row],[200D EMA]]</f>
        <v>6.1293750837138956E-2</v>
      </c>
      <c r="V409">
        <v>0.15626389480198399</v>
      </c>
      <c r="W409">
        <v>615.04999999999995</v>
      </c>
      <c r="X409">
        <v>644.75</v>
      </c>
      <c r="Y409">
        <v>606</v>
      </c>
      <c r="Z409">
        <v>645</v>
      </c>
      <c r="AA409">
        <v>576.1</v>
      </c>
      <c r="AB409">
        <v>645</v>
      </c>
      <c r="AC409" s="1">
        <f>(Table2[[#This Row],[Close Price]]/Table2[[#This Row],[Day Low]])-1</f>
        <v>4.6337696122267236E-3</v>
      </c>
      <c r="AD409" s="1">
        <f>(Table2[[#This Row],[Day High]]/Table2[[#This Row],[Close Price]])-1</f>
        <v>4.3453633273992542E-2</v>
      </c>
      <c r="AE409" s="1">
        <f>(Table2[[#This Row],[Close Price]]/Table2[[#This Row],[Current Week Low]])-1</f>
        <v>1.963696369636958E-2</v>
      </c>
      <c r="AF409" s="1">
        <f>(Table2[[#This Row],[Current Week High]]/Table2[[#This Row],[Close Price]])-1</f>
        <v>4.3858229486972045E-2</v>
      </c>
      <c r="AG409" s="1">
        <f>(Table2[[#This Row],[Close Price]]/Table2[[#This Row],[Current Month Low]])-1</f>
        <v>7.2556847769484456E-2</v>
      </c>
      <c r="AH409" s="1">
        <f>(Table2[[#This Row],[Current Month High]]/Table2[[#This Row],[Close Price]])-1</f>
        <v>4.3858229486972045E-2</v>
      </c>
      <c r="AI409">
        <v>28.337918757080399</v>
      </c>
      <c r="AJ409">
        <v>60.119201865768296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</v>
      </c>
      <c r="AM409" t="s">
        <v>3187</v>
      </c>
      <c r="AN409">
        <v>-1.69</v>
      </c>
      <c r="AO409" t="s">
        <v>3187</v>
      </c>
      <c r="AP409">
        <v>-5.2748420176629996E-3</v>
      </c>
      <c r="AQ409">
        <f>(Table2[[#This Row],[Sharpe Ratio]]-AVERAGE(Table2[Sharpe Ratio]))/_xlfn.STDEV.P(Table2[Sharpe Ratio])</f>
        <v>-0.83263426017792974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318</v>
      </c>
      <c r="AT409">
        <f>_xlfn.RANK.AVG(Table2[[#This Row],[6M Return vs Nifty Z-Score]],Table2[6M Return vs Nifty Z-Score])</f>
        <v>279</v>
      </c>
      <c r="AU409">
        <f>_xlfn.RANK.AVG(Table2[[#This Row],[Sharpe Ratio Z-Score]],Table2[Sharpe Ratio Z-Score])</f>
        <v>582</v>
      </c>
      <c r="AV409">
        <f>(Table2[[#This Row],[Rank 1Y]]+Table2[[#This Row],[Rank 6M]]+Table2[[#This Row],[Rank Sharpe]])/3</f>
        <v>393</v>
      </c>
    </row>
    <row r="410" spans="1:48" x14ac:dyDescent="0.3">
      <c r="A410" t="s">
        <v>410</v>
      </c>
      <c r="B410" t="s">
        <v>411</v>
      </c>
      <c r="C410" t="s">
        <v>3142</v>
      </c>
      <c r="D410" t="s">
        <v>412</v>
      </c>
      <c r="E410">
        <v>56920.060107944897</v>
      </c>
      <c r="F410">
        <v>218.49</v>
      </c>
      <c r="G410">
        <v>-5.3371930278672703</v>
      </c>
      <c r="H410">
        <f>(Table2[[#This Row],[1Y Return vs Nifty]]-AVERAGE(Table2[1Y Return vs Nifty]))/_xlfn.STDEV.P(Table2[1Y Return vs Nifty])</f>
        <v>-0.51239308872057621</v>
      </c>
      <c r="I410">
        <v>2.13773303864724</v>
      </c>
      <c r="J410">
        <f>(Table2[[#This Row],[1M Return vs Nifty]]-AVERAGE(Table2[1M Return vs Nifty]))/_xlfn.STDEV.P(Table2[1M Return vs Nifty])</f>
        <v>4.4591489103596976E-2</v>
      </c>
      <c r="K410">
        <v>-3.5579203323405402</v>
      </c>
      <c r="L410">
        <f>(Table2[[#This Row],[6M Return vs Nifty]]-AVERAGE(Table2[6M Return vs Nifty]))/_xlfn.STDEV.P(Table2[6M Return vs Nifty])</f>
        <v>-0.42275418865891934</v>
      </c>
      <c r="M410">
        <v>0.54087701684819001</v>
      </c>
      <c r="N410">
        <f>(Table2[[#This Row],[1W Return vs Nifty]]-AVERAGE(Table2[1W Return vs Nifty]))/_xlfn.STDEV.P(Table2[1W Return vs Nifty])</f>
        <v>-0.29777451023209417</v>
      </c>
      <c r="O410">
        <v>226.16</v>
      </c>
      <c r="P410">
        <v>224.987858654744</v>
      </c>
      <c r="Q410">
        <v>210.816455639601</v>
      </c>
      <c r="R410">
        <v>31.894672156713199</v>
      </c>
      <c r="S410" s="1">
        <f>(Table2[[#This Row],[Close Price]]-Table2[[#This Row],[20D EMA]])/Table2[[#This Row],[20D EMA]]</f>
        <v>-3.3914043155288238E-2</v>
      </c>
      <c r="T410" s="1">
        <f>(Table2[[#This Row],[Close Price]]-Table2[[#This Row],[50D EMA]])/Table2[[#This Row],[50D EMA]]</f>
        <v>-2.8880930258175876E-2</v>
      </c>
      <c r="U410" s="1">
        <f>(Table2[[#This Row],[Close Price]]-Table2[[#This Row],[200D EMA]])/Table2[[#This Row],[200D EMA]]</f>
        <v>3.6399171673378437E-2</v>
      </c>
      <c r="V410">
        <v>0.74131697269360397</v>
      </c>
      <c r="W410">
        <v>217.48</v>
      </c>
      <c r="X410">
        <v>227.54</v>
      </c>
      <c r="Y410">
        <v>217.48</v>
      </c>
      <c r="Z410">
        <v>228.1</v>
      </c>
      <c r="AA410">
        <v>217.48</v>
      </c>
      <c r="AB410">
        <v>244</v>
      </c>
      <c r="AC410" s="1">
        <f>(Table2[[#This Row],[Close Price]]/Table2[[#This Row],[Day Low]])-1</f>
        <v>4.6441052050765208E-3</v>
      </c>
      <c r="AD410" s="1">
        <f>(Table2[[#This Row],[Day High]]/Table2[[#This Row],[Close Price]])-1</f>
        <v>4.1420659984438668E-2</v>
      </c>
      <c r="AE410" s="1">
        <f>(Table2[[#This Row],[Close Price]]/Table2[[#This Row],[Current Week Low]])-1</f>
        <v>4.6441052050765208E-3</v>
      </c>
      <c r="AF410" s="1">
        <f>(Table2[[#This Row],[Current Week High]]/Table2[[#This Row],[Close Price]])-1</f>
        <v>4.3983706348116547E-2</v>
      </c>
      <c r="AG410" s="1">
        <f>(Table2[[#This Row],[Close Price]]/Table2[[#This Row],[Current Month Low]])-1</f>
        <v>4.6441052050765208E-3</v>
      </c>
      <c r="AH410" s="1">
        <f>(Table2[[#This Row],[Current Month High]]/Table2[[#This Row],[Close Price]])-1</f>
        <v>0.11675591560254461</v>
      </c>
      <c r="AI410">
        <v>13.0028834271591</v>
      </c>
      <c r="AJ410">
        <v>40.961290322580602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3187</v>
      </c>
      <c r="AN410">
        <v>-8</v>
      </c>
      <c r="AO410" t="s">
        <v>3187</v>
      </c>
      <c r="AP410">
        <v>0.103587676331377</v>
      </c>
      <c r="AQ410">
        <f>(Table2[[#This Row],[Sharpe Ratio]]-AVERAGE(Table2[Sharpe Ratio]))/_xlfn.STDEV.P(Table2[Sharpe Ratio])</f>
        <v>0.44298404545009462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-0.74534625305789803</v>
      </c>
      <c r="AS410">
        <f>_xlfn.RANK.AVG(Table2[[#This Row],[1Y Return vs Nifty Z-Score]],Table2[1Y Return vs Nifty Z-Score])</f>
        <v>493</v>
      </c>
      <c r="AT410">
        <f>_xlfn.RANK.AVG(Table2[[#This Row],[6M Return vs Nifty Z-Score]],Table2[6M Return vs Nifty Z-Score])</f>
        <v>462</v>
      </c>
      <c r="AU410">
        <f>_xlfn.RANK.AVG(Table2[[#This Row],[Sharpe Ratio Z-Score]],Table2[Sharpe Ratio Z-Score])</f>
        <v>225</v>
      </c>
      <c r="AV410">
        <f>(Table2[[#This Row],[Rank 1Y]]+Table2[[#This Row],[Rank 6M]]+Table2[[#This Row],[Rank Sharpe]])/3</f>
        <v>393.33333333333331</v>
      </c>
    </row>
    <row r="411" spans="1:48" x14ac:dyDescent="0.3">
      <c r="A411" t="s">
        <v>686</v>
      </c>
      <c r="B411" t="s">
        <v>687</v>
      </c>
      <c r="C411" t="s">
        <v>3152</v>
      </c>
      <c r="D411" t="s">
        <v>303</v>
      </c>
      <c r="E411">
        <v>26679.285577850002</v>
      </c>
      <c r="F411">
        <v>414.5</v>
      </c>
      <c r="G411">
        <v>13.216958729543601</v>
      </c>
      <c r="H411">
        <f>(Table2[[#This Row],[1Y Return vs Nifty]]-AVERAGE(Table2[1Y Return vs Nifty]))/_xlfn.STDEV.P(Table2[1Y Return vs Nifty])</f>
        <v>-0.19602504312305163</v>
      </c>
      <c r="I411">
        <v>-3.4059311633864202</v>
      </c>
      <c r="J411">
        <f>(Table2[[#This Row],[1M Return vs Nifty]]-AVERAGE(Table2[1M Return vs Nifty]))/_xlfn.STDEV.P(Table2[1M Return vs Nifty])</f>
        <v>-0.566906559192348</v>
      </c>
      <c r="K411">
        <v>27.462680863098701</v>
      </c>
      <c r="L411">
        <f>(Table2[[#This Row],[6M Return vs Nifty]]-AVERAGE(Table2[6M Return vs Nifty]))/_xlfn.STDEV.P(Table2[6M Return vs Nifty])</f>
        <v>0.56758982499375854</v>
      </c>
      <c r="M411">
        <v>-2.7851376147798201</v>
      </c>
      <c r="N411">
        <f>(Table2[[#This Row],[1W Return vs Nifty]]-AVERAGE(Table2[1W Return vs Nifty]))/_xlfn.STDEV.P(Table2[1W Return vs Nifty])</f>
        <v>-0.9891024992945181</v>
      </c>
      <c r="O411">
        <v>432.35</v>
      </c>
      <c r="P411">
        <v>436.28977382943702</v>
      </c>
      <c r="Q411">
        <v>388.06645809046802</v>
      </c>
      <c r="R411">
        <v>30.024557455532602</v>
      </c>
      <c r="S411" s="1">
        <f>(Table2[[#This Row],[Close Price]]-Table2[[#This Row],[20D EMA]])/Table2[[#This Row],[20D EMA]]</f>
        <v>-4.1285995142824154E-2</v>
      </c>
      <c r="T411" s="1">
        <f>(Table2[[#This Row],[Close Price]]-Table2[[#This Row],[50D EMA]])/Table2[[#This Row],[50D EMA]]</f>
        <v>-4.9943352185823887E-2</v>
      </c>
      <c r="U411" s="1">
        <f>(Table2[[#This Row],[Close Price]]-Table2[[#This Row],[200D EMA]])/Table2[[#This Row],[200D EMA]]</f>
        <v>6.8116018167614117E-2</v>
      </c>
      <c r="V411">
        <v>0.71801588257468796</v>
      </c>
      <c r="W411">
        <v>413</v>
      </c>
      <c r="X411">
        <v>426.25</v>
      </c>
      <c r="Y411">
        <v>413</v>
      </c>
      <c r="Z411">
        <v>432.8</v>
      </c>
      <c r="AA411">
        <v>413</v>
      </c>
      <c r="AB411">
        <v>446.65</v>
      </c>
      <c r="AC411" s="1">
        <f>(Table2[[#This Row],[Close Price]]/Table2[[#This Row],[Day Low]])-1</f>
        <v>3.63196125907983E-3</v>
      </c>
      <c r="AD411" s="1">
        <f>(Table2[[#This Row],[Day High]]/Table2[[#This Row],[Close Price]])-1</f>
        <v>2.8347406513872242E-2</v>
      </c>
      <c r="AE411" s="1">
        <f>(Table2[[#This Row],[Close Price]]/Table2[[#This Row],[Current Week Low]])-1</f>
        <v>3.63196125907983E-3</v>
      </c>
      <c r="AF411" s="1">
        <f>(Table2[[#This Row],[Current Week High]]/Table2[[#This Row],[Close Price]])-1</f>
        <v>4.414957780458395E-2</v>
      </c>
      <c r="AG411" s="1">
        <f>(Table2[[#This Row],[Close Price]]/Table2[[#This Row],[Current Month Low]])-1</f>
        <v>3.63196125907983E-3</v>
      </c>
      <c r="AH411" s="1">
        <f>(Table2[[#This Row],[Current Month High]]/Table2[[#This Row],[Close Price]])-1</f>
        <v>7.7563329312424489E-2</v>
      </c>
      <c r="AI411">
        <v>16.767189384800901</v>
      </c>
      <c r="AJ411">
        <v>58.660287081339703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</v>
      </c>
      <c r="AM411" t="s">
        <v>3187</v>
      </c>
      <c r="AN411">
        <v>-0.42</v>
      </c>
      <c r="AO411" t="s">
        <v>3187</v>
      </c>
      <c r="AP411">
        <v>-5.0627213111909999E-2</v>
      </c>
      <c r="AQ411">
        <f>(Table2[[#This Row],[Sharpe Ratio]]-AVERAGE(Table2[Sharpe Ratio]))/_xlfn.STDEV.P(Table2[Sharpe Ratio])</f>
        <v>-1.3640597282712545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353</v>
      </c>
      <c r="AT411">
        <f>_xlfn.RANK.AVG(Table2[[#This Row],[6M Return vs Nifty Z-Score]],Table2[6M Return vs Nifty Z-Score])</f>
        <v>157</v>
      </c>
      <c r="AU411">
        <f>_xlfn.RANK.AVG(Table2[[#This Row],[Sharpe Ratio Z-Score]],Table2[Sharpe Ratio Z-Score])</f>
        <v>670</v>
      </c>
      <c r="AV411">
        <f>(Table2[[#This Row],[Rank 1Y]]+Table2[[#This Row],[Rank 6M]]+Table2[[#This Row],[Rank Sharpe]])/3</f>
        <v>393.33333333333331</v>
      </c>
    </row>
    <row r="412" spans="1:48" x14ac:dyDescent="0.3">
      <c r="A412" t="s">
        <v>612</v>
      </c>
      <c r="B412" t="s">
        <v>613</v>
      </c>
      <c r="C412" t="s">
        <v>609</v>
      </c>
      <c r="D412" t="s">
        <v>609</v>
      </c>
      <c r="E412">
        <v>32017.717379999998</v>
      </c>
      <c r="F412">
        <v>936.7</v>
      </c>
      <c r="G412">
        <v>-6.8130719923813299</v>
      </c>
      <c r="H412">
        <f>(Table2[[#This Row],[1Y Return vs Nifty]]-AVERAGE(Table2[1Y Return vs Nifty]))/_xlfn.STDEV.P(Table2[1Y Return vs Nifty])</f>
        <v>-0.53755839671453043</v>
      </c>
      <c r="I412">
        <v>11.903795381253101</v>
      </c>
      <c r="J412">
        <f>(Table2[[#This Row],[1M Return vs Nifty]]-AVERAGE(Table2[1M Return vs Nifty]))/_xlfn.STDEV.P(Table2[1M Return vs Nifty])</f>
        <v>1.1218443392760951</v>
      </c>
      <c r="K412">
        <v>0.77520826304953605</v>
      </c>
      <c r="L412">
        <f>(Table2[[#This Row],[6M Return vs Nifty]]-AVERAGE(Table2[6M Return vs Nifty]))/_xlfn.STDEV.P(Table2[6M Return vs Nifty])</f>
        <v>-0.28441747694287695</v>
      </c>
      <c r="M412">
        <v>0.84800282201659105</v>
      </c>
      <c r="N412">
        <f>(Table2[[#This Row],[1W Return vs Nifty]]-AVERAGE(Table2[1W Return vs Nifty]))/_xlfn.STDEV.P(Table2[1W Return vs Nifty])</f>
        <v>-0.23393694822704661</v>
      </c>
      <c r="O412">
        <v>936.06</v>
      </c>
      <c r="P412">
        <v>909.78967410157395</v>
      </c>
      <c r="Q412">
        <v>844.34893307020604</v>
      </c>
      <c r="R412">
        <v>47.230321312324897</v>
      </c>
      <c r="S412" s="1">
        <f>(Table2[[#This Row],[Close Price]]-Table2[[#This Row],[20D EMA]])/Table2[[#This Row],[20D EMA]]</f>
        <v>6.8371685575721651E-4</v>
      </c>
      <c r="T412" s="1">
        <f>(Table2[[#This Row],[Close Price]]-Table2[[#This Row],[50D EMA]])/Table2[[#This Row],[50D EMA]]</f>
        <v>2.9578623130670615E-2</v>
      </c>
      <c r="U412" s="1">
        <f>(Table2[[#This Row],[Close Price]]-Table2[[#This Row],[200D EMA]])/Table2[[#This Row],[200D EMA]]</f>
        <v>0.10937547655089555</v>
      </c>
      <c r="V412">
        <v>0.38605842737917501</v>
      </c>
      <c r="W412">
        <v>930.6</v>
      </c>
      <c r="X412">
        <v>955</v>
      </c>
      <c r="Y412">
        <v>927.1</v>
      </c>
      <c r="Z412">
        <v>986.5</v>
      </c>
      <c r="AA412">
        <v>900</v>
      </c>
      <c r="AB412">
        <v>986.5</v>
      </c>
      <c r="AC412" s="1">
        <f>(Table2[[#This Row],[Close Price]]/Table2[[#This Row],[Day Low]])-1</f>
        <v>6.5549108102300746E-3</v>
      </c>
      <c r="AD412" s="1">
        <f>(Table2[[#This Row],[Day High]]/Table2[[#This Row],[Close Price]])-1</f>
        <v>1.9536671292836427E-2</v>
      </c>
      <c r="AE412" s="1">
        <f>(Table2[[#This Row],[Close Price]]/Table2[[#This Row],[Current Week Low]])-1</f>
        <v>1.0354870024808616E-2</v>
      </c>
      <c r="AF412" s="1">
        <f>(Table2[[#This Row],[Current Week High]]/Table2[[#This Row],[Close Price]])-1</f>
        <v>5.3165367780505957E-2</v>
      </c>
      <c r="AG412" s="1">
        <f>(Table2[[#This Row],[Close Price]]/Table2[[#This Row],[Current Month Low]])-1</f>
        <v>4.0777777777777802E-2</v>
      </c>
      <c r="AH412" s="1">
        <f>(Table2[[#This Row],[Current Month High]]/Table2[[#This Row],[Close Price]])-1</f>
        <v>5.3165367780505957E-2</v>
      </c>
      <c r="AI412">
        <v>12.4159282587808</v>
      </c>
      <c r="AJ412">
        <v>31.9295774647887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0.02</v>
      </c>
      <c r="AM412" t="s">
        <v>3188</v>
      </c>
      <c r="AN412">
        <v>-1.81</v>
      </c>
      <c r="AO412" t="s">
        <v>3187</v>
      </c>
      <c r="AP412">
        <v>9.0658169915212999E-2</v>
      </c>
      <c r="AQ412">
        <f>(Table2[[#This Row],[Sharpe Ratio]]-AVERAGE(Table2[Sharpe Ratio]))/_xlfn.STDEV.P(Table2[Sharpe Ratio])</f>
        <v>0.29147997116152446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0.35741148855316562</v>
      </c>
      <c r="AS412">
        <f>_xlfn.RANK.AVG(Table2[[#This Row],[1Y Return vs Nifty Z-Score]],Table2[1Y Return vs Nifty Z-Score])</f>
        <v>497</v>
      </c>
      <c r="AT412">
        <f>_xlfn.RANK.AVG(Table2[[#This Row],[6M Return vs Nifty Z-Score]],Table2[6M Return vs Nifty Z-Score])</f>
        <v>418</v>
      </c>
      <c r="AU412">
        <f>_xlfn.RANK.AVG(Table2[[#This Row],[Sharpe Ratio Z-Score]],Table2[Sharpe Ratio Z-Score])</f>
        <v>268</v>
      </c>
      <c r="AV412">
        <f>(Table2[[#This Row],[Rank 1Y]]+Table2[[#This Row],[Rank 6M]]+Table2[[#This Row],[Rank Sharpe]])/3</f>
        <v>394.33333333333331</v>
      </c>
    </row>
    <row r="413" spans="1:48" x14ac:dyDescent="0.3">
      <c r="A413" t="s">
        <v>1592</v>
      </c>
      <c r="B413" t="s">
        <v>1593</v>
      </c>
      <c r="C413" t="s">
        <v>3146</v>
      </c>
      <c r="D413" t="s">
        <v>275</v>
      </c>
      <c r="E413">
        <v>6045.2026102099999</v>
      </c>
      <c r="F413">
        <v>433.7</v>
      </c>
      <c r="G413">
        <v>-6.8166622101762204</v>
      </c>
      <c r="H413">
        <f>(Table2[[#This Row],[1Y Return vs Nifty]]-AVERAGE(Table2[1Y Return vs Nifty]))/_xlfn.STDEV.P(Table2[1Y Return vs Nifty])</f>
        <v>-0.53761961375112088</v>
      </c>
      <c r="I413">
        <v>7.5070556339877497</v>
      </c>
      <c r="J413">
        <f>(Table2[[#This Row],[1M Return vs Nifty]]-AVERAGE(Table2[1M Return vs Nifty]))/_xlfn.STDEV.P(Table2[1M Return vs Nifty])</f>
        <v>0.63685865537921116</v>
      </c>
      <c r="K413">
        <v>5.4839919781665296</v>
      </c>
      <c r="L413">
        <f>(Table2[[#This Row],[6M Return vs Nifty]]-AVERAGE(Table2[6M Return vs Nifty]))/_xlfn.STDEV.P(Table2[6M Return vs Nifty])</f>
        <v>-0.13408783844003103</v>
      </c>
      <c r="M413">
        <v>-1.33189631310123</v>
      </c>
      <c r="N413">
        <f>(Table2[[#This Row],[1W Return vs Nifty]]-AVERAGE(Table2[1W Return vs Nifty]))/_xlfn.STDEV.P(Table2[1W Return vs Nifty])</f>
        <v>-0.68703937029975559</v>
      </c>
      <c r="O413">
        <v>430.32</v>
      </c>
      <c r="P413">
        <v>410.68447894133698</v>
      </c>
      <c r="Q413">
        <v>376.781570086562</v>
      </c>
      <c r="R413">
        <v>48.578126877441797</v>
      </c>
      <c r="S413" s="1">
        <f>(Table2[[#This Row],[Close Price]]-Table2[[#This Row],[20D EMA]])/Table2[[#This Row],[20D EMA]]</f>
        <v>7.8546198178099918E-3</v>
      </c>
      <c r="T413" s="1">
        <f>(Table2[[#This Row],[Close Price]]-Table2[[#This Row],[50D EMA]])/Table2[[#This Row],[50D EMA]]</f>
        <v>5.604185753012253E-2</v>
      </c>
      <c r="U413" s="1">
        <f>(Table2[[#This Row],[Close Price]]-Table2[[#This Row],[200D EMA]])/Table2[[#This Row],[200D EMA]]</f>
        <v>0.1510647930586454</v>
      </c>
      <c r="V413">
        <v>1.35020749610743</v>
      </c>
      <c r="W413">
        <v>431.95</v>
      </c>
      <c r="X413">
        <v>444.5</v>
      </c>
      <c r="Y413">
        <v>431.95</v>
      </c>
      <c r="Z413">
        <v>461.7</v>
      </c>
      <c r="AA413">
        <v>404.7</v>
      </c>
      <c r="AB413">
        <v>461.7</v>
      </c>
      <c r="AC413" s="1">
        <f>(Table2[[#This Row],[Close Price]]/Table2[[#This Row],[Day Low]])-1</f>
        <v>4.0513948373654962E-3</v>
      </c>
      <c r="AD413" s="1">
        <f>(Table2[[#This Row],[Day High]]/Table2[[#This Row],[Close Price]])-1</f>
        <v>2.4902005994927423E-2</v>
      </c>
      <c r="AE413" s="1">
        <f>(Table2[[#This Row],[Close Price]]/Table2[[#This Row],[Current Week Low]])-1</f>
        <v>4.0513948373654962E-3</v>
      </c>
      <c r="AF413" s="1">
        <f>(Table2[[#This Row],[Current Week High]]/Table2[[#This Row],[Close Price]])-1</f>
        <v>6.4560756283144949E-2</v>
      </c>
      <c r="AG413" s="1">
        <f>(Table2[[#This Row],[Close Price]]/Table2[[#This Row],[Current Month Low]])-1</f>
        <v>7.1658018285149394E-2</v>
      </c>
      <c r="AH413" s="1">
        <f>(Table2[[#This Row],[Current Month High]]/Table2[[#This Row],[Close Price]])-1</f>
        <v>6.4560756283144949E-2</v>
      </c>
      <c r="AI413">
        <v>6.4560756283144896</v>
      </c>
      <c r="AJ413">
        <v>38.121019108280201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0.12</v>
      </c>
      <c r="AM413" t="s">
        <v>3188</v>
      </c>
      <c r="AN413">
        <v>3.46</v>
      </c>
      <c r="AO413" t="s">
        <v>3188</v>
      </c>
      <c r="AP413">
        <v>7.2108521820645005E-2</v>
      </c>
      <c r="AQ413">
        <f>(Table2[[#This Row],[Sharpe Ratio]]-AVERAGE(Table2[Sharpe Ratio]))/_xlfn.STDEV.P(Table2[Sharpe Ratio])</f>
        <v>7.4120764051122348E-2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-0.64776740306057401</v>
      </c>
      <c r="AS413">
        <f>_xlfn.RANK.AVG(Table2[[#This Row],[1Y Return vs Nifty Z-Score]],Table2[1Y Return vs Nifty Z-Score])</f>
        <v>498</v>
      </c>
      <c r="AT413">
        <f>_xlfn.RANK.AVG(Table2[[#This Row],[6M Return vs Nifty Z-Score]],Table2[6M Return vs Nifty Z-Score])</f>
        <v>363</v>
      </c>
      <c r="AU413">
        <f>_xlfn.RANK.AVG(Table2[[#This Row],[Sharpe Ratio Z-Score]],Table2[Sharpe Ratio Z-Score])</f>
        <v>323</v>
      </c>
      <c r="AV413">
        <f>(Table2[[#This Row],[Rank 1Y]]+Table2[[#This Row],[Rank 6M]]+Table2[[#This Row],[Rank Sharpe]])/3</f>
        <v>394.66666666666669</v>
      </c>
    </row>
    <row r="414" spans="1:48" x14ac:dyDescent="0.3">
      <c r="A414" t="s">
        <v>354</v>
      </c>
      <c r="B414" t="s">
        <v>355</v>
      </c>
      <c r="C414" t="s">
        <v>3142</v>
      </c>
      <c r="D414" t="s">
        <v>34</v>
      </c>
      <c r="E414">
        <v>69072.312945679994</v>
      </c>
      <c r="F414">
        <v>512.79999999999995</v>
      </c>
      <c r="G414">
        <v>-5.2254701778077202</v>
      </c>
      <c r="H414">
        <f>(Table2[[#This Row],[1Y Return vs Nifty]]-AVERAGE(Table2[1Y Return vs Nifty]))/_xlfn.STDEV.P(Table2[1Y Return vs Nifty])</f>
        <v>-0.510488095154497</v>
      </c>
      <c r="I414">
        <v>2.0268448420289902</v>
      </c>
      <c r="J414">
        <f>(Table2[[#This Row],[1M Return vs Nifty]]-AVERAGE(Table2[1M Return vs Nifty]))/_xlfn.STDEV.P(Table2[1M Return vs Nifty])</f>
        <v>3.2359883194595165E-2</v>
      </c>
      <c r="K414">
        <v>-11.444887923994299</v>
      </c>
      <c r="L414">
        <f>(Table2[[#This Row],[6M Return vs Nifty]]-AVERAGE(Table2[6M Return vs Nifty]))/_xlfn.STDEV.P(Table2[6M Return vs Nifty])</f>
        <v>-0.67454850724921644</v>
      </c>
      <c r="M414">
        <v>-0.80495116656129395</v>
      </c>
      <c r="N414">
        <f>(Table2[[#This Row],[1W Return vs Nifty]]-AVERAGE(Table2[1W Return vs Nifty]))/_xlfn.STDEV.P(Table2[1W Return vs Nifty])</f>
        <v>-0.57751131078988338</v>
      </c>
      <c r="O414">
        <v>523.98</v>
      </c>
      <c r="P414">
        <v>532.978383848205</v>
      </c>
      <c r="Q414">
        <v>512.623293169308</v>
      </c>
      <c r="R414">
        <v>34.983229611486699</v>
      </c>
      <c r="S414" s="1">
        <f>(Table2[[#This Row],[Close Price]]-Table2[[#This Row],[20D EMA]])/Table2[[#This Row],[20D EMA]]</f>
        <v>-2.1336692240161961E-2</v>
      </c>
      <c r="T414" s="1">
        <f>(Table2[[#This Row],[Close Price]]-Table2[[#This Row],[50D EMA]])/Table2[[#This Row],[50D EMA]]</f>
        <v>-3.7859666469985682E-2</v>
      </c>
      <c r="U414" s="1">
        <f>(Table2[[#This Row],[Close Price]]-Table2[[#This Row],[200D EMA]])/Table2[[#This Row],[200D EMA]]</f>
        <v>3.4471088818352458E-4</v>
      </c>
      <c r="V414">
        <v>0.63684970678645303</v>
      </c>
      <c r="W414">
        <v>511.25</v>
      </c>
      <c r="X414">
        <v>522.9</v>
      </c>
      <c r="Y414">
        <v>511.25</v>
      </c>
      <c r="Z414">
        <v>530.9</v>
      </c>
      <c r="AA414">
        <v>507.5</v>
      </c>
      <c r="AB414">
        <v>538</v>
      </c>
      <c r="AC414" s="1">
        <f>(Table2[[#This Row],[Close Price]]/Table2[[#This Row],[Day Low]])-1</f>
        <v>3.0317848410756909E-3</v>
      </c>
      <c r="AD414" s="1">
        <f>(Table2[[#This Row],[Day High]]/Table2[[#This Row],[Close Price]])-1</f>
        <v>1.9695787831513378E-2</v>
      </c>
      <c r="AE414" s="1">
        <f>(Table2[[#This Row],[Close Price]]/Table2[[#This Row],[Current Week Low]])-1</f>
        <v>3.0317848410756909E-3</v>
      </c>
      <c r="AF414" s="1">
        <f>(Table2[[#This Row],[Current Week High]]/Table2[[#This Row],[Close Price]])-1</f>
        <v>3.5296411856474252E-2</v>
      </c>
      <c r="AG414" s="1">
        <f>(Table2[[#This Row],[Close Price]]/Table2[[#This Row],[Current Month Low]])-1</f>
        <v>1.0443349753694431E-2</v>
      </c>
      <c r="AH414" s="1">
        <f>(Table2[[#This Row],[Current Month High]]/Table2[[#This Row],[Close Price]])-1</f>
        <v>4.9141965678627164E-2</v>
      </c>
      <c r="AI414">
        <v>23.381435257410299</v>
      </c>
      <c r="AJ414">
        <v>31.1844461499104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-0.14000000000000001</v>
      </c>
      <c r="AM414" t="s">
        <v>3187</v>
      </c>
      <c r="AN414">
        <v>-2.15</v>
      </c>
      <c r="AO414" t="s">
        <v>3187</v>
      </c>
      <c r="AP414">
        <v>0.12980108243796001</v>
      </c>
      <c r="AQ414">
        <f>(Table2[[#This Row],[Sharpe Ratio]]-AVERAGE(Table2[Sharpe Ratio]))/_xlfn.STDEV.P(Table2[Sharpe Ratio])</f>
        <v>0.75014486801353486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490</v>
      </c>
      <c r="AT414">
        <f>_xlfn.RANK.AVG(Table2[[#This Row],[6M Return vs Nifty Z-Score]],Table2[6M Return vs Nifty Z-Score])</f>
        <v>547</v>
      </c>
      <c r="AU414">
        <f>_xlfn.RANK.AVG(Table2[[#This Row],[Sharpe Ratio Z-Score]],Table2[Sharpe Ratio Z-Score])</f>
        <v>153</v>
      </c>
      <c r="AV414">
        <f>(Table2[[#This Row],[Rank 1Y]]+Table2[[#This Row],[Rank 6M]]+Table2[[#This Row],[Rank Sharpe]])/3</f>
        <v>396.66666666666669</v>
      </c>
    </row>
    <row r="415" spans="1:48" x14ac:dyDescent="0.3">
      <c r="A415" t="s">
        <v>1323</v>
      </c>
      <c r="B415" t="s">
        <v>1324</v>
      </c>
      <c r="C415" t="s">
        <v>3141</v>
      </c>
      <c r="D415" t="s">
        <v>278</v>
      </c>
      <c r="E415">
        <v>8756.4122341999991</v>
      </c>
      <c r="F415">
        <v>742.9</v>
      </c>
      <c r="G415">
        <v>-6.6681676006163899</v>
      </c>
      <c r="H415">
        <f>(Table2[[#This Row],[1Y Return vs Nifty]]-AVERAGE(Table2[1Y Return vs Nifty]))/_xlfn.STDEV.P(Table2[1Y Return vs Nifty])</f>
        <v>-0.53508762252767694</v>
      </c>
      <c r="I415">
        <v>4.6043514662751397</v>
      </c>
      <c r="J415">
        <f>(Table2[[#This Row],[1M Return vs Nifty]]-AVERAGE(Table2[1M Return vs Nifty]))/_xlfn.STDEV.P(Table2[1M Return vs Nifty])</f>
        <v>0.31667368950670771</v>
      </c>
      <c r="K415">
        <v>1.71508746742312</v>
      </c>
      <c r="L415">
        <f>(Table2[[#This Row],[6M Return vs Nifty]]-AVERAGE(Table2[6M Return vs Nifty]))/_xlfn.STDEV.P(Table2[6M Return vs Nifty])</f>
        <v>-0.25441149034888177</v>
      </c>
      <c r="M415">
        <v>3.4442146511412299</v>
      </c>
      <c r="N415">
        <f>(Table2[[#This Row],[1W Return vs Nifty]]-AVERAGE(Table2[1W Return vs Nifty]))/_xlfn.STDEV.P(Table2[1W Return vs Nifty])</f>
        <v>0.30569805095222119</v>
      </c>
      <c r="O415">
        <v>739.7</v>
      </c>
      <c r="P415">
        <v>745.45698601392803</v>
      </c>
      <c r="Q415">
        <v>721.74090651786605</v>
      </c>
      <c r="R415">
        <v>52.9872252697403</v>
      </c>
      <c r="S415" s="1">
        <f>(Table2[[#This Row],[Close Price]]-Table2[[#This Row],[20D EMA]])/Table2[[#This Row],[20D EMA]]</f>
        <v>4.3260781397863072E-3</v>
      </c>
      <c r="T415" s="1">
        <f>(Table2[[#This Row],[Close Price]]-Table2[[#This Row],[50D EMA]])/Table2[[#This Row],[50D EMA]]</f>
        <v>-3.4300919595651614E-3</v>
      </c>
      <c r="U415" s="1">
        <f>(Table2[[#This Row],[Close Price]]-Table2[[#This Row],[200D EMA]])/Table2[[#This Row],[200D EMA]]</f>
        <v>2.9316744126668331E-2</v>
      </c>
      <c r="V415">
        <v>0.89608114511625503</v>
      </c>
      <c r="W415">
        <v>740</v>
      </c>
      <c r="X415">
        <v>757.95</v>
      </c>
      <c r="Y415">
        <v>721.8</v>
      </c>
      <c r="Z415">
        <v>765</v>
      </c>
      <c r="AA415">
        <v>711.7</v>
      </c>
      <c r="AB415">
        <v>765</v>
      </c>
      <c r="AC415" s="1">
        <f>(Table2[[#This Row],[Close Price]]/Table2[[#This Row],[Day Low]])-1</f>
        <v>3.9189189189188234E-3</v>
      </c>
      <c r="AD415" s="1">
        <f>(Table2[[#This Row],[Day High]]/Table2[[#This Row],[Close Price]])-1</f>
        <v>2.0258446628079296E-2</v>
      </c>
      <c r="AE415" s="1">
        <f>(Table2[[#This Row],[Close Price]]/Table2[[#This Row],[Current Week Low]])-1</f>
        <v>2.92324743696315E-2</v>
      </c>
      <c r="AF415" s="1">
        <f>(Table2[[#This Row],[Current Week High]]/Table2[[#This Row],[Close Price]])-1</f>
        <v>2.9748283752860427E-2</v>
      </c>
      <c r="AG415" s="1">
        <f>(Table2[[#This Row],[Close Price]]/Table2[[#This Row],[Current Month Low]])-1</f>
        <v>4.3838696079808726E-2</v>
      </c>
      <c r="AH415" s="1">
        <f>(Table2[[#This Row],[Current Month High]]/Table2[[#This Row],[Close Price]])-1</f>
        <v>2.9748283752860427E-2</v>
      </c>
      <c r="AI415">
        <v>24.0678422398707</v>
      </c>
      <c r="AJ415">
        <v>28.4294234592445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-0.15</v>
      </c>
      <c r="AM415" t="s">
        <v>3187</v>
      </c>
      <c r="AN415">
        <v>1.34</v>
      </c>
      <c r="AO415" t="s">
        <v>3188</v>
      </c>
      <c r="AP415">
        <v>8.0731801694941999E-2</v>
      </c>
      <c r="AQ415">
        <f>(Table2[[#This Row],[Sharpe Ratio]]-AVERAGE(Table2[Sharpe Ratio]))/_xlfn.STDEV.P(Table2[Sharpe Ratio])</f>
        <v>0.17516576860391272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496</v>
      </c>
      <c r="AT415">
        <f>_xlfn.RANK.AVG(Table2[[#This Row],[6M Return vs Nifty Z-Score]],Table2[6M Return vs Nifty Z-Score])</f>
        <v>402</v>
      </c>
      <c r="AU415">
        <f>_xlfn.RANK.AVG(Table2[[#This Row],[Sharpe Ratio Z-Score]],Table2[Sharpe Ratio Z-Score])</f>
        <v>293</v>
      </c>
      <c r="AV415">
        <f>(Table2[[#This Row],[Rank 1Y]]+Table2[[#This Row],[Rank 6M]]+Table2[[#This Row],[Rank Sharpe]])/3</f>
        <v>397</v>
      </c>
    </row>
    <row r="416" spans="1:48" x14ac:dyDescent="0.3">
      <c r="A416" t="s">
        <v>200</v>
      </c>
      <c r="B416" t="s">
        <v>201</v>
      </c>
      <c r="C416" t="s">
        <v>3148</v>
      </c>
      <c r="D416" t="s">
        <v>202</v>
      </c>
      <c r="E416">
        <v>126721.56139335</v>
      </c>
      <c r="F416">
        <v>4623.8500000000004</v>
      </c>
      <c r="G416">
        <v>7.1512399360906</v>
      </c>
      <c r="H416">
        <f>(Table2[[#This Row],[1Y Return vs Nifty]]-AVERAGE(Table2[1Y Return vs Nifty]))/_xlfn.STDEV.P(Table2[1Y Return vs Nifty])</f>
        <v>-0.29945200787569337</v>
      </c>
      <c r="I416">
        <v>-1.5231060285685301</v>
      </c>
      <c r="J416">
        <f>(Table2[[#This Row],[1M Return vs Nifty]]-AVERAGE(Table2[1M Return vs Nifty]))/_xlfn.STDEV.P(Table2[1M Return vs Nifty])</f>
        <v>-0.35922011692888522</v>
      </c>
      <c r="K416">
        <v>-5.4819788920143502</v>
      </c>
      <c r="L416">
        <f>(Table2[[#This Row],[6M Return vs Nifty]]-AVERAGE(Table2[6M Return vs Nifty]))/_xlfn.STDEV.P(Table2[6M Return vs Nifty])</f>
        <v>-0.48418046033189716</v>
      </c>
      <c r="M416">
        <v>-0.262450834406876</v>
      </c>
      <c r="N416">
        <f>(Table2[[#This Row],[1W Return vs Nifty]]-AVERAGE(Table2[1W Return vs Nifty]))/_xlfn.STDEV.P(Table2[1W Return vs Nifty])</f>
        <v>-0.46475003183229985</v>
      </c>
      <c r="O416">
        <v>4771.9399999999996</v>
      </c>
      <c r="P416">
        <v>4803.2629038722598</v>
      </c>
      <c r="Q416">
        <v>4489.7438548032596</v>
      </c>
      <c r="R416">
        <v>30.248507812589601</v>
      </c>
      <c r="S416" s="1">
        <f>(Table2[[#This Row],[Close Price]]-Table2[[#This Row],[20D EMA]])/Table2[[#This Row],[20D EMA]]</f>
        <v>-3.1033500002095427E-2</v>
      </c>
      <c r="T416" s="1">
        <f>(Table2[[#This Row],[Close Price]]-Table2[[#This Row],[50D EMA]])/Table2[[#This Row],[50D EMA]]</f>
        <v>-3.7352297274342749E-2</v>
      </c>
      <c r="U416" s="1">
        <f>(Table2[[#This Row],[Close Price]]-Table2[[#This Row],[200D EMA]])/Table2[[#This Row],[200D EMA]]</f>
        <v>2.9869442340963403E-2</v>
      </c>
      <c r="V416">
        <v>1.0192896430816201</v>
      </c>
      <c r="W416">
        <v>4521</v>
      </c>
      <c r="X416">
        <v>4654.95</v>
      </c>
      <c r="Y416">
        <v>4521</v>
      </c>
      <c r="Z416">
        <v>4810</v>
      </c>
      <c r="AA416">
        <v>4521</v>
      </c>
      <c r="AB416">
        <v>5045.95</v>
      </c>
      <c r="AC416" s="1">
        <f>(Table2[[#This Row],[Close Price]]/Table2[[#This Row],[Day Low]])-1</f>
        <v>2.2749391727493906E-2</v>
      </c>
      <c r="AD416" s="1">
        <f>(Table2[[#This Row],[Day High]]/Table2[[#This Row],[Close Price]])-1</f>
        <v>6.7259967343229476E-3</v>
      </c>
      <c r="AE416" s="1">
        <f>(Table2[[#This Row],[Close Price]]/Table2[[#This Row],[Current Week Low]])-1</f>
        <v>2.2749391727493906E-2</v>
      </c>
      <c r="AF416" s="1">
        <f>(Table2[[#This Row],[Current Week High]]/Table2[[#This Row],[Close Price]])-1</f>
        <v>4.0258658909782863E-2</v>
      </c>
      <c r="AG416" s="1">
        <f>(Table2[[#This Row],[Close Price]]/Table2[[#This Row],[Current Month Low]])-1</f>
        <v>2.2749391727493906E-2</v>
      </c>
      <c r="AH416" s="1">
        <f>(Table2[[#This Row],[Current Month High]]/Table2[[#This Row],[Close Price]])-1</f>
        <v>9.1287563394141014E-2</v>
      </c>
      <c r="AI416">
        <v>10.405830638969601</v>
      </c>
      <c r="AJ416">
        <v>41.186259541984697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-0.01</v>
      </c>
      <c r="AM416" t="s">
        <v>3187</v>
      </c>
      <c r="AN416">
        <v>-8.01</v>
      </c>
      <c r="AO416" t="s">
        <v>3187</v>
      </c>
      <c r="AP416">
        <v>7.2083494294975001E-2</v>
      </c>
      <c r="AQ416">
        <f>(Table2[[#This Row],[Sharpe Ratio]]-AVERAGE(Table2[Sharpe Ratio]))/_xlfn.STDEV.P(Table2[Sharpe Ratio])</f>
        <v>7.3827499019471401E-2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395</v>
      </c>
      <c r="AT416">
        <f>_xlfn.RANK.AVG(Table2[[#This Row],[6M Return vs Nifty Z-Score]],Table2[6M Return vs Nifty Z-Score])</f>
        <v>478</v>
      </c>
      <c r="AU416">
        <f>_xlfn.RANK.AVG(Table2[[#This Row],[Sharpe Ratio Z-Score]],Table2[Sharpe Ratio Z-Score])</f>
        <v>324</v>
      </c>
      <c r="AV416">
        <f>(Table2[[#This Row],[Rank 1Y]]+Table2[[#This Row],[Rank 6M]]+Table2[[#This Row],[Rank Sharpe]])/3</f>
        <v>399</v>
      </c>
    </row>
    <row r="417" spans="1:48" x14ac:dyDescent="0.3">
      <c r="A417" t="s">
        <v>1305</v>
      </c>
      <c r="B417" t="s">
        <v>1306</v>
      </c>
      <c r="C417" t="s">
        <v>3142</v>
      </c>
      <c r="D417" t="s">
        <v>529</v>
      </c>
      <c r="E417">
        <v>8944.3930140399898</v>
      </c>
      <c r="F417">
        <v>270.8</v>
      </c>
      <c r="G417">
        <v>-9.6435848055234192</v>
      </c>
      <c r="H417">
        <f>(Table2[[#This Row],[1Y Return vs Nifty]]-AVERAGE(Table2[1Y Return vs Nifty]))/_xlfn.STDEV.P(Table2[1Y Return vs Nifty])</f>
        <v>-0.58582165436385092</v>
      </c>
      <c r="I417">
        <v>9.0625350487976097E-2</v>
      </c>
      <c r="J417">
        <f>(Table2[[#This Row],[1M Return vs Nifty]]-AVERAGE(Table2[1M Return vs Nifty]))/_xlfn.STDEV.P(Table2[1M Return vs Nifty])</f>
        <v>-0.18121626373644653</v>
      </c>
      <c r="K417">
        <v>10.730450100265299</v>
      </c>
      <c r="L417">
        <f>(Table2[[#This Row],[6M Return vs Nifty]]-AVERAGE(Table2[6M Return vs Nifty]))/_xlfn.STDEV.P(Table2[6M Return vs Nifty])</f>
        <v>3.3407251721660973E-2</v>
      </c>
      <c r="M417">
        <v>1.63198442529302</v>
      </c>
      <c r="N417">
        <f>(Table2[[#This Row],[1W Return vs Nifty]]-AVERAGE(Table2[1W Return vs Nifty]))/_xlfn.STDEV.P(Table2[1W Return vs Nifty])</f>
        <v>-7.0982636450691805E-2</v>
      </c>
      <c r="O417">
        <v>275.87</v>
      </c>
      <c r="P417">
        <v>269.649301062154</v>
      </c>
      <c r="Q417">
        <v>242.61902894412799</v>
      </c>
      <c r="R417">
        <v>41.219868337275301</v>
      </c>
      <c r="S417" s="1">
        <f>(Table2[[#This Row],[Close Price]]-Table2[[#This Row],[20D EMA]])/Table2[[#This Row],[20D EMA]]</f>
        <v>-1.8378221626128222E-2</v>
      </c>
      <c r="T417" s="1">
        <f>(Table2[[#This Row],[Close Price]]-Table2[[#This Row],[50D EMA]])/Table2[[#This Row],[50D EMA]]</f>
        <v>4.2673907676133039E-3</v>
      </c>
      <c r="U417" s="1">
        <f>(Table2[[#This Row],[Close Price]]-Table2[[#This Row],[200D EMA]])/Table2[[#This Row],[200D EMA]]</f>
        <v>0.11615317717870238</v>
      </c>
      <c r="V417">
        <v>0.49304351048963102</v>
      </c>
      <c r="W417">
        <v>270</v>
      </c>
      <c r="X417">
        <v>278.2</v>
      </c>
      <c r="Y417">
        <v>270</v>
      </c>
      <c r="Z417">
        <v>278.2</v>
      </c>
      <c r="AA417">
        <v>260.2</v>
      </c>
      <c r="AB417">
        <v>297.60000000000002</v>
      </c>
      <c r="AC417" s="1">
        <f>(Table2[[#This Row],[Close Price]]/Table2[[#This Row],[Day Low]])-1</f>
        <v>2.9629629629630561E-3</v>
      </c>
      <c r="AD417" s="1">
        <f>(Table2[[#This Row],[Day High]]/Table2[[#This Row],[Close Price]])-1</f>
        <v>2.7326440177252609E-2</v>
      </c>
      <c r="AE417" s="1">
        <f>(Table2[[#This Row],[Close Price]]/Table2[[#This Row],[Current Week Low]])-1</f>
        <v>2.9629629629630561E-3</v>
      </c>
      <c r="AF417" s="1">
        <f>(Table2[[#This Row],[Current Week High]]/Table2[[#This Row],[Close Price]])-1</f>
        <v>2.7326440177252609E-2</v>
      </c>
      <c r="AG417" s="1">
        <f>(Table2[[#This Row],[Close Price]]/Table2[[#This Row],[Current Month Low]])-1</f>
        <v>4.073789392774807E-2</v>
      </c>
      <c r="AH417" s="1">
        <f>(Table2[[#This Row],[Current Month High]]/Table2[[#This Row],[Close Price]])-1</f>
        <v>9.8966026587887779E-2</v>
      </c>
      <c r="AI417">
        <v>9.8966026587887708</v>
      </c>
      <c r="AJ417">
        <v>34.325396825396801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0.05</v>
      </c>
      <c r="AM417" t="s">
        <v>3188</v>
      </c>
      <c r="AN417">
        <v>-7.23</v>
      </c>
      <c r="AO417" t="s">
        <v>3187</v>
      </c>
      <c r="AP417">
        <v>5.0889197551775997E-2</v>
      </c>
      <c r="AQ417">
        <f>(Table2[[#This Row],[Sharpe Ratio]]-AVERAGE(Table2[Sharpe Ratio]))/_xlfn.STDEV.P(Table2[Sharpe Ratio])</f>
        <v>-0.17452090693833991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-0.97913420976766818</v>
      </c>
      <c r="AS417">
        <f>_xlfn.RANK.AVG(Table2[[#This Row],[1Y Return vs Nifty Z-Score]],Table2[1Y Return vs Nifty Z-Score])</f>
        <v>517</v>
      </c>
      <c r="AT417">
        <f>_xlfn.RANK.AVG(Table2[[#This Row],[6M Return vs Nifty Z-Score]],Table2[6M Return vs Nifty Z-Score])</f>
        <v>298</v>
      </c>
      <c r="AU417">
        <f>_xlfn.RANK.AVG(Table2[[#This Row],[Sharpe Ratio Z-Score]],Table2[Sharpe Ratio Z-Score])</f>
        <v>385</v>
      </c>
      <c r="AV417">
        <f>(Table2[[#This Row],[Rank 1Y]]+Table2[[#This Row],[Rank 6M]]+Table2[[#This Row],[Rank Sharpe]])/3</f>
        <v>400</v>
      </c>
    </row>
    <row r="418" spans="1:48" x14ac:dyDescent="0.3">
      <c r="A418" t="s">
        <v>360</v>
      </c>
      <c r="B418" t="s">
        <v>361</v>
      </c>
      <c r="C418" t="s">
        <v>3156</v>
      </c>
      <c r="D418" t="s">
        <v>172</v>
      </c>
      <c r="E418">
        <v>67704.135770199995</v>
      </c>
      <c r="F418">
        <v>4463</v>
      </c>
      <c r="G418">
        <v>1.3018736942793101</v>
      </c>
      <c r="H418">
        <f>(Table2[[#This Row],[1Y Return vs Nifty]]-AVERAGE(Table2[1Y Return vs Nifty]))/_xlfn.STDEV.P(Table2[1Y Return vs Nifty])</f>
        <v>-0.39918993123114033</v>
      </c>
      <c r="I418">
        <v>0.770862836845433</v>
      </c>
      <c r="J418">
        <f>(Table2[[#This Row],[1M Return vs Nifty]]-AVERAGE(Table2[1M Return vs Nifty]))/_xlfn.STDEV.P(Table2[1M Return vs Nifty])</f>
        <v>-0.10618215630751343</v>
      </c>
      <c r="K418">
        <v>8.3364205488877907</v>
      </c>
      <c r="L418">
        <f>(Table2[[#This Row],[6M Return vs Nifty]]-AVERAGE(Table2[6M Return vs Nifty]))/_xlfn.STDEV.P(Table2[6M Return vs Nifty])</f>
        <v>-4.3023015370096798E-2</v>
      </c>
      <c r="M418">
        <v>4.9904465034136099E-2</v>
      </c>
      <c r="N418">
        <f>(Table2[[#This Row],[1W Return vs Nifty]]-AVERAGE(Table2[1W Return vs Nifty]))/_xlfn.STDEV.P(Table2[1W Return vs Nifty])</f>
        <v>-0.39982549452506366</v>
      </c>
      <c r="O418">
        <v>4576.8</v>
      </c>
      <c r="P418">
        <v>4488.19972441959</v>
      </c>
      <c r="Q418">
        <v>4035.5201249005399</v>
      </c>
      <c r="R418">
        <v>33.833265091082502</v>
      </c>
      <c r="S418" s="1">
        <f>(Table2[[#This Row],[Close Price]]-Table2[[#This Row],[20D EMA]])/Table2[[#This Row],[20D EMA]]</f>
        <v>-2.4864534172347529E-2</v>
      </c>
      <c r="T418" s="1">
        <f>(Table2[[#This Row],[Close Price]]-Table2[[#This Row],[50D EMA]])/Table2[[#This Row],[50D EMA]]</f>
        <v>-5.614661995205392E-3</v>
      </c>
      <c r="U418" s="1">
        <f>(Table2[[#This Row],[Close Price]]-Table2[[#This Row],[200D EMA]])/Table2[[#This Row],[200D EMA]]</f>
        <v>0.10592931316629124</v>
      </c>
      <c r="V418">
        <v>0.43722782280330502</v>
      </c>
      <c r="W418">
        <v>4447.55</v>
      </c>
      <c r="X418">
        <v>4618.8999999999996</v>
      </c>
      <c r="Y418">
        <v>4447.55</v>
      </c>
      <c r="Z418">
        <v>4618.8999999999996</v>
      </c>
      <c r="AA418">
        <v>4447.55</v>
      </c>
      <c r="AB418">
        <v>4759</v>
      </c>
      <c r="AC418" s="1">
        <f>(Table2[[#This Row],[Close Price]]/Table2[[#This Row],[Day Low]])-1</f>
        <v>3.4738226664117189E-3</v>
      </c>
      <c r="AD418" s="1">
        <f>(Table2[[#This Row],[Day High]]/Table2[[#This Row],[Close Price]])-1</f>
        <v>3.493166031817152E-2</v>
      </c>
      <c r="AE418" s="1">
        <f>(Table2[[#This Row],[Close Price]]/Table2[[#This Row],[Current Week Low]])-1</f>
        <v>3.4738226664117189E-3</v>
      </c>
      <c r="AF418" s="1">
        <f>(Table2[[#This Row],[Current Week High]]/Table2[[#This Row],[Close Price]])-1</f>
        <v>3.493166031817152E-2</v>
      </c>
      <c r="AG418" s="1">
        <f>(Table2[[#This Row],[Close Price]]/Table2[[#This Row],[Current Month Low]])-1</f>
        <v>3.4738226664117189E-3</v>
      </c>
      <c r="AH418" s="1">
        <f>(Table2[[#This Row],[Current Month High]]/Table2[[#This Row],[Close Price]])-1</f>
        <v>6.632310105310335E-2</v>
      </c>
      <c r="AI418">
        <v>7.6417208155948799</v>
      </c>
      <c r="AJ418">
        <v>38.602484472049603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0.06</v>
      </c>
      <c r="AM418" t="s">
        <v>3188</v>
      </c>
      <c r="AN418">
        <v>-4.1399999999999997</v>
      </c>
      <c r="AO418" t="s">
        <v>3187</v>
      </c>
      <c r="AP418">
        <v>3.4208790435474E-2</v>
      </c>
      <c r="AQ418">
        <f>(Table2[[#This Row],[Sharpe Ratio]]-AVERAGE(Table2[Sharpe Ratio]))/_xlfn.STDEV.P(Table2[Sharpe Ratio])</f>
        <v>-0.36997690947780743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-1.3181975069116216</v>
      </c>
      <c r="AS418">
        <f>_xlfn.RANK.AVG(Table2[[#This Row],[1Y Return vs Nifty Z-Score]],Table2[1Y Return vs Nifty Z-Score])</f>
        <v>440</v>
      </c>
      <c r="AT418">
        <f>_xlfn.RANK.AVG(Table2[[#This Row],[6M Return vs Nifty Z-Score]],Table2[6M Return vs Nifty Z-Score])</f>
        <v>328</v>
      </c>
      <c r="AU418">
        <f>_xlfn.RANK.AVG(Table2[[#This Row],[Sharpe Ratio Z-Score]],Table2[Sharpe Ratio Z-Score])</f>
        <v>434</v>
      </c>
      <c r="AV418">
        <f>(Table2[[#This Row],[Rank 1Y]]+Table2[[#This Row],[Rank 6M]]+Table2[[#This Row],[Rank Sharpe]])/3</f>
        <v>400.66666666666669</v>
      </c>
    </row>
    <row r="419" spans="1:48" x14ac:dyDescent="0.3">
      <c r="A419" t="s">
        <v>949</v>
      </c>
      <c r="B419" t="s">
        <v>950</v>
      </c>
      <c r="C419" t="s">
        <v>3141</v>
      </c>
      <c r="D419" t="s">
        <v>21</v>
      </c>
      <c r="E419">
        <v>15768.63134091</v>
      </c>
      <c r="F419">
        <v>695.1</v>
      </c>
      <c r="G419">
        <v>2.6385254916527598</v>
      </c>
      <c r="H419">
        <f>(Table2[[#This Row],[1Y Return vs Nifty]]-AVERAGE(Table2[1Y Return vs Nifty]))/_xlfn.STDEV.P(Table2[1Y Return vs Nifty])</f>
        <v>-0.37639859469857401</v>
      </c>
      <c r="I419">
        <v>-7.1577909368014101</v>
      </c>
      <c r="J419">
        <f>(Table2[[#This Row],[1M Return vs Nifty]]-AVERAGE(Table2[1M Return vs Nifty]))/_xlfn.STDEV.P(Table2[1M Return vs Nifty])</f>
        <v>-0.98075827266404403</v>
      </c>
      <c r="K419">
        <v>8.2312207240289492</v>
      </c>
      <c r="L419">
        <f>(Table2[[#This Row],[6M Return vs Nifty]]-AVERAGE(Table2[6M Return vs Nifty]))/_xlfn.STDEV.P(Table2[6M Return vs Nifty])</f>
        <v>-4.6381558169763151E-2</v>
      </c>
      <c r="M419">
        <v>2.70460658415894</v>
      </c>
      <c r="N419">
        <f>(Table2[[#This Row],[1W Return vs Nifty]]-AVERAGE(Table2[1W Return vs Nifty]))/_xlfn.STDEV.P(Table2[1W Return vs Nifty])</f>
        <v>0.15196699012674991</v>
      </c>
      <c r="O419">
        <v>704.47</v>
      </c>
      <c r="P419">
        <v>723.24859593046301</v>
      </c>
      <c r="Q419">
        <v>660.52291062680501</v>
      </c>
      <c r="R419">
        <v>46.919569466566898</v>
      </c>
      <c r="S419" s="1">
        <f>(Table2[[#This Row],[Close Price]]-Table2[[#This Row],[20D EMA]])/Table2[[#This Row],[20D EMA]]</f>
        <v>-1.3300779309267966E-2</v>
      </c>
      <c r="T419" s="1">
        <f>(Table2[[#This Row],[Close Price]]-Table2[[#This Row],[50D EMA]])/Table2[[#This Row],[50D EMA]]</f>
        <v>-3.891966896147192E-2</v>
      </c>
      <c r="U419" s="1">
        <f>(Table2[[#This Row],[Close Price]]-Table2[[#This Row],[200D EMA]])/Table2[[#This Row],[200D EMA]]</f>
        <v>5.2348054574493083E-2</v>
      </c>
      <c r="V419">
        <v>0.64129874133770204</v>
      </c>
      <c r="W419">
        <v>691</v>
      </c>
      <c r="X419">
        <v>704.95</v>
      </c>
      <c r="Y419">
        <v>689.7</v>
      </c>
      <c r="Z419">
        <v>726</v>
      </c>
      <c r="AA419">
        <v>659.6</v>
      </c>
      <c r="AB419">
        <v>726</v>
      </c>
      <c r="AC419" s="1">
        <f>(Table2[[#This Row],[Close Price]]/Table2[[#This Row],[Day Low]])-1</f>
        <v>5.9334298118669526E-3</v>
      </c>
      <c r="AD419" s="1">
        <f>(Table2[[#This Row],[Day High]]/Table2[[#This Row],[Close Price]])-1</f>
        <v>1.4170622931952259E-2</v>
      </c>
      <c r="AE419" s="1">
        <f>(Table2[[#This Row],[Close Price]]/Table2[[#This Row],[Current Week Low]])-1</f>
        <v>7.8294910830796205E-3</v>
      </c>
      <c r="AF419" s="1">
        <f>(Table2[[#This Row],[Current Week High]]/Table2[[#This Row],[Close Price]])-1</f>
        <v>4.445403539059134E-2</v>
      </c>
      <c r="AG419" s="1">
        <f>(Table2[[#This Row],[Close Price]]/Table2[[#This Row],[Current Month Low]])-1</f>
        <v>5.3820497271073409E-2</v>
      </c>
      <c r="AH419" s="1">
        <f>(Table2[[#This Row],[Current Month High]]/Table2[[#This Row],[Close Price]])-1</f>
        <v>4.445403539059134E-2</v>
      </c>
      <c r="AI419">
        <v>20.7739893540497</v>
      </c>
      <c r="AJ419">
        <v>52.333990795529203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-0.18</v>
      </c>
      <c r="AM419" t="s">
        <v>3187</v>
      </c>
      <c r="AN419">
        <v>2.92</v>
      </c>
      <c r="AO419" t="s">
        <v>3188</v>
      </c>
      <c r="AP419">
        <v>3.0818084973042E-2</v>
      </c>
      <c r="AQ419">
        <f>(Table2[[#This Row],[Sharpe Ratio]]-AVERAGE(Table2[Sharpe Ratio]))/_xlfn.STDEV.P(Table2[Sharpe Ratio])</f>
        <v>-0.40970817807664134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427</v>
      </c>
      <c r="AT419">
        <f>_xlfn.RANK.AVG(Table2[[#This Row],[6M Return vs Nifty Z-Score]],Table2[6M Return vs Nifty Z-Score])</f>
        <v>331</v>
      </c>
      <c r="AU419">
        <f>_xlfn.RANK.AVG(Table2[[#This Row],[Sharpe Ratio Z-Score]],Table2[Sharpe Ratio Z-Score])</f>
        <v>445</v>
      </c>
      <c r="AV419">
        <f>(Table2[[#This Row],[Rank 1Y]]+Table2[[#This Row],[Rank 6M]]+Table2[[#This Row],[Rank Sharpe]])/3</f>
        <v>401</v>
      </c>
    </row>
    <row r="420" spans="1:48" x14ac:dyDescent="0.3">
      <c r="A420" t="s">
        <v>1431</v>
      </c>
      <c r="B420" t="s">
        <v>1432</v>
      </c>
      <c r="C420" t="s">
        <v>609</v>
      </c>
      <c r="D420" t="s">
        <v>609</v>
      </c>
      <c r="E420">
        <v>7632.0239918999996</v>
      </c>
      <c r="F420">
        <v>385.35</v>
      </c>
      <c r="G420">
        <v>31.1170495526328</v>
      </c>
      <c r="H420">
        <f>(Table2[[#This Row],[1Y Return vs Nifty]]-AVERAGE(Table2[1Y Return vs Nifty]))/_xlfn.STDEV.P(Table2[1Y Return vs Nifty])</f>
        <v>0.1091905670412342</v>
      </c>
      <c r="I420">
        <v>-6.7397041634523696</v>
      </c>
      <c r="J420">
        <f>(Table2[[#This Row],[1M Return vs Nifty]]-AVERAGE(Table2[1M Return vs Nifty]))/_xlfn.STDEV.P(Table2[1M Return vs Nifty])</f>
        <v>-0.93464089675453277</v>
      </c>
      <c r="K420">
        <v>-8.3400427934500492</v>
      </c>
      <c r="L420">
        <f>(Table2[[#This Row],[6M Return vs Nifty]]-AVERAGE(Table2[6M Return vs Nifty]))/_xlfn.STDEV.P(Table2[6M Return vs Nifty])</f>
        <v>-0.57542519339141651</v>
      </c>
      <c r="M420">
        <v>3.7535556854490699</v>
      </c>
      <c r="N420">
        <f>(Table2[[#This Row],[1W Return vs Nifty]]-AVERAGE(Table2[1W Return vs Nifty]))/_xlfn.STDEV.P(Table2[1W Return vs Nifty])</f>
        <v>0.36999605888908094</v>
      </c>
      <c r="O420">
        <v>376.23</v>
      </c>
      <c r="P420">
        <v>385.32293925828998</v>
      </c>
      <c r="Q420">
        <v>355.67600416820801</v>
      </c>
      <c r="R420">
        <v>63.398829630496998</v>
      </c>
      <c r="S420" s="1">
        <f>(Table2[[#This Row],[Close Price]]-Table2[[#This Row],[20D EMA]])/Table2[[#This Row],[20D EMA]]</f>
        <v>2.4240491188900419E-2</v>
      </c>
      <c r="T420" s="1">
        <f>(Table2[[#This Row],[Close Price]]-Table2[[#This Row],[50D EMA]])/Table2[[#This Row],[50D EMA]]</f>
        <v>7.0228732714783032E-5</v>
      </c>
      <c r="U420" s="1">
        <f>(Table2[[#This Row],[Close Price]]-Table2[[#This Row],[200D EMA]])/Table2[[#This Row],[200D EMA]]</f>
        <v>8.3429850437024264E-2</v>
      </c>
      <c r="V420">
        <v>0.822430578682257</v>
      </c>
      <c r="W420">
        <v>372.1</v>
      </c>
      <c r="X420">
        <v>390.25</v>
      </c>
      <c r="Y420">
        <v>357.1</v>
      </c>
      <c r="Z420">
        <v>390.25</v>
      </c>
      <c r="AA420">
        <v>342</v>
      </c>
      <c r="AB420">
        <v>390.25</v>
      </c>
      <c r="AC420" s="1">
        <f>(Table2[[#This Row],[Close Price]]/Table2[[#This Row],[Day Low]])-1</f>
        <v>3.5608707336737488E-2</v>
      </c>
      <c r="AD420" s="1">
        <f>(Table2[[#This Row],[Day High]]/Table2[[#This Row],[Close Price]])-1</f>
        <v>1.2715712988192518E-2</v>
      </c>
      <c r="AE420" s="1">
        <f>(Table2[[#This Row],[Close Price]]/Table2[[#This Row],[Current Week Low]])-1</f>
        <v>7.9109493139176701E-2</v>
      </c>
      <c r="AF420" s="1">
        <f>(Table2[[#This Row],[Current Week High]]/Table2[[#This Row],[Close Price]])-1</f>
        <v>1.2715712988192518E-2</v>
      </c>
      <c r="AG420" s="1">
        <f>(Table2[[#This Row],[Close Price]]/Table2[[#This Row],[Current Month Low]])-1</f>
        <v>0.12675438596491229</v>
      </c>
      <c r="AH420" s="1">
        <f>(Table2[[#This Row],[Current Month High]]/Table2[[#This Row],[Close Price]])-1</f>
        <v>1.2715712988192518E-2</v>
      </c>
      <c r="AI420">
        <v>16.945633839366799</v>
      </c>
      <c r="AJ420">
        <v>79.0659851301115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-0.06</v>
      </c>
      <c r="AM420" t="s">
        <v>3187</v>
      </c>
      <c r="AN420">
        <v>0.17</v>
      </c>
      <c r="AO420" t="s">
        <v>3188</v>
      </c>
      <c r="AP420">
        <v>3.2736689461109997E-2</v>
      </c>
      <c r="AQ420">
        <f>(Table2[[#This Row],[Sharpe Ratio]]-AVERAGE(Table2[Sharpe Ratio]))/_xlfn.STDEV.P(Table2[Sharpe Ratio])</f>
        <v>-0.38722654671852202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260</v>
      </c>
      <c r="AT420">
        <f>_xlfn.RANK.AVG(Table2[[#This Row],[6M Return vs Nifty Z-Score]],Table2[6M Return vs Nifty Z-Score])</f>
        <v>505</v>
      </c>
      <c r="AU420">
        <f>_xlfn.RANK.AVG(Table2[[#This Row],[Sharpe Ratio Z-Score]],Table2[Sharpe Ratio Z-Score])</f>
        <v>438</v>
      </c>
      <c r="AV420">
        <f>(Table2[[#This Row],[Rank 1Y]]+Table2[[#This Row],[Rank 6M]]+Table2[[#This Row],[Rank Sharpe]])/3</f>
        <v>401</v>
      </c>
    </row>
    <row r="421" spans="1:48" x14ac:dyDescent="0.3">
      <c r="A421" t="s">
        <v>1309</v>
      </c>
      <c r="B421" t="s">
        <v>1310</v>
      </c>
      <c r="C421" t="s">
        <v>3146</v>
      </c>
      <c r="D421" t="s">
        <v>51</v>
      </c>
      <c r="E421">
        <v>8896.1743211249996</v>
      </c>
      <c r="F421">
        <v>512.85</v>
      </c>
      <c r="G421">
        <v>1.65773787077213</v>
      </c>
      <c r="H421">
        <f>(Table2[[#This Row],[1Y Return vs Nifty]]-AVERAGE(Table2[1Y Return vs Nifty]))/_xlfn.STDEV.P(Table2[1Y Return vs Nifty])</f>
        <v>-0.39312206806567712</v>
      </c>
      <c r="I421">
        <v>2.8797980305676298</v>
      </c>
      <c r="J421">
        <f>(Table2[[#This Row],[1M Return vs Nifty]]-AVERAGE(Table2[1M Return vs Nifty]))/_xlfn.STDEV.P(Table2[1M Return vs Nifty])</f>
        <v>0.12644552602408746</v>
      </c>
      <c r="K421">
        <v>18.8478083054199</v>
      </c>
      <c r="L421">
        <f>(Table2[[#This Row],[6M Return vs Nifty]]-AVERAGE(Table2[6M Return vs Nifty]))/_xlfn.STDEV.P(Table2[6M Return vs Nifty])</f>
        <v>0.29255687472546088</v>
      </c>
      <c r="M421">
        <v>6.3392024719221496</v>
      </c>
      <c r="N421">
        <f>(Table2[[#This Row],[1W Return vs Nifty]]-AVERAGE(Table2[1W Return vs Nifty]))/_xlfn.STDEV.P(Table2[1W Return vs Nifty])</f>
        <v>0.90743506361264004</v>
      </c>
      <c r="O421">
        <v>509.36</v>
      </c>
      <c r="P421">
        <v>494.11165403100199</v>
      </c>
      <c r="Q421">
        <v>425.45448258398801</v>
      </c>
      <c r="R421">
        <v>51.541685569324102</v>
      </c>
      <c r="S421" s="1">
        <f>(Table2[[#This Row],[Close Price]]-Table2[[#This Row],[20D EMA]])/Table2[[#This Row],[20D EMA]]</f>
        <v>6.8517355112297966E-3</v>
      </c>
      <c r="T421" s="1">
        <f>(Table2[[#This Row],[Close Price]]-Table2[[#This Row],[50D EMA]])/Table2[[#This Row],[50D EMA]]</f>
        <v>3.7923302994635165E-2</v>
      </c>
      <c r="U421" s="1">
        <f>(Table2[[#This Row],[Close Price]]-Table2[[#This Row],[200D EMA]])/Table2[[#This Row],[200D EMA]]</f>
        <v>0.20541684479434169</v>
      </c>
      <c r="V421">
        <v>0.32219113173254299</v>
      </c>
      <c r="W421">
        <v>510.2</v>
      </c>
      <c r="X421">
        <v>524.6</v>
      </c>
      <c r="Y421">
        <v>505.05</v>
      </c>
      <c r="Z421">
        <v>532.75</v>
      </c>
      <c r="AA421">
        <v>465</v>
      </c>
      <c r="AB421">
        <v>532.85</v>
      </c>
      <c r="AC421" s="1">
        <f>(Table2[[#This Row],[Close Price]]/Table2[[#This Row],[Day Low]])-1</f>
        <v>5.1940415523323846E-3</v>
      </c>
      <c r="AD421" s="1">
        <f>(Table2[[#This Row],[Day High]]/Table2[[#This Row],[Close Price]])-1</f>
        <v>2.2911182607000091E-2</v>
      </c>
      <c r="AE421" s="1">
        <f>(Table2[[#This Row],[Close Price]]/Table2[[#This Row],[Current Week Low]])-1</f>
        <v>1.5444015444015413E-2</v>
      </c>
      <c r="AF421" s="1">
        <f>(Table2[[#This Row],[Current Week High]]/Table2[[#This Row],[Close Price]])-1</f>
        <v>3.8802768840791702E-2</v>
      </c>
      <c r="AG421" s="1">
        <f>(Table2[[#This Row],[Close Price]]/Table2[[#This Row],[Current Month Low]])-1</f>
        <v>0.10290322580645173</v>
      </c>
      <c r="AH421" s="1">
        <f>(Table2[[#This Row],[Current Month High]]/Table2[[#This Row],[Close Price]])-1</f>
        <v>3.8997757628936425E-2</v>
      </c>
      <c r="AI421">
        <v>7.8970459198596004</v>
      </c>
      <c r="AJ421">
        <v>60.516431924882603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0.04</v>
      </c>
      <c r="AM421" t="s">
        <v>3188</v>
      </c>
      <c r="AN421">
        <v>0.95</v>
      </c>
      <c r="AO421" t="s">
        <v>3188</v>
      </c>
      <c r="AQ421">
        <f>(Table2[[#This Row],[Sharpe Ratio]]-AVERAGE(Table2[Sharpe Ratio]))/_xlfn.STDEV.P(Table2[Sharpe Ratio])</f>
        <v>-0.77082524510946537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0.16249015118704591</v>
      </c>
      <c r="AS421">
        <f>_xlfn.RANK.AVG(Table2[[#This Row],[1Y Return vs Nifty Z-Score]],Table2[1Y Return vs Nifty Z-Score])</f>
        <v>436</v>
      </c>
      <c r="AT421">
        <f>_xlfn.RANK.AVG(Table2[[#This Row],[6M Return vs Nifty Z-Score]],Table2[6M Return vs Nifty Z-Score])</f>
        <v>221</v>
      </c>
      <c r="AU421">
        <f>_xlfn.RANK.AVG(Table2[[#This Row],[Sharpe Ratio Z-Score]],Table2[Sharpe Ratio Z-Score])</f>
        <v>548.5</v>
      </c>
      <c r="AV421">
        <f>(Table2[[#This Row],[Rank 1Y]]+Table2[[#This Row],[Rank 6M]]+Table2[[#This Row],[Rank Sharpe]])/3</f>
        <v>401.83333333333331</v>
      </c>
    </row>
    <row r="422" spans="1:48" x14ac:dyDescent="0.3">
      <c r="A422" t="s">
        <v>1418</v>
      </c>
      <c r="B422" t="s">
        <v>1419</v>
      </c>
      <c r="C422" t="s">
        <v>3142</v>
      </c>
      <c r="D422" t="s">
        <v>594</v>
      </c>
      <c r="E422">
        <v>7794.7588631750004</v>
      </c>
      <c r="F422">
        <v>725.75</v>
      </c>
      <c r="G422">
        <v>8.3117959005224993</v>
      </c>
      <c r="H422">
        <f>(Table2[[#This Row],[1Y Return vs Nifty]]-AVERAGE(Table2[1Y Return vs Nifty]))/_xlfn.STDEV.P(Table2[1Y Return vs Nifty])</f>
        <v>-0.27966329281750069</v>
      </c>
      <c r="I422">
        <v>-1.1023815532524901</v>
      </c>
      <c r="J422">
        <f>(Table2[[#This Row],[1M Return vs Nifty]]-AVERAGE(Table2[1M Return vs Nifty]))/_xlfn.STDEV.P(Table2[1M Return vs Nifty])</f>
        <v>-0.31281178732051618</v>
      </c>
      <c r="K422">
        <v>13.3057804084743</v>
      </c>
      <c r="L422">
        <f>(Table2[[#This Row],[6M Return vs Nifty]]-AVERAGE(Table2[6M Return vs Nifty]))/_xlfn.STDEV.P(Table2[6M Return vs Nifty])</f>
        <v>0.11562561163816923</v>
      </c>
      <c r="M422">
        <v>-1.44208656672753</v>
      </c>
      <c r="N422">
        <f>(Table2[[#This Row],[1W Return vs Nifty]]-AVERAGE(Table2[1W Return vs Nifty]))/_xlfn.STDEV.P(Table2[1W Return vs Nifty])</f>
        <v>-0.70994293955328625</v>
      </c>
      <c r="O422">
        <v>733.97</v>
      </c>
      <c r="P422">
        <v>732.67744255401897</v>
      </c>
      <c r="Q422">
        <v>653.98963807774703</v>
      </c>
      <c r="R422">
        <v>44.046441641270803</v>
      </c>
      <c r="S422" s="1">
        <f>(Table2[[#This Row],[Close Price]]-Table2[[#This Row],[20D EMA]])/Table2[[#This Row],[20D EMA]]</f>
        <v>-1.1199367821573126E-2</v>
      </c>
      <c r="T422" s="1">
        <f>(Table2[[#This Row],[Close Price]]-Table2[[#This Row],[50D EMA]])/Table2[[#This Row],[50D EMA]]</f>
        <v>-9.454969065064699E-3</v>
      </c>
      <c r="U422" s="1">
        <f>(Table2[[#This Row],[Close Price]]-Table2[[#This Row],[200D EMA]])/Table2[[#This Row],[200D EMA]]</f>
        <v>0.10972706254670356</v>
      </c>
      <c r="V422">
        <v>0.34124836734237801</v>
      </c>
      <c r="W422">
        <v>721</v>
      </c>
      <c r="X422">
        <v>731.85</v>
      </c>
      <c r="Y422">
        <v>711.6</v>
      </c>
      <c r="Z422">
        <v>743.9</v>
      </c>
      <c r="AA422">
        <v>711.6</v>
      </c>
      <c r="AB422">
        <v>759.5</v>
      </c>
      <c r="AC422" s="1">
        <f>(Table2[[#This Row],[Close Price]]/Table2[[#This Row],[Day Low]])-1</f>
        <v>6.5880721220528127E-3</v>
      </c>
      <c r="AD422" s="1">
        <f>(Table2[[#This Row],[Day High]]/Table2[[#This Row],[Close Price]])-1</f>
        <v>8.4050981743024611E-3</v>
      </c>
      <c r="AE422" s="1">
        <f>(Table2[[#This Row],[Close Price]]/Table2[[#This Row],[Current Week Low]])-1</f>
        <v>1.9884766722878089E-2</v>
      </c>
      <c r="AF422" s="1">
        <f>(Table2[[#This Row],[Current Week High]]/Table2[[#This Row],[Close Price]])-1</f>
        <v>2.500861178091629E-2</v>
      </c>
      <c r="AG422" s="1">
        <f>(Table2[[#This Row],[Close Price]]/Table2[[#This Row],[Current Month Low]])-1</f>
        <v>1.9884766722878089E-2</v>
      </c>
      <c r="AH422" s="1">
        <f>(Table2[[#This Row],[Current Month High]]/Table2[[#This Row],[Close Price]])-1</f>
        <v>4.6503616947984883E-2</v>
      </c>
      <c r="AI422">
        <v>10.0930072338959</v>
      </c>
      <c r="AJ422">
        <v>39.795820090532501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</v>
      </c>
      <c r="AM422" t="s">
        <v>3189</v>
      </c>
      <c r="AN422">
        <v>-3.36</v>
      </c>
      <c r="AO422" t="s">
        <v>3187</v>
      </c>
      <c r="AQ422">
        <f>(Table2[[#This Row],[Sharpe Ratio]]-AVERAGE(Table2[Sharpe Ratio]))/_xlfn.STDEV.P(Table2[Sharpe Ratio])</f>
        <v>-0.77082524510946537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-1.9576176531625995</v>
      </c>
      <c r="AS422">
        <f>_xlfn.RANK.AVG(Table2[[#This Row],[1Y Return vs Nifty Z-Score]],Table2[1Y Return vs Nifty Z-Score])</f>
        <v>388</v>
      </c>
      <c r="AT422">
        <f>_xlfn.RANK.AVG(Table2[[#This Row],[6M Return vs Nifty Z-Score]],Table2[6M Return vs Nifty Z-Score])</f>
        <v>270</v>
      </c>
      <c r="AU422">
        <f>_xlfn.RANK.AVG(Table2[[#This Row],[Sharpe Ratio Z-Score]],Table2[Sharpe Ratio Z-Score])</f>
        <v>548.5</v>
      </c>
      <c r="AV422">
        <f>(Table2[[#This Row],[Rank 1Y]]+Table2[[#This Row],[Rank 6M]]+Table2[[#This Row],[Rank Sharpe]])/3</f>
        <v>402.16666666666669</v>
      </c>
    </row>
    <row r="423" spans="1:48" x14ac:dyDescent="0.3">
      <c r="A423" t="s">
        <v>682</v>
      </c>
      <c r="B423" t="s">
        <v>683</v>
      </c>
      <c r="C423" t="s">
        <v>3151</v>
      </c>
      <c r="D423" t="s">
        <v>258</v>
      </c>
      <c r="E423">
        <v>27144.1152</v>
      </c>
      <c r="F423">
        <v>2451.6</v>
      </c>
      <c r="G423">
        <v>-10.3230938695182</v>
      </c>
      <c r="H423">
        <f>(Table2[[#This Row],[1Y Return vs Nifty]]-AVERAGE(Table2[1Y Return vs Nifty]))/_xlfn.STDEV.P(Table2[1Y Return vs Nifty])</f>
        <v>-0.59740800750747924</v>
      </c>
      <c r="I423">
        <v>5.3444573164666096</v>
      </c>
      <c r="J423">
        <f>(Table2[[#This Row],[1M Return vs Nifty]]-AVERAGE(Table2[1M Return vs Nifty]))/_xlfn.STDEV.P(Table2[1M Return vs Nifty])</f>
        <v>0.39831162182563695</v>
      </c>
      <c r="K423">
        <v>8.7621702768343308</v>
      </c>
      <c r="L423">
        <f>(Table2[[#This Row],[6M Return vs Nifty]]-AVERAGE(Table2[6M Return vs Nifty]))/_xlfn.STDEV.P(Table2[6M Return vs Nifty])</f>
        <v>-2.9430799934629902E-2</v>
      </c>
      <c r="M423">
        <v>5.6318650440521303</v>
      </c>
      <c r="N423">
        <f>(Table2[[#This Row],[1W Return vs Nifty]]-AVERAGE(Table2[1W Return vs Nifty]))/_xlfn.STDEV.P(Table2[1W Return vs Nifty])</f>
        <v>0.76041160889061066</v>
      </c>
      <c r="O423">
        <v>2431.75</v>
      </c>
      <c r="P423">
        <v>2448.3374063577999</v>
      </c>
      <c r="Q423">
        <v>2375.1904546604901</v>
      </c>
      <c r="R423">
        <v>53.782741733858799</v>
      </c>
      <c r="S423" s="1">
        <f>(Table2[[#This Row],[Close Price]]-Table2[[#This Row],[20D EMA]])/Table2[[#This Row],[20D EMA]]</f>
        <v>8.162845687262223E-3</v>
      </c>
      <c r="T423" s="1">
        <f>(Table2[[#This Row],[Close Price]]-Table2[[#This Row],[50D EMA]])/Table2[[#This Row],[50D EMA]]</f>
        <v>1.3325751727387731E-3</v>
      </c>
      <c r="U423" s="1">
        <f>(Table2[[#This Row],[Close Price]]-Table2[[#This Row],[200D EMA]])/Table2[[#This Row],[200D EMA]]</f>
        <v>3.2169860395650583E-2</v>
      </c>
      <c r="V423">
        <v>1.1758572288587199</v>
      </c>
      <c r="W423">
        <v>2430</v>
      </c>
      <c r="X423">
        <v>2632</v>
      </c>
      <c r="Y423">
        <v>2398</v>
      </c>
      <c r="Z423">
        <v>2632</v>
      </c>
      <c r="AA423">
        <v>2357.15</v>
      </c>
      <c r="AB423">
        <v>2632</v>
      </c>
      <c r="AC423" s="1">
        <f>(Table2[[#This Row],[Close Price]]/Table2[[#This Row],[Day Low]])-1</f>
        <v>8.8888888888889461E-3</v>
      </c>
      <c r="AD423" s="1">
        <f>(Table2[[#This Row],[Day High]]/Table2[[#This Row],[Close Price]])-1</f>
        <v>7.3584597813672659E-2</v>
      </c>
      <c r="AE423" s="1">
        <f>(Table2[[#This Row],[Close Price]]/Table2[[#This Row],[Current Week Low]])-1</f>
        <v>2.2351959966638857E-2</v>
      </c>
      <c r="AF423" s="1">
        <f>(Table2[[#This Row],[Current Week High]]/Table2[[#This Row],[Close Price]])-1</f>
        <v>7.3584597813672659E-2</v>
      </c>
      <c r="AG423" s="1">
        <f>(Table2[[#This Row],[Close Price]]/Table2[[#This Row],[Current Month Low]])-1</f>
        <v>4.0069575546740621E-2</v>
      </c>
      <c r="AH423" s="1">
        <f>(Table2[[#This Row],[Current Month High]]/Table2[[#This Row],[Close Price]])-1</f>
        <v>7.3584597813672659E-2</v>
      </c>
      <c r="AI423">
        <v>20.737477565671298</v>
      </c>
      <c r="AJ423">
        <v>30.738054607508499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-0.05</v>
      </c>
      <c r="AM423" t="s">
        <v>3187</v>
      </c>
      <c r="AN423">
        <v>1.92</v>
      </c>
      <c r="AO423" t="s">
        <v>3188</v>
      </c>
      <c r="AP423">
        <v>5.5127258476647997E-2</v>
      </c>
      <c r="AQ423">
        <f>(Table2[[#This Row],[Sharpe Ratio]]-AVERAGE(Table2[Sharpe Ratio]))/_xlfn.STDEV.P(Table2[Sharpe Ratio])</f>
        <v>-0.12486058143677362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519</v>
      </c>
      <c r="AT423">
        <f>_xlfn.RANK.AVG(Table2[[#This Row],[6M Return vs Nifty Z-Score]],Table2[6M Return vs Nifty Z-Score])</f>
        <v>322</v>
      </c>
      <c r="AU423">
        <f>_xlfn.RANK.AVG(Table2[[#This Row],[Sharpe Ratio Z-Score]],Table2[Sharpe Ratio Z-Score])</f>
        <v>370</v>
      </c>
      <c r="AV423">
        <f>(Table2[[#This Row],[Rank 1Y]]+Table2[[#This Row],[Rank 6M]]+Table2[[#This Row],[Rank Sharpe]])/3</f>
        <v>403.66666666666669</v>
      </c>
    </row>
    <row r="424" spans="1:48" x14ac:dyDescent="0.3">
      <c r="A424" t="s">
        <v>291</v>
      </c>
      <c r="B424" t="s">
        <v>292</v>
      </c>
      <c r="C424" t="s">
        <v>3142</v>
      </c>
      <c r="D424" t="s">
        <v>34</v>
      </c>
      <c r="E424">
        <v>92974.175415000005</v>
      </c>
      <c r="F424">
        <v>102.5</v>
      </c>
      <c r="G424">
        <v>10.8169261211965</v>
      </c>
      <c r="H424">
        <f>(Table2[[#This Row],[1Y Return vs Nifty]]-AVERAGE(Table2[1Y Return vs Nifty]))/_xlfn.STDEV.P(Table2[1Y Return vs Nifty])</f>
        <v>-0.2369481548664826</v>
      </c>
      <c r="I424">
        <v>0.42873189696778002</v>
      </c>
      <c r="J424">
        <f>(Table2[[#This Row],[1M Return vs Nifty]]-AVERAGE(Table2[1M Return vs Nifty]))/_xlfn.STDEV.P(Table2[1M Return vs Nifty])</f>
        <v>-0.1439211668919016</v>
      </c>
      <c r="K424">
        <v>-23.908491465947399</v>
      </c>
      <c r="L424">
        <f>(Table2[[#This Row],[6M Return vs Nifty]]-AVERAGE(Table2[6M Return vs Nifty]))/_xlfn.STDEV.P(Table2[6M Return vs Nifty])</f>
        <v>-1.0724535987252743</v>
      </c>
      <c r="M424">
        <v>0.24322544513546901</v>
      </c>
      <c r="N424">
        <f>(Table2[[#This Row],[1W Return vs Nifty]]-AVERAGE(Table2[1W Return vs Nifty]))/_xlfn.STDEV.P(Table2[1W Return vs Nifty])</f>
        <v>-0.35964280767031176</v>
      </c>
      <c r="O424">
        <v>105.82</v>
      </c>
      <c r="P424">
        <v>107.906219126686</v>
      </c>
      <c r="Q424">
        <v>105.693256556129</v>
      </c>
      <c r="R424">
        <v>28.730960635705902</v>
      </c>
      <c r="S424" s="1">
        <f>(Table2[[#This Row],[Close Price]]-Table2[[#This Row],[20D EMA]])/Table2[[#This Row],[20D EMA]]</f>
        <v>-3.137403137403131E-2</v>
      </c>
      <c r="T424" s="1">
        <f>(Table2[[#This Row],[Close Price]]-Table2[[#This Row],[50D EMA]])/Table2[[#This Row],[50D EMA]]</f>
        <v>-5.010108935740664E-2</v>
      </c>
      <c r="U424" s="1">
        <f>(Table2[[#This Row],[Close Price]]-Table2[[#This Row],[200D EMA]])/Table2[[#This Row],[200D EMA]]</f>
        <v>-3.0212490940074343E-2</v>
      </c>
      <c r="V424">
        <v>0.70242832605505401</v>
      </c>
      <c r="W424">
        <v>102.21</v>
      </c>
      <c r="X424">
        <v>104.94</v>
      </c>
      <c r="Y424">
        <v>102.21</v>
      </c>
      <c r="Z424">
        <v>105.44</v>
      </c>
      <c r="AA424">
        <v>102.21</v>
      </c>
      <c r="AB424">
        <v>112.46</v>
      </c>
      <c r="AC424" s="1">
        <f>(Table2[[#This Row],[Close Price]]/Table2[[#This Row],[Day Low]])-1</f>
        <v>2.8372957636240148E-3</v>
      </c>
      <c r="AD424" s="1">
        <f>(Table2[[#This Row],[Day High]]/Table2[[#This Row],[Close Price]])-1</f>
        <v>2.3804878048780509E-2</v>
      </c>
      <c r="AE424" s="1">
        <f>(Table2[[#This Row],[Close Price]]/Table2[[#This Row],[Current Week Low]])-1</f>
        <v>2.8372957636240148E-3</v>
      </c>
      <c r="AF424" s="1">
        <f>(Table2[[#This Row],[Current Week High]]/Table2[[#This Row],[Close Price]])-1</f>
        <v>2.8682926829268318E-2</v>
      </c>
      <c r="AG424" s="1">
        <f>(Table2[[#This Row],[Close Price]]/Table2[[#This Row],[Current Month Low]])-1</f>
        <v>2.8372957636240148E-3</v>
      </c>
      <c r="AH424" s="1">
        <f>(Table2[[#This Row],[Current Month High]]/Table2[[#This Row],[Close Price]])-1</f>
        <v>9.7170731707316937E-2</v>
      </c>
      <c r="AI424">
        <v>25.756097560975601</v>
      </c>
      <c r="AJ424">
        <v>49.809997076878098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-0.11</v>
      </c>
      <c r="AM424" t="s">
        <v>3187</v>
      </c>
      <c r="AN424">
        <v>-7.93</v>
      </c>
      <c r="AO424" t="s">
        <v>3187</v>
      </c>
      <c r="AP424">
        <v>0.12336518347448799</v>
      </c>
      <c r="AQ424">
        <f>(Table2[[#This Row],[Sharpe Ratio]]-AVERAGE(Table2[Sharpe Ratio]))/_xlfn.STDEV.P(Table2[Sharpe Ratio])</f>
        <v>0.67473093624452274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375</v>
      </c>
      <c r="AT424">
        <f>_xlfn.RANK.AVG(Table2[[#This Row],[6M Return vs Nifty Z-Score]],Table2[6M Return vs Nifty Z-Score])</f>
        <v>671</v>
      </c>
      <c r="AU424">
        <f>_xlfn.RANK.AVG(Table2[[#This Row],[Sharpe Ratio Z-Score]],Table2[Sharpe Ratio Z-Score])</f>
        <v>167</v>
      </c>
      <c r="AV424">
        <f>(Table2[[#This Row],[Rank 1Y]]+Table2[[#This Row],[Rank 6M]]+Table2[[#This Row],[Rank Sharpe]])/3</f>
        <v>404.33333333333331</v>
      </c>
    </row>
    <row r="425" spans="1:48" x14ac:dyDescent="0.3">
      <c r="A425" t="s">
        <v>646</v>
      </c>
      <c r="B425" t="s">
        <v>647</v>
      </c>
      <c r="C425" t="s">
        <v>3140</v>
      </c>
      <c r="D425" t="s">
        <v>18</v>
      </c>
      <c r="E425">
        <v>29580.362158206</v>
      </c>
      <c r="F425">
        <v>168.78</v>
      </c>
      <c r="G425">
        <v>25.501123489962399</v>
      </c>
      <c r="H425">
        <f>(Table2[[#This Row],[1Y Return vs Nifty]]-AVERAGE(Table2[1Y Return vs Nifty]))/_xlfn.STDEV.P(Table2[1Y Return vs Nifty])</f>
        <v>1.3433047328289668E-2</v>
      </c>
      <c r="I425">
        <v>-8.0576308727771497</v>
      </c>
      <c r="J425">
        <f>(Table2[[#This Row],[1M Return vs Nifty]]-AVERAGE(Table2[1M Return vs Nifty]))/_xlfn.STDEV.P(Table2[1M Return vs Nifty])</f>
        <v>-1.080015793425503</v>
      </c>
      <c r="K425">
        <v>-36.112843463893903</v>
      </c>
      <c r="L425">
        <f>(Table2[[#This Row],[6M Return vs Nifty]]-AVERAGE(Table2[6M Return vs Nifty]))/_xlfn.STDEV.P(Table2[6M Return vs Nifty])</f>
        <v>-1.4620819900490833</v>
      </c>
      <c r="M425">
        <v>-3.5223922759615398</v>
      </c>
      <c r="N425">
        <f>(Table2[[#This Row],[1W Return vs Nifty]]-AVERAGE(Table2[1W Return vs Nifty]))/_xlfn.STDEV.P(Table2[1W Return vs Nifty])</f>
        <v>-1.1423443935107735</v>
      </c>
      <c r="O425">
        <v>177.87</v>
      </c>
      <c r="P425">
        <v>189.285753011488</v>
      </c>
      <c r="Q425">
        <v>189.08562719992099</v>
      </c>
      <c r="R425">
        <v>25.9257540084064</v>
      </c>
      <c r="S425" s="1">
        <f>(Table2[[#This Row],[Close Price]]-Table2[[#This Row],[20D EMA]])/Table2[[#This Row],[20D EMA]]</f>
        <v>-5.1104739416427743E-2</v>
      </c>
      <c r="T425" s="1">
        <f>(Table2[[#This Row],[Close Price]]-Table2[[#This Row],[50D EMA]])/Table2[[#This Row],[50D EMA]]</f>
        <v>-0.10833225789710373</v>
      </c>
      <c r="U425" s="1">
        <f>(Table2[[#This Row],[Close Price]]-Table2[[#This Row],[200D EMA]])/Table2[[#This Row],[200D EMA]]</f>
        <v>-0.10738852815318306</v>
      </c>
      <c r="V425">
        <v>0.42538136388352099</v>
      </c>
      <c r="W425">
        <v>167.72</v>
      </c>
      <c r="X425">
        <v>176.65</v>
      </c>
      <c r="Y425">
        <v>167.72</v>
      </c>
      <c r="Z425">
        <v>176.65</v>
      </c>
      <c r="AA425">
        <v>167.72</v>
      </c>
      <c r="AB425">
        <v>186.45</v>
      </c>
      <c r="AC425" s="1">
        <f>(Table2[[#This Row],[Close Price]]/Table2[[#This Row],[Day Low]])-1</f>
        <v>6.3200572382542397E-3</v>
      </c>
      <c r="AD425" s="1">
        <f>(Table2[[#This Row],[Day High]]/Table2[[#This Row],[Close Price]])-1</f>
        <v>4.6628747481929134E-2</v>
      </c>
      <c r="AE425" s="1">
        <f>(Table2[[#This Row],[Close Price]]/Table2[[#This Row],[Current Week Low]])-1</f>
        <v>6.3200572382542397E-3</v>
      </c>
      <c r="AF425" s="1">
        <f>(Table2[[#This Row],[Current Week High]]/Table2[[#This Row],[Close Price]])-1</f>
        <v>4.6628747481929134E-2</v>
      </c>
      <c r="AG425" s="1">
        <f>(Table2[[#This Row],[Close Price]]/Table2[[#This Row],[Current Month Low]])-1</f>
        <v>6.3200572382542397E-3</v>
      </c>
      <c r="AH425" s="1">
        <f>(Table2[[#This Row],[Current Month High]]/Table2[[#This Row],[Close Price]])-1</f>
        <v>0.10469249911126899</v>
      </c>
      <c r="AI425">
        <v>71.376940395781403</v>
      </c>
      <c r="AJ425">
        <v>82.464864864864794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-0.17</v>
      </c>
      <c r="AM425" t="s">
        <v>3187</v>
      </c>
      <c r="AN425">
        <v>-7.36</v>
      </c>
      <c r="AO425" t="s">
        <v>3187</v>
      </c>
      <c r="AP425">
        <v>0.109448562385264</v>
      </c>
      <c r="AQ425">
        <f>(Table2[[#This Row],[Sharpe Ratio]]-AVERAGE(Table2[Sharpe Ratio]))/_xlfn.STDEV.P(Table2[Sharpe Ratio])</f>
        <v>0.51166014858384312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288</v>
      </c>
      <c r="AT425">
        <f>_xlfn.RANK.AVG(Table2[[#This Row],[6M Return vs Nifty Z-Score]],Table2[6M Return vs Nifty Z-Score])</f>
        <v>718</v>
      </c>
      <c r="AU425">
        <f>_xlfn.RANK.AVG(Table2[[#This Row],[Sharpe Ratio Z-Score]],Table2[Sharpe Ratio Z-Score])</f>
        <v>208</v>
      </c>
      <c r="AV425">
        <f>(Table2[[#This Row],[Rank 1Y]]+Table2[[#This Row],[Rank 6M]]+Table2[[#This Row],[Rank Sharpe]])/3</f>
        <v>404.66666666666669</v>
      </c>
    </row>
    <row r="426" spans="1:48" x14ac:dyDescent="0.3">
      <c r="A426" t="s">
        <v>631</v>
      </c>
      <c r="B426" t="s">
        <v>632</v>
      </c>
      <c r="C426" t="s">
        <v>3159</v>
      </c>
      <c r="D426" t="s">
        <v>633</v>
      </c>
      <c r="E426">
        <v>30151.414276200001</v>
      </c>
      <c r="F426">
        <v>765.1</v>
      </c>
      <c r="G426">
        <v>-5.8357041538792798</v>
      </c>
      <c r="H426">
        <f>(Table2[[#This Row],[1Y Return vs Nifty]]-AVERAGE(Table2[1Y Return vs Nifty]))/_xlfn.STDEV.P(Table2[1Y Return vs Nifty])</f>
        <v>-0.52089323427867473</v>
      </c>
      <c r="I426">
        <v>-5.3668744467797804</v>
      </c>
      <c r="J426">
        <f>(Table2[[#This Row],[1M Return vs Nifty]]-AVERAGE(Table2[1M Return vs Nifty]))/_xlfn.STDEV.P(Table2[1M Return vs Nifty])</f>
        <v>-0.78320988257441626</v>
      </c>
      <c r="K426">
        <v>14.1321573497132</v>
      </c>
      <c r="L426">
        <f>(Table2[[#This Row],[6M Return vs Nifty]]-AVERAGE(Table2[6M Return vs Nifty]))/_xlfn.STDEV.P(Table2[6M Return vs Nifty])</f>
        <v>0.14200799706069542</v>
      </c>
      <c r="M426">
        <v>-3.60655806203322</v>
      </c>
      <c r="N426">
        <f>(Table2[[#This Row],[1W Return vs Nifty]]-AVERAGE(Table2[1W Return vs Nifty]))/_xlfn.STDEV.P(Table2[1W Return vs Nifty])</f>
        <v>-1.1598386531810361</v>
      </c>
      <c r="O426">
        <v>800.33</v>
      </c>
      <c r="P426">
        <v>805.26283288603895</v>
      </c>
      <c r="Q426">
        <v>733.61577800460498</v>
      </c>
      <c r="R426">
        <v>24.751525819290499</v>
      </c>
      <c r="S426" s="1">
        <f>(Table2[[#This Row],[Close Price]]-Table2[[#This Row],[20D EMA]])/Table2[[#This Row],[20D EMA]]</f>
        <v>-4.4019342021416184E-2</v>
      </c>
      <c r="T426" s="1">
        <f>(Table2[[#This Row],[Close Price]]-Table2[[#This Row],[50D EMA]])/Table2[[#This Row],[50D EMA]]</f>
        <v>-4.9875433517894377E-2</v>
      </c>
      <c r="U426" s="1">
        <f>(Table2[[#This Row],[Close Price]]-Table2[[#This Row],[200D EMA]])/Table2[[#This Row],[200D EMA]]</f>
        <v>4.2916500625205224E-2</v>
      </c>
      <c r="V426">
        <v>0.50132509325850405</v>
      </c>
      <c r="W426">
        <v>762.2</v>
      </c>
      <c r="X426">
        <v>777.35</v>
      </c>
      <c r="Y426">
        <v>762.2</v>
      </c>
      <c r="Z426">
        <v>795.5</v>
      </c>
      <c r="AA426">
        <v>762.2</v>
      </c>
      <c r="AB426">
        <v>853</v>
      </c>
      <c r="AC426" s="1">
        <f>(Table2[[#This Row],[Close Price]]/Table2[[#This Row],[Day Low]])-1</f>
        <v>3.8047756494357099E-3</v>
      </c>
      <c r="AD426" s="1">
        <f>(Table2[[#This Row],[Day High]]/Table2[[#This Row],[Close Price]])-1</f>
        <v>1.60109789569991E-2</v>
      </c>
      <c r="AE426" s="1">
        <f>(Table2[[#This Row],[Close Price]]/Table2[[#This Row],[Current Week Low]])-1</f>
        <v>3.8047756494357099E-3</v>
      </c>
      <c r="AF426" s="1">
        <f>(Table2[[#This Row],[Current Week High]]/Table2[[#This Row],[Close Price]])-1</f>
        <v>3.9733368187164997E-2</v>
      </c>
      <c r="AG426" s="1">
        <f>(Table2[[#This Row],[Close Price]]/Table2[[#This Row],[Current Month Low]])-1</f>
        <v>3.8047756494357099E-3</v>
      </c>
      <c r="AH426" s="1">
        <f>(Table2[[#This Row],[Current Month High]]/Table2[[#This Row],[Close Price]])-1</f>
        <v>0.11488694288328327</v>
      </c>
      <c r="AI426">
        <v>20.376421382825701</v>
      </c>
      <c r="AJ426">
        <v>34.795630725863198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-0.08</v>
      </c>
      <c r="AM426" t="s">
        <v>3187</v>
      </c>
      <c r="AN426">
        <v>-8.16</v>
      </c>
      <c r="AO426" t="s">
        <v>3187</v>
      </c>
      <c r="AP426">
        <v>2.3701269062110002E-2</v>
      </c>
      <c r="AQ426">
        <f>(Table2[[#This Row],[Sharpe Ratio]]-AVERAGE(Table2[Sharpe Ratio]))/_xlfn.STDEV.P(Table2[Sharpe Ratio])</f>
        <v>-0.49310089020059067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495</v>
      </c>
      <c r="AT426">
        <f>_xlfn.RANK.AVG(Table2[[#This Row],[6M Return vs Nifty Z-Score]],Table2[6M Return vs Nifty Z-Score])</f>
        <v>261</v>
      </c>
      <c r="AU426">
        <f>_xlfn.RANK.AVG(Table2[[#This Row],[Sharpe Ratio Z-Score]],Table2[Sharpe Ratio Z-Score])</f>
        <v>461</v>
      </c>
      <c r="AV426">
        <f>(Table2[[#This Row],[Rank 1Y]]+Table2[[#This Row],[Rank 6M]]+Table2[[#This Row],[Rank Sharpe]])/3</f>
        <v>405.66666666666669</v>
      </c>
    </row>
    <row r="427" spans="1:48" x14ac:dyDescent="0.3">
      <c r="A427" t="s">
        <v>1883</v>
      </c>
      <c r="B427" t="s">
        <v>1884</v>
      </c>
      <c r="C427" t="s">
        <v>3151</v>
      </c>
      <c r="D427" t="s">
        <v>487</v>
      </c>
      <c r="E427">
        <v>3942.6710400000002</v>
      </c>
      <c r="F427">
        <v>455.4</v>
      </c>
      <c r="G427">
        <v>6.7108358761453797</v>
      </c>
      <c r="H427">
        <f>(Table2[[#This Row],[1Y Return vs Nifty]]-AVERAGE(Table2[1Y Return vs Nifty]))/_xlfn.STDEV.P(Table2[1Y Return vs Nifty])</f>
        <v>-0.30696136607971009</v>
      </c>
      <c r="I427">
        <v>-39.890624783210498</v>
      </c>
      <c r="J427">
        <f>(Table2[[#This Row],[1M Return vs Nifty]]-AVERAGE(Table2[1M Return vs Nifty]))/_xlfn.STDEV.P(Table2[1M Return vs Nifty])</f>
        <v>-4.5913781231470212</v>
      </c>
      <c r="K427">
        <v>-42.279681082802497</v>
      </c>
      <c r="L427">
        <f>(Table2[[#This Row],[6M Return vs Nifty]]-AVERAGE(Table2[6M Return vs Nifty]))/_xlfn.STDEV.P(Table2[6M Return vs Nifty])</f>
        <v>-1.6589605315246811</v>
      </c>
      <c r="M427">
        <v>18.904344276842298</v>
      </c>
      <c r="N427">
        <f>(Table2[[#This Row],[1W Return vs Nifty]]-AVERAGE(Table2[1W Return vs Nifty]))/_xlfn.STDEV.P(Table2[1W Return vs Nifty])</f>
        <v>3.5191596584703988</v>
      </c>
      <c r="O427">
        <v>412.97</v>
      </c>
      <c r="P427">
        <v>430.66420970674898</v>
      </c>
      <c r="Q427">
        <v>468.30817806050698</v>
      </c>
      <c r="R427">
        <v>69.497204240258696</v>
      </c>
      <c r="S427" s="1">
        <f>(Table2[[#This Row],[Close Price]]-Table2[[#This Row],[20D EMA]])/Table2[[#This Row],[20D EMA]]</f>
        <v>0.10274354069302842</v>
      </c>
      <c r="T427" s="1">
        <f>(Table2[[#This Row],[Close Price]]-Table2[[#This Row],[50D EMA]])/Table2[[#This Row],[50D EMA]]</f>
        <v>5.7436373247951748E-2</v>
      </c>
      <c r="U427" s="1">
        <f>(Table2[[#This Row],[Close Price]]-Table2[[#This Row],[200D EMA]])/Table2[[#This Row],[200D EMA]]</f>
        <v>-2.7563426532430144E-2</v>
      </c>
      <c r="V427">
        <v>0.84362122802953499</v>
      </c>
      <c r="W427">
        <v>451.1</v>
      </c>
      <c r="X427">
        <v>475.95</v>
      </c>
      <c r="Y427">
        <v>383.1</v>
      </c>
      <c r="Z427">
        <v>475.95</v>
      </c>
      <c r="AA427">
        <v>357.55</v>
      </c>
      <c r="AB427">
        <v>475.95</v>
      </c>
      <c r="AC427" s="1">
        <f>(Table2[[#This Row],[Close Price]]/Table2[[#This Row],[Day Low]])-1</f>
        <v>9.5322544890266148E-3</v>
      </c>
      <c r="AD427" s="1">
        <f>(Table2[[#This Row],[Day High]]/Table2[[#This Row],[Close Price]])-1</f>
        <v>4.512516469038208E-2</v>
      </c>
      <c r="AE427" s="1">
        <f>(Table2[[#This Row],[Close Price]]/Table2[[#This Row],[Current Week Low]])-1</f>
        <v>0.18872357086922453</v>
      </c>
      <c r="AF427" s="1">
        <f>(Table2[[#This Row],[Current Week High]]/Table2[[#This Row],[Close Price]])-1</f>
        <v>4.512516469038208E-2</v>
      </c>
      <c r="AG427" s="1">
        <f>(Table2[[#This Row],[Close Price]]/Table2[[#This Row],[Current Month Low]])-1</f>
        <v>0.27366801845895661</v>
      </c>
      <c r="AH427" s="1">
        <f>(Table2[[#This Row],[Current Month High]]/Table2[[#This Row],[Close Price]])-1</f>
        <v>4.512516469038208E-2</v>
      </c>
      <c r="AI427">
        <v>64.135924462011403</v>
      </c>
      <c r="AJ427">
        <v>46.903225806451601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-0.16</v>
      </c>
      <c r="AM427" t="s">
        <v>3187</v>
      </c>
      <c r="AN427">
        <v>12.07</v>
      </c>
      <c r="AO427" t="s">
        <v>3188</v>
      </c>
      <c r="AP427">
        <v>0.16155751471337099</v>
      </c>
      <c r="AQ427">
        <f>(Table2[[#This Row],[Sharpe Ratio]]-AVERAGE(Table2[Sharpe Ratio]))/_xlfn.STDEV.P(Table2[Sharpe Ratio])</f>
        <v>1.122257207010404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399</v>
      </c>
      <c r="AT427">
        <f>_xlfn.RANK.AVG(Table2[[#This Row],[6M Return vs Nifty Z-Score]],Table2[6M Return vs Nifty Z-Score])</f>
        <v>727</v>
      </c>
      <c r="AU427">
        <f>_xlfn.RANK.AVG(Table2[[#This Row],[Sharpe Ratio Z-Score]],Table2[Sharpe Ratio Z-Score])</f>
        <v>95</v>
      </c>
      <c r="AV427">
        <f>(Table2[[#This Row],[Rank 1Y]]+Table2[[#This Row],[Rank 6M]]+Table2[[#This Row],[Rank Sharpe]])/3</f>
        <v>407</v>
      </c>
    </row>
    <row r="428" spans="1:48" x14ac:dyDescent="0.3">
      <c r="A428" t="s">
        <v>833</v>
      </c>
      <c r="B428" t="s">
        <v>834</v>
      </c>
      <c r="C428" t="s">
        <v>3142</v>
      </c>
      <c r="D428" t="s">
        <v>594</v>
      </c>
      <c r="E428">
        <v>19347.073276200001</v>
      </c>
      <c r="F428">
        <v>387.15</v>
      </c>
      <c r="G428">
        <v>3.50257458684441</v>
      </c>
      <c r="H428">
        <f>(Table2[[#This Row],[1Y Return vs Nifty]]-AVERAGE(Table2[1Y Return vs Nifty]))/_xlfn.STDEV.P(Table2[1Y Return vs Nifty])</f>
        <v>-0.36166563750817549</v>
      </c>
      <c r="I428">
        <v>16.777024093413399</v>
      </c>
      <c r="J428">
        <f>(Table2[[#This Row],[1M Return vs Nifty]]-AVERAGE(Table2[1M Return vs Nifty]))/_xlfn.STDEV.P(Table2[1M Return vs Nifty])</f>
        <v>1.6593894967357767</v>
      </c>
      <c r="K428">
        <v>10.7483740285378</v>
      </c>
      <c r="L428">
        <f>(Table2[[#This Row],[6M Return vs Nifty]]-AVERAGE(Table2[6M Return vs Nifty]))/_xlfn.STDEV.P(Table2[6M Return vs Nifty])</f>
        <v>3.397947967282075E-2</v>
      </c>
      <c r="M428">
        <v>1.3112097099419699</v>
      </c>
      <c r="N428">
        <f>(Table2[[#This Row],[1W Return vs Nifty]]-AVERAGE(Table2[1W Return vs Nifty]))/_xlfn.STDEV.P(Table2[1W Return vs Nifty])</f>
        <v>-0.13765718947187502</v>
      </c>
      <c r="O428">
        <v>365.39</v>
      </c>
      <c r="P428">
        <v>347.59629524631401</v>
      </c>
      <c r="Q428">
        <v>327.572854873361</v>
      </c>
      <c r="R428">
        <v>63.829058140494801</v>
      </c>
      <c r="S428" s="1">
        <f>(Table2[[#This Row],[Close Price]]-Table2[[#This Row],[20D EMA]])/Table2[[#This Row],[20D EMA]]</f>
        <v>5.9552806590218645E-2</v>
      </c>
      <c r="T428" s="1">
        <f>(Table2[[#This Row],[Close Price]]-Table2[[#This Row],[50D EMA]])/Table2[[#This Row],[50D EMA]]</f>
        <v>0.11379207803597959</v>
      </c>
      <c r="U428" s="1">
        <f>(Table2[[#This Row],[Close Price]]-Table2[[#This Row],[200D EMA]])/Table2[[#This Row],[200D EMA]]</f>
        <v>0.18187448758436162</v>
      </c>
      <c r="V428">
        <v>2.7669002465684902</v>
      </c>
      <c r="W428">
        <v>374</v>
      </c>
      <c r="X428">
        <v>392.05</v>
      </c>
      <c r="Y428">
        <v>365</v>
      </c>
      <c r="Z428">
        <v>401.65</v>
      </c>
      <c r="AA428">
        <v>338.15</v>
      </c>
      <c r="AB428">
        <v>401.65</v>
      </c>
      <c r="AC428" s="1">
        <f>(Table2[[#This Row],[Close Price]]/Table2[[#This Row],[Day Low]])-1</f>
        <v>3.5160427807486627E-2</v>
      </c>
      <c r="AD428" s="1">
        <f>(Table2[[#This Row],[Day High]]/Table2[[#This Row],[Close Price]])-1</f>
        <v>1.2656593051788789E-2</v>
      </c>
      <c r="AE428" s="1">
        <f>(Table2[[#This Row],[Close Price]]/Table2[[#This Row],[Current Week Low]])-1</f>
        <v>6.0684931506849171E-2</v>
      </c>
      <c r="AF428" s="1">
        <f>(Table2[[#This Row],[Current Week High]]/Table2[[#This Row],[Close Price]])-1</f>
        <v>3.7453183520599342E-2</v>
      </c>
      <c r="AG428" s="1">
        <f>(Table2[[#This Row],[Close Price]]/Table2[[#This Row],[Current Month Low]])-1</f>
        <v>0.14490610675735627</v>
      </c>
      <c r="AH428" s="1">
        <f>(Table2[[#This Row],[Current Month High]]/Table2[[#This Row],[Close Price]])-1</f>
        <v>3.7453183520599342E-2</v>
      </c>
      <c r="AI428">
        <v>3.7453183520599298</v>
      </c>
      <c r="AJ428">
        <v>39.212513484358098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0.21</v>
      </c>
      <c r="AM428" t="s">
        <v>3188</v>
      </c>
      <c r="AN428">
        <v>8.26</v>
      </c>
      <c r="AO428" t="s">
        <v>3188</v>
      </c>
      <c r="AP428">
        <v>9.2475728750430006E-3</v>
      </c>
      <c r="AQ428">
        <f>(Table2[[#This Row],[Sharpe Ratio]]-AVERAGE(Table2[Sharpe Ratio]))/_xlfn.STDEV.P(Table2[Sharpe Ratio])</f>
        <v>-0.66246496260881671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0.53158118681973043</v>
      </c>
      <c r="AS428">
        <f>_xlfn.RANK.AVG(Table2[[#This Row],[1Y Return vs Nifty Z-Score]],Table2[1Y Return vs Nifty Z-Score])</f>
        <v>422</v>
      </c>
      <c r="AT428">
        <f>_xlfn.RANK.AVG(Table2[[#This Row],[6M Return vs Nifty Z-Score]],Table2[6M Return vs Nifty Z-Score])</f>
        <v>297</v>
      </c>
      <c r="AU428">
        <f>_xlfn.RANK.AVG(Table2[[#This Row],[Sharpe Ratio Z-Score]],Table2[Sharpe Ratio Z-Score])</f>
        <v>504</v>
      </c>
      <c r="AV428">
        <f>(Table2[[#This Row],[Rank 1Y]]+Table2[[#This Row],[Rank 6M]]+Table2[[#This Row],[Rank Sharpe]])/3</f>
        <v>407.66666666666669</v>
      </c>
    </row>
    <row r="429" spans="1:48" x14ac:dyDescent="0.3">
      <c r="A429" t="s">
        <v>160</v>
      </c>
      <c r="B429" t="s">
        <v>161</v>
      </c>
      <c r="C429" t="s">
        <v>3142</v>
      </c>
      <c r="D429" t="s">
        <v>43</v>
      </c>
      <c r="E429">
        <v>170527.45697080001</v>
      </c>
      <c r="F429">
        <v>1702</v>
      </c>
      <c r="G429">
        <v>3.6563990307352698</v>
      </c>
      <c r="H429">
        <f>(Table2[[#This Row],[1Y Return vs Nifty]]-AVERAGE(Table2[1Y Return vs Nifty]))/_xlfn.STDEV.P(Table2[1Y Return vs Nifty])</f>
        <v>-0.35904276693369941</v>
      </c>
      <c r="I429">
        <v>-2.3978656263515798</v>
      </c>
      <c r="J429">
        <f>(Table2[[#This Row],[1M Return vs Nifty]]-AVERAGE(Table2[1M Return vs Nifty]))/_xlfn.STDEV.P(Table2[1M Return vs Nifty])</f>
        <v>-0.45571113212714542</v>
      </c>
      <c r="K429">
        <v>5.0713165494464096</v>
      </c>
      <c r="L429">
        <f>(Table2[[#This Row],[6M Return vs Nifty]]-AVERAGE(Table2[6M Return vs Nifty]))/_xlfn.STDEV.P(Table2[6M Return vs Nifty])</f>
        <v>-0.14726265210143133</v>
      </c>
      <c r="M429">
        <v>0.79586621568327398</v>
      </c>
      <c r="N429">
        <f>(Table2[[#This Row],[1W Return vs Nifty]]-AVERAGE(Table2[1W Return vs Nifty]))/_xlfn.STDEV.P(Table2[1W Return vs Nifty])</f>
        <v>-0.2447737902752456</v>
      </c>
      <c r="O429">
        <v>1777.58</v>
      </c>
      <c r="P429">
        <v>1771.65918343767</v>
      </c>
      <c r="Q429">
        <v>1597.84671364377</v>
      </c>
      <c r="R429">
        <v>23.289407640006701</v>
      </c>
      <c r="S429" s="1">
        <f>(Table2[[#This Row],[Close Price]]-Table2[[#This Row],[20D EMA]])/Table2[[#This Row],[20D EMA]]</f>
        <v>-4.2518480180920089E-2</v>
      </c>
      <c r="T429" s="1">
        <f>(Table2[[#This Row],[Close Price]]-Table2[[#This Row],[50D EMA]])/Table2[[#This Row],[50D EMA]]</f>
        <v>-3.9318613923534411E-2</v>
      </c>
      <c r="U429" s="1">
        <f>(Table2[[#This Row],[Close Price]]-Table2[[#This Row],[200D EMA]])/Table2[[#This Row],[200D EMA]]</f>
        <v>6.5183528223878351E-2</v>
      </c>
      <c r="V429">
        <v>0.95497056056086305</v>
      </c>
      <c r="W429">
        <v>1695.75</v>
      </c>
      <c r="X429">
        <v>1739</v>
      </c>
      <c r="Y429">
        <v>1695.75</v>
      </c>
      <c r="Z429">
        <v>1754.95</v>
      </c>
      <c r="AA429">
        <v>1695.75</v>
      </c>
      <c r="AB429">
        <v>1859.3</v>
      </c>
      <c r="AC429" s="1">
        <f>(Table2[[#This Row],[Close Price]]/Table2[[#This Row],[Day Low]])-1</f>
        <v>3.6856848002357889E-3</v>
      </c>
      <c r="AD429" s="1">
        <f>(Table2[[#This Row],[Day High]]/Table2[[#This Row],[Close Price]])-1</f>
        <v>2.1739130434782705E-2</v>
      </c>
      <c r="AE429" s="1">
        <f>(Table2[[#This Row],[Close Price]]/Table2[[#This Row],[Current Week Low]])-1</f>
        <v>3.6856848002357889E-3</v>
      </c>
      <c r="AF429" s="1">
        <f>(Table2[[#This Row],[Current Week High]]/Table2[[#This Row],[Close Price]])-1</f>
        <v>3.1110458284371312E-2</v>
      </c>
      <c r="AG429" s="1">
        <f>(Table2[[#This Row],[Close Price]]/Table2[[#This Row],[Current Month Low]])-1</f>
        <v>3.6856848002357889E-3</v>
      </c>
      <c r="AH429" s="1">
        <f>(Table2[[#This Row],[Current Month High]]/Table2[[#This Row],[Close Price]])-1</f>
        <v>9.2420681551116379E-2</v>
      </c>
      <c r="AI429">
        <v>13.7485311398354</v>
      </c>
      <c r="AJ429">
        <v>31.861320937439402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-0.02</v>
      </c>
      <c r="AM429" t="s">
        <v>3187</v>
      </c>
      <c r="AN429">
        <v>-7.7</v>
      </c>
      <c r="AO429" t="s">
        <v>3187</v>
      </c>
      <c r="AP429">
        <v>3.2000409123069E-2</v>
      </c>
      <c r="AQ429">
        <f>(Table2[[#This Row],[Sharpe Ratio]]-AVERAGE(Table2[Sharpe Ratio]))/_xlfn.STDEV.P(Table2[Sharpe Ratio])</f>
        <v>-0.39585405866223561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-1.6026444000997573</v>
      </c>
      <c r="AS429">
        <f>_xlfn.RANK.AVG(Table2[[#This Row],[1Y Return vs Nifty Z-Score]],Table2[1Y Return vs Nifty Z-Score])</f>
        <v>419</v>
      </c>
      <c r="AT429">
        <f>_xlfn.RANK.AVG(Table2[[#This Row],[6M Return vs Nifty Z-Score]],Table2[6M Return vs Nifty Z-Score])</f>
        <v>366</v>
      </c>
      <c r="AU429">
        <f>_xlfn.RANK.AVG(Table2[[#This Row],[Sharpe Ratio Z-Score]],Table2[Sharpe Ratio Z-Score])</f>
        <v>440</v>
      </c>
      <c r="AV429">
        <f>(Table2[[#This Row],[Rank 1Y]]+Table2[[#This Row],[Rank 6M]]+Table2[[#This Row],[Rank Sharpe]])/3</f>
        <v>408.33333333333331</v>
      </c>
    </row>
    <row r="430" spans="1:48" x14ac:dyDescent="0.3">
      <c r="A430" t="s">
        <v>193</v>
      </c>
      <c r="B430" t="s">
        <v>194</v>
      </c>
      <c r="C430" t="s">
        <v>3144</v>
      </c>
      <c r="D430" t="s">
        <v>195</v>
      </c>
      <c r="E430">
        <v>137818.56345407999</v>
      </c>
      <c r="F430">
        <v>1347.3</v>
      </c>
      <c r="G430">
        <v>10.1883939755522</v>
      </c>
      <c r="H430">
        <f>(Table2[[#This Row],[1Y Return vs Nifty]]-AVERAGE(Table2[1Y Return vs Nifty]))/_xlfn.STDEV.P(Table2[1Y Return vs Nifty])</f>
        <v>-0.24766529726741626</v>
      </c>
      <c r="I430">
        <v>-4.1660254880787804</v>
      </c>
      <c r="J430">
        <f>(Table2[[#This Row],[1M Return vs Nifty]]-AVERAGE(Table2[1M Return vs Nifty]))/_xlfn.STDEV.P(Table2[1M Return vs Nifty])</f>
        <v>-0.65074933522118739</v>
      </c>
      <c r="K430">
        <v>4.1237891068411301</v>
      </c>
      <c r="L430">
        <f>(Table2[[#This Row],[6M Return vs Nifty]]-AVERAGE(Table2[6M Return vs Nifty]))/_xlfn.STDEV.P(Table2[6M Return vs Nifty])</f>
        <v>-0.17751281149207956</v>
      </c>
      <c r="M430">
        <v>2.1840527346896299</v>
      </c>
      <c r="N430">
        <f>(Table2[[#This Row],[1W Return vs Nifty]]-AVERAGE(Table2[1W Return vs Nifty]))/_xlfn.STDEV.P(Table2[1W Return vs Nifty])</f>
        <v>4.3767392166421101E-2</v>
      </c>
      <c r="O430">
        <v>1368.15</v>
      </c>
      <c r="P430">
        <v>1399.40885861944</v>
      </c>
      <c r="Q430">
        <v>1315.2842505215799</v>
      </c>
      <c r="R430">
        <v>46.565743316415499</v>
      </c>
      <c r="S430" s="1">
        <f>(Table2[[#This Row],[Close Price]]-Table2[[#This Row],[20D EMA]])/Table2[[#This Row],[20D EMA]]</f>
        <v>-1.523955706611127E-2</v>
      </c>
      <c r="T430" s="1">
        <f>(Table2[[#This Row],[Close Price]]-Table2[[#This Row],[50D EMA]])/Table2[[#This Row],[50D EMA]]</f>
        <v>-3.7236336113269333E-2</v>
      </c>
      <c r="U430" s="1">
        <f>(Table2[[#This Row],[Close Price]]-Table2[[#This Row],[200D EMA]])/Table2[[#This Row],[200D EMA]]</f>
        <v>2.434131592902759E-2</v>
      </c>
      <c r="V430">
        <v>1.3981342985290299</v>
      </c>
      <c r="W430">
        <v>1327</v>
      </c>
      <c r="X430">
        <v>1364.85</v>
      </c>
      <c r="Y430">
        <v>1306.6500000000001</v>
      </c>
      <c r="Z430">
        <v>1366.6</v>
      </c>
      <c r="AA430">
        <v>1300.25</v>
      </c>
      <c r="AB430">
        <v>1415.5</v>
      </c>
      <c r="AC430" s="1">
        <f>(Table2[[#This Row],[Close Price]]/Table2[[#This Row],[Day Low]])-1</f>
        <v>1.5297663903541814E-2</v>
      </c>
      <c r="AD430" s="1">
        <f>(Table2[[#This Row],[Day High]]/Table2[[#This Row],[Close Price]])-1</f>
        <v>1.3026052104208485E-2</v>
      </c>
      <c r="AE430" s="1">
        <f>(Table2[[#This Row],[Close Price]]/Table2[[#This Row],[Current Week Low]])-1</f>
        <v>3.1110090689932202E-2</v>
      </c>
      <c r="AF430" s="1">
        <f>(Table2[[#This Row],[Current Week High]]/Table2[[#This Row],[Close Price]])-1</f>
        <v>1.4324946188673637E-2</v>
      </c>
      <c r="AG430" s="1">
        <f>(Table2[[#This Row],[Close Price]]/Table2[[#This Row],[Current Month Low]])-1</f>
        <v>3.6185348971351727E-2</v>
      </c>
      <c r="AH430" s="1">
        <f>(Table2[[#This Row],[Current Month High]]/Table2[[#This Row],[Close Price]])-1</f>
        <v>5.0619758034587736E-2</v>
      </c>
      <c r="AI430">
        <v>14.439991093297699</v>
      </c>
      <c r="AJ430">
        <v>40.372994373827801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-0.06</v>
      </c>
      <c r="AM430" t="s">
        <v>3187</v>
      </c>
      <c r="AN430">
        <v>-3.31</v>
      </c>
      <c r="AO430" t="s">
        <v>3187</v>
      </c>
      <c r="AP430">
        <v>2.2025263379193E-2</v>
      </c>
      <c r="AQ430">
        <f>(Table2[[#This Row],[Sharpe Ratio]]-AVERAGE(Table2[Sharpe Ratio]))/_xlfn.STDEV.P(Table2[Sharpe Ratio])</f>
        <v>-0.5127398215967095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379</v>
      </c>
      <c r="AT430">
        <f>_xlfn.RANK.AVG(Table2[[#This Row],[6M Return vs Nifty Z-Score]],Table2[6M Return vs Nifty Z-Score])</f>
        <v>379</v>
      </c>
      <c r="AU430">
        <f>_xlfn.RANK.AVG(Table2[[#This Row],[Sharpe Ratio Z-Score]],Table2[Sharpe Ratio Z-Score])</f>
        <v>468</v>
      </c>
      <c r="AV430">
        <f>(Table2[[#This Row],[Rank 1Y]]+Table2[[#This Row],[Rank 6M]]+Table2[[#This Row],[Rank Sharpe]])/3</f>
        <v>408.66666666666669</v>
      </c>
    </row>
    <row r="431" spans="1:48" x14ac:dyDescent="0.3">
      <c r="A431" t="s">
        <v>371</v>
      </c>
      <c r="B431" t="s">
        <v>372</v>
      </c>
      <c r="C431" t="s">
        <v>3149</v>
      </c>
      <c r="D431" t="s">
        <v>373</v>
      </c>
      <c r="E431">
        <v>65651.432251699996</v>
      </c>
      <c r="F431">
        <v>224.02</v>
      </c>
      <c r="G431">
        <v>10.6786428798447</v>
      </c>
      <c r="H431">
        <f>(Table2[[#This Row],[1Y Return vs Nifty]]-AVERAGE(Table2[1Y Return vs Nifty]))/_xlfn.STDEV.P(Table2[1Y Return vs Nifty])</f>
        <v>-0.23930603138799406</v>
      </c>
      <c r="I431">
        <v>8.4861996178191497</v>
      </c>
      <c r="J431">
        <f>(Table2[[#This Row],[1M Return vs Nifty]]-AVERAGE(Table2[1M Return vs Nifty]))/_xlfn.STDEV.P(Table2[1M Return vs Nifty])</f>
        <v>0.74486386877109934</v>
      </c>
      <c r="K431">
        <v>-16.501467768645998</v>
      </c>
      <c r="L431">
        <f>(Table2[[#This Row],[6M Return vs Nifty]]-AVERAGE(Table2[6M Return vs Nifty]))/_xlfn.STDEV.P(Table2[6M Return vs Nifty])</f>
        <v>-0.83598166411027219</v>
      </c>
      <c r="M431">
        <v>3.0676861824277499</v>
      </c>
      <c r="N431">
        <f>(Table2[[#This Row],[1W Return vs Nifty]]-AVERAGE(Table2[1W Return vs Nifty]))/_xlfn.STDEV.P(Table2[1W Return vs Nifty])</f>
        <v>0.22743481463776441</v>
      </c>
      <c r="O431">
        <v>228.36</v>
      </c>
      <c r="P431">
        <v>227.97482875458499</v>
      </c>
      <c r="Q431">
        <v>221.85701203359099</v>
      </c>
      <c r="R431">
        <v>41.381461986371399</v>
      </c>
      <c r="S431" s="1">
        <f>(Table2[[#This Row],[Close Price]]-Table2[[#This Row],[20D EMA]])/Table2[[#This Row],[20D EMA]]</f>
        <v>-1.9005079698721332E-2</v>
      </c>
      <c r="T431" s="1">
        <f>(Table2[[#This Row],[Close Price]]-Table2[[#This Row],[50D EMA]])/Table2[[#This Row],[50D EMA]]</f>
        <v>-1.7347655336293094E-2</v>
      </c>
      <c r="U431" s="1">
        <f>(Table2[[#This Row],[Close Price]]-Table2[[#This Row],[200D EMA]])/Table2[[#This Row],[200D EMA]]</f>
        <v>9.7494685724944553E-3</v>
      </c>
      <c r="V431">
        <v>1.27256036004018</v>
      </c>
      <c r="W431">
        <v>222.04</v>
      </c>
      <c r="X431">
        <v>232.95</v>
      </c>
      <c r="Y431">
        <v>222.04</v>
      </c>
      <c r="Z431">
        <v>239</v>
      </c>
      <c r="AA431">
        <v>211</v>
      </c>
      <c r="AB431">
        <v>247.4</v>
      </c>
      <c r="AC431" s="1">
        <f>(Table2[[#This Row],[Close Price]]/Table2[[#This Row],[Day Low]])-1</f>
        <v>8.9173121960008928E-3</v>
      </c>
      <c r="AD431" s="1">
        <f>(Table2[[#This Row],[Day High]]/Table2[[#This Row],[Close Price]])-1</f>
        <v>3.9862512275689488E-2</v>
      </c>
      <c r="AE431" s="1">
        <f>(Table2[[#This Row],[Close Price]]/Table2[[#This Row],[Current Week Low]])-1</f>
        <v>8.9173121960008928E-3</v>
      </c>
      <c r="AF431" s="1">
        <f>(Table2[[#This Row],[Current Week High]]/Table2[[#This Row],[Close Price]])-1</f>
        <v>6.6869029550932879E-2</v>
      </c>
      <c r="AG431" s="1">
        <f>(Table2[[#This Row],[Close Price]]/Table2[[#This Row],[Current Month Low]])-1</f>
        <v>6.1706161137440763E-2</v>
      </c>
      <c r="AH431" s="1">
        <f>(Table2[[#This Row],[Current Month High]]/Table2[[#This Row],[Close Price]])-1</f>
        <v>0.10436568163556825</v>
      </c>
      <c r="AI431">
        <v>27.823408624229899</v>
      </c>
      <c r="AJ431">
        <v>50.147453083109902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-0.09</v>
      </c>
      <c r="AM431" t="s">
        <v>3187</v>
      </c>
      <c r="AN431">
        <v>-8.5299999999999994</v>
      </c>
      <c r="AO431" t="s">
        <v>3187</v>
      </c>
      <c r="AP431">
        <v>9.6435389094129007E-2</v>
      </c>
      <c r="AQ431">
        <f>(Table2[[#This Row],[Sharpe Ratio]]-AVERAGE(Table2[Sharpe Ratio]))/_xlfn.STDEV.P(Table2[Sharpe Ratio])</f>
        <v>0.35917569097412377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0.25618667888472124</v>
      </c>
      <c r="AS431">
        <f>_xlfn.RANK.AVG(Table2[[#This Row],[1Y Return vs Nifty Z-Score]],Table2[1Y Return vs Nifty Z-Score])</f>
        <v>376</v>
      </c>
      <c r="AT431">
        <f>_xlfn.RANK.AVG(Table2[[#This Row],[6M Return vs Nifty Z-Score]],Table2[6M Return vs Nifty Z-Score])</f>
        <v>604</v>
      </c>
      <c r="AU431">
        <f>_xlfn.RANK.AVG(Table2[[#This Row],[Sharpe Ratio Z-Score]],Table2[Sharpe Ratio Z-Score])</f>
        <v>247</v>
      </c>
      <c r="AV431">
        <f>(Table2[[#This Row],[Rank 1Y]]+Table2[[#This Row],[Rank 6M]]+Table2[[#This Row],[Rank Sharpe]])/3</f>
        <v>409</v>
      </c>
    </row>
    <row r="432" spans="1:48" x14ac:dyDescent="0.3">
      <c r="A432" t="s">
        <v>907</v>
      </c>
      <c r="B432" t="s">
        <v>908</v>
      </c>
      <c r="C432" t="s">
        <v>3142</v>
      </c>
      <c r="D432" t="s">
        <v>909</v>
      </c>
      <c r="E432">
        <v>16998.700848299999</v>
      </c>
      <c r="F432">
        <v>191.16</v>
      </c>
      <c r="G432">
        <v>15.6321395327431</v>
      </c>
      <c r="H432">
        <f>(Table2[[#This Row],[1Y Return vs Nifty]]-AVERAGE(Table2[1Y Return vs Nifty]))/_xlfn.STDEV.P(Table2[1Y Return vs Nifty])</f>
        <v>-0.15484363852622357</v>
      </c>
      <c r="I432">
        <v>-9.7679839890136098</v>
      </c>
      <c r="J432">
        <f>(Table2[[#This Row],[1M Return vs Nifty]]-AVERAGE(Table2[1M Return vs Nifty]))/_xlfn.STDEV.P(Table2[1M Return vs Nifty])</f>
        <v>-1.2686775799911123</v>
      </c>
      <c r="K432">
        <v>20.131892198314102</v>
      </c>
      <c r="L432">
        <f>(Table2[[#This Row],[6M Return vs Nifty]]-AVERAGE(Table2[6M Return vs Nifty]))/_xlfn.STDEV.P(Table2[6M Return vs Nifty])</f>
        <v>0.3335517216126504</v>
      </c>
      <c r="M432">
        <v>-4.2530679154942996</v>
      </c>
      <c r="N432">
        <f>(Table2[[#This Row],[1W Return vs Nifty]]-AVERAGE(Table2[1W Return vs Nifty]))/_xlfn.STDEV.P(Table2[1W Return vs Nifty])</f>
        <v>-1.294218806729404</v>
      </c>
      <c r="O432">
        <v>203.14</v>
      </c>
      <c r="P432">
        <v>201.537981479336</v>
      </c>
      <c r="Q432">
        <v>176.375921698784</v>
      </c>
      <c r="R432">
        <v>31.8230908503145</v>
      </c>
      <c r="S432" s="1">
        <f>(Table2[[#This Row],[Close Price]]-Table2[[#This Row],[20D EMA]])/Table2[[#This Row],[20D EMA]]</f>
        <v>-5.8974106527517924E-2</v>
      </c>
      <c r="T432" s="1">
        <f>(Table2[[#This Row],[Close Price]]-Table2[[#This Row],[50D EMA]])/Table2[[#This Row],[50D EMA]]</f>
        <v>-5.1493923890470597E-2</v>
      </c>
      <c r="U432" s="1">
        <f>(Table2[[#This Row],[Close Price]]-Table2[[#This Row],[200D EMA]])/Table2[[#This Row],[200D EMA]]</f>
        <v>8.3821409174344941E-2</v>
      </c>
      <c r="V432">
        <v>0.68387466508225303</v>
      </c>
      <c r="W432">
        <v>188.01</v>
      </c>
      <c r="X432">
        <v>194.8</v>
      </c>
      <c r="Y432">
        <v>188.01</v>
      </c>
      <c r="Z432">
        <v>204.16</v>
      </c>
      <c r="AA432">
        <v>188.01</v>
      </c>
      <c r="AB432">
        <v>212.39</v>
      </c>
      <c r="AC432" s="1">
        <f>(Table2[[#This Row],[Close Price]]/Table2[[#This Row],[Day Low]])-1</f>
        <v>1.6754427955959716E-2</v>
      </c>
      <c r="AD432" s="1">
        <f>(Table2[[#This Row],[Day High]]/Table2[[#This Row],[Close Price]])-1</f>
        <v>1.9041640510567115E-2</v>
      </c>
      <c r="AE432" s="1">
        <f>(Table2[[#This Row],[Close Price]]/Table2[[#This Row],[Current Week Low]])-1</f>
        <v>1.6754427955959716E-2</v>
      </c>
      <c r="AF432" s="1">
        <f>(Table2[[#This Row],[Current Week High]]/Table2[[#This Row],[Close Price]])-1</f>
        <v>6.8005858966310839E-2</v>
      </c>
      <c r="AG432" s="1">
        <f>(Table2[[#This Row],[Close Price]]/Table2[[#This Row],[Current Month Low]])-1</f>
        <v>1.6754427955959716E-2</v>
      </c>
      <c r="AH432" s="1">
        <f>(Table2[[#This Row],[Current Month High]]/Table2[[#This Row],[Close Price]])-1</f>
        <v>0.11105879891190629</v>
      </c>
      <c r="AI432">
        <v>27.851014856664499</v>
      </c>
      <c r="AJ432">
        <v>57.5278121137206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0.08</v>
      </c>
      <c r="AM432" t="s">
        <v>3188</v>
      </c>
      <c r="AN432">
        <v>-6.42</v>
      </c>
      <c r="AO432" t="s">
        <v>3187</v>
      </c>
      <c r="AP432">
        <v>-5.4200867778215998E-2</v>
      </c>
      <c r="AQ432">
        <f>(Table2[[#This Row],[Sharpe Ratio]]-AVERAGE(Table2[Sharpe Ratio]))/_xlfn.STDEV.P(Table2[Sharpe Ratio])</f>
        <v>-1.4059347407132494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-3.7901230443473386</v>
      </c>
      <c r="AS432">
        <f>_xlfn.RANK.AVG(Table2[[#This Row],[1Y Return vs Nifty Z-Score]],Table2[1Y Return vs Nifty Z-Score])</f>
        <v>343</v>
      </c>
      <c r="AT432">
        <f>_xlfn.RANK.AVG(Table2[[#This Row],[6M Return vs Nifty Z-Score]],Table2[6M Return vs Nifty Z-Score])</f>
        <v>206</v>
      </c>
      <c r="AU432">
        <f>_xlfn.RANK.AVG(Table2[[#This Row],[Sharpe Ratio Z-Score]],Table2[Sharpe Ratio Z-Score])</f>
        <v>679</v>
      </c>
      <c r="AV432">
        <f>(Table2[[#This Row],[Rank 1Y]]+Table2[[#This Row],[Rank 6M]]+Table2[[#This Row],[Rank Sharpe]])/3</f>
        <v>409.33333333333331</v>
      </c>
    </row>
    <row r="433" spans="1:48" x14ac:dyDescent="0.3">
      <c r="A433" t="s">
        <v>571</v>
      </c>
      <c r="B433" t="s">
        <v>572</v>
      </c>
      <c r="C433" t="s">
        <v>3146</v>
      </c>
      <c r="D433" t="s">
        <v>169</v>
      </c>
      <c r="E433">
        <v>35213.023739099997</v>
      </c>
      <c r="F433">
        <v>878.55</v>
      </c>
      <c r="G433">
        <v>-12.2053599012105</v>
      </c>
      <c r="H433">
        <f>(Table2[[#This Row],[1Y Return vs Nifty]]-AVERAGE(Table2[1Y Return vs Nifty]))/_xlfn.STDEV.P(Table2[1Y Return vs Nifty])</f>
        <v>-0.62950264775441211</v>
      </c>
      <c r="I433">
        <v>-3.1781301694479902</v>
      </c>
      <c r="J433">
        <f>(Table2[[#This Row],[1M Return vs Nifty]]-AVERAGE(Table2[1M Return vs Nifty]))/_xlfn.STDEV.P(Table2[1M Return vs Nifty])</f>
        <v>-0.54177879926379291</v>
      </c>
      <c r="K433">
        <v>12.2270976362077</v>
      </c>
      <c r="L433">
        <f>(Table2[[#This Row],[6M Return vs Nifty]]-AVERAGE(Table2[6M Return vs Nifty]))/_xlfn.STDEV.P(Table2[6M Return vs Nifty])</f>
        <v>8.1188270484975775E-2</v>
      </c>
      <c r="M433">
        <v>-5.4266240163204299E-3</v>
      </c>
      <c r="N433">
        <f>(Table2[[#This Row],[1W Return vs Nifty]]-AVERAGE(Table2[1W Return vs Nifty]))/_xlfn.STDEV.P(Table2[1W Return vs Nifty])</f>
        <v>-0.41132632502717192</v>
      </c>
      <c r="O433">
        <v>884.71</v>
      </c>
      <c r="P433">
        <v>864.04749757428704</v>
      </c>
      <c r="Q433">
        <v>781.58256280387297</v>
      </c>
      <c r="R433">
        <v>43.640759718861098</v>
      </c>
      <c r="S433" s="1">
        <f>(Table2[[#This Row],[Close Price]]-Table2[[#This Row],[20D EMA]])/Table2[[#This Row],[20D EMA]]</f>
        <v>-6.962733551107235E-3</v>
      </c>
      <c r="T433" s="1">
        <f>(Table2[[#This Row],[Close Price]]-Table2[[#This Row],[50D EMA]])/Table2[[#This Row],[50D EMA]]</f>
        <v>1.6784381028157606E-2</v>
      </c>
      <c r="U433" s="1">
        <f>(Table2[[#This Row],[Close Price]]-Table2[[#This Row],[200D EMA]])/Table2[[#This Row],[200D EMA]]</f>
        <v>0.12406550735761435</v>
      </c>
      <c r="V433">
        <v>0.51819024140465897</v>
      </c>
      <c r="W433">
        <v>870.3</v>
      </c>
      <c r="X433">
        <v>896.2</v>
      </c>
      <c r="Y433">
        <v>870.3</v>
      </c>
      <c r="Z433">
        <v>896.2</v>
      </c>
      <c r="AA433">
        <v>851.05</v>
      </c>
      <c r="AB433">
        <v>911.95</v>
      </c>
      <c r="AC433" s="1">
        <f>(Table2[[#This Row],[Close Price]]/Table2[[#This Row],[Day Low]])-1</f>
        <v>9.4794898310928133E-3</v>
      </c>
      <c r="AD433" s="1">
        <f>(Table2[[#This Row],[Day High]]/Table2[[#This Row],[Close Price]])-1</f>
        <v>2.0089920892379487E-2</v>
      </c>
      <c r="AE433" s="1">
        <f>(Table2[[#This Row],[Close Price]]/Table2[[#This Row],[Current Week Low]])-1</f>
        <v>9.4794898310928133E-3</v>
      </c>
      <c r="AF433" s="1">
        <f>(Table2[[#This Row],[Current Week High]]/Table2[[#This Row],[Close Price]])-1</f>
        <v>2.0089920892379487E-2</v>
      </c>
      <c r="AG433" s="1">
        <f>(Table2[[#This Row],[Close Price]]/Table2[[#This Row],[Current Month Low]])-1</f>
        <v>3.2313025086657676E-2</v>
      </c>
      <c r="AH433" s="1">
        <f>(Table2[[#This Row],[Current Month High]]/Table2[[#This Row],[Close Price]])-1</f>
        <v>3.8017187411075071E-2</v>
      </c>
      <c r="AI433">
        <v>7.5920550907745801</v>
      </c>
      <c r="AJ433">
        <v>44.581584793878001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0.03</v>
      </c>
      <c r="AM433" t="s">
        <v>3188</v>
      </c>
      <c r="AN433">
        <v>-2.21</v>
      </c>
      <c r="AO433" t="s">
        <v>3187</v>
      </c>
      <c r="AP433">
        <v>3.8954086298777002E-2</v>
      </c>
      <c r="AQ433">
        <f>(Table2[[#This Row],[Sharpe Ratio]]-AVERAGE(Table2[Sharpe Ratio]))/_xlfn.STDEV.P(Table2[Sharpe Ratio])</f>
        <v>-0.31437295725761127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-1.8157924588180123</v>
      </c>
      <c r="AS433">
        <f>_xlfn.RANK.AVG(Table2[[#This Row],[1Y Return vs Nifty Z-Score]],Table2[1Y Return vs Nifty Z-Score])</f>
        <v>532</v>
      </c>
      <c r="AT433">
        <f>_xlfn.RANK.AVG(Table2[[#This Row],[6M Return vs Nifty Z-Score]],Table2[6M Return vs Nifty Z-Score])</f>
        <v>281</v>
      </c>
      <c r="AU433">
        <f>_xlfn.RANK.AVG(Table2[[#This Row],[Sharpe Ratio Z-Score]],Table2[Sharpe Ratio Z-Score])</f>
        <v>422</v>
      </c>
      <c r="AV433">
        <f>(Table2[[#This Row],[Rank 1Y]]+Table2[[#This Row],[Rank 6M]]+Table2[[#This Row],[Rank Sharpe]])/3</f>
        <v>411.66666666666669</v>
      </c>
    </row>
    <row r="434" spans="1:48" x14ac:dyDescent="0.3">
      <c r="A434" t="s">
        <v>1147</v>
      </c>
      <c r="B434" t="s">
        <v>1148</v>
      </c>
      <c r="C434" t="s">
        <v>3153</v>
      </c>
      <c r="D434" t="s">
        <v>1149</v>
      </c>
      <c r="E434">
        <v>10862.30767663</v>
      </c>
      <c r="F434">
        <v>730.85</v>
      </c>
      <c r="G434">
        <v>47.240571598148797</v>
      </c>
      <c r="H434">
        <f>(Table2[[#This Row],[1Y Return vs Nifty]]-AVERAGE(Table2[1Y Return vs Nifty]))/_xlfn.STDEV.P(Table2[1Y Return vs Nifty])</f>
        <v>0.38411378769728372</v>
      </c>
      <c r="I434">
        <v>-6.2271689719558001</v>
      </c>
      <c r="J434">
        <f>(Table2[[#This Row],[1M Return vs Nifty]]-AVERAGE(Table2[1M Return vs Nifty]))/_xlfn.STDEV.P(Table2[1M Return vs Nifty])</f>
        <v>-0.87810531706192319</v>
      </c>
      <c r="K434">
        <v>5.0011348698533897</v>
      </c>
      <c r="L434">
        <f>(Table2[[#This Row],[6M Return vs Nifty]]-AVERAGE(Table2[6M Return vs Nifty]))/_xlfn.STDEV.P(Table2[6M Return vs Nifty])</f>
        <v>-0.1495032278341562</v>
      </c>
      <c r="M434">
        <v>-2.38832766088469</v>
      </c>
      <c r="N434">
        <f>(Table2[[#This Row],[1W Return vs Nifty]]-AVERAGE(Table2[1W Return vs Nifty]))/_xlfn.STDEV.P(Table2[1W Return vs Nifty])</f>
        <v>-0.90662365964732239</v>
      </c>
      <c r="O434">
        <v>756.15</v>
      </c>
      <c r="P434">
        <v>751.12125372505398</v>
      </c>
      <c r="Q434">
        <v>644.12922836827795</v>
      </c>
      <c r="R434">
        <v>36.206662016023301</v>
      </c>
      <c r="S434" s="1">
        <f>(Table2[[#This Row],[Close Price]]-Table2[[#This Row],[20D EMA]])/Table2[[#This Row],[20D EMA]]</f>
        <v>-3.3458969781128022E-2</v>
      </c>
      <c r="T434" s="1">
        <f>(Table2[[#This Row],[Close Price]]-Table2[[#This Row],[50D EMA]])/Table2[[#This Row],[50D EMA]]</f>
        <v>-2.6987991119306276E-2</v>
      </c>
      <c r="U434" s="1">
        <f>(Table2[[#This Row],[Close Price]]-Table2[[#This Row],[200D EMA]])/Table2[[#This Row],[200D EMA]]</f>
        <v>0.13463256721233563</v>
      </c>
      <c r="V434">
        <v>0.52532546155246995</v>
      </c>
      <c r="W434">
        <v>720.75</v>
      </c>
      <c r="X434">
        <v>742.7</v>
      </c>
      <c r="Y434">
        <v>712.75</v>
      </c>
      <c r="Z434">
        <v>752.3</v>
      </c>
      <c r="AA434">
        <v>706.35</v>
      </c>
      <c r="AB434">
        <v>783.45</v>
      </c>
      <c r="AC434" s="1">
        <f>(Table2[[#This Row],[Close Price]]/Table2[[#This Row],[Day Low]])-1</f>
        <v>1.4013180714533613E-2</v>
      </c>
      <c r="AD434" s="1">
        <f>(Table2[[#This Row],[Day High]]/Table2[[#This Row],[Close Price]])-1</f>
        <v>1.6213997400287283E-2</v>
      </c>
      <c r="AE434" s="1">
        <f>(Table2[[#This Row],[Close Price]]/Table2[[#This Row],[Current Week Low]])-1</f>
        <v>2.5394598386531131E-2</v>
      </c>
      <c r="AF434" s="1">
        <f>(Table2[[#This Row],[Current Week High]]/Table2[[#This Row],[Close Price]])-1</f>
        <v>2.9349387699254104E-2</v>
      </c>
      <c r="AG434" s="1">
        <f>(Table2[[#This Row],[Close Price]]/Table2[[#This Row],[Current Month Low]])-1</f>
        <v>3.4685354286118741E-2</v>
      </c>
      <c r="AH434" s="1">
        <f>(Table2[[#This Row],[Current Month High]]/Table2[[#This Row],[Close Price]])-1</f>
        <v>7.1970992679756485E-2</v>
      </c>
      <c r="AI434">
        <v>19.723609495792498</v>
      </c>
      <c r="AJ434">
        <v>82.552766329461704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-0.03</v>
      </c>
      <c r="AM434" t="s">
        <v>3187</v>
      </c>
      <c r="AN434">
        <v>-5.65</v>
      </c>
      <c r="AO434" t="s">
        <v>3187</v>
      </c>
      <c r="AP434">
        <v>-5.1230812715154998E-2</v>
      </c>
      <c r="AQ434">
        <f>(Table2[[#This Row],[Sharpe Ratio]]-AVERAGE(Table2[Sharpe Ratio]))/_xlfn.STDEV.P(Table2[Sharpe Ratio])</f>
        <v>-1.3711325272000874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-2.9212509440462053</v>
      </c>
      <c r="AS434">
        <f>_xlfn.RANK.AVG(Table2[[#This Row],[1Y Return vs Nifty Z-Score]],Table2[1Y Return vs Nifty Z-Score])</f>
        <v>193</v>
      </c>
      <c r="AT434">
        <f>_xlfn.RANK.AVG(Table2[[#This Row],[6M Return vs Nifty Z-Score]],Table2[6M Return vs Nifty Z-Score])</f>
        <v>368</v>
      </c>
      <c r="AU434">
        <f>_xlfn.RANK.AVG(Table2[[#This Row],[Sharpe Ratio Z-Score]],Table2[Sharpe Ratio Z-Score])</f>
        <v>674</v>
      </c>
      <c r="AV434">
        <f>(Table2[[#This Row],[Rank 1Y]]+Table2[[#This Row],[Rank 6M]]+Table2[[#This Row],[Rank Sharpe]])/3</f>
        <v>411.66666666666669</v>
      </c>
    </row>
    <row r="435" spans="1:48" x14ac:dyDescent="0.3">
      <c r="A435" t="s">
        <v>543</v>
      </c>
      <c r="B435" t="s">
        <v>544</v>
      </c>
      <c r="C435" t="s">
        <v>3156</v>
      </c>
      <c r="D435" t="s">
        <v>268</v>
      </c>
      <c r="E435">
        <v>39127.753636875001</v>
      </c>
      <c r="F435">
        <v>2868.75</v>
      </c>
      <c r="G435">
        <v>10.047909021116199</v>
      </c>
      <c r="H435">
        <f>(Table2[[#This Row],[1Y Return vs Nifty]]-AVERAGE(Table2[1Y Return vs Nifty]))/_xlfn.STDEV.P(Table2[1Y Return vs Nifty])</f>
        <v>-0.25006071534159596</v>
      </c>
      <c r="I435">
        <v>4.4865380130957497</v>
      </c>
      <c r="J435">
        <f>(Table2[[#This Row],[1M Return vs Nifty]]-AVERAGE(Table2[1M Return vs Nifty]))/_xlfn.STDEV.P(Table2[1M Return vs Nifty])</f>
        <v>0.30367818796536722</v>
      </c>
      <c r="K435">
        <v>12.696137040547899</v>
      </c>
      <c r="L435">
        <f>(Table2[[#This Row],[6M Return vs Nifty]]-AVERAGE(Table2[6M Return vs Nifty]))/_xlfn.STDEV.P(Table2[6M Return vs Nifty])</f>
        <v>9.6162524637207605E-2</v>
      </c>
      <c r="M435">
        <v>8.2957423320179995</v>
      </c>
      <c r="N435">
        <f>(Table2[[#This Row],[1W Return vs Nifty]]-AVERAGE(Table2[1W Return vs Nifty]))/_xlfn.STDEV.P(Table2[1W Return vs Nifty])</f>
        <v>1.3141111961041159</v>
      </c>
      <c r="O435">
        <v>2870.35</v>
      </c>
      <c r="P435">
        <v>2858.7243755405502</v>
      </c>
      <c r="Q435">
        <v>2596.5842707632701</v>
      </c>
      <c r="R435">
        <v>49.856399064573402</v>
      </c>
      <c r="S435" s="1">
        <f>(Table2[[#This Row],[Close Price]]-Table2[[#This Row],[20D EMA]])/Table2[[#This Row],[20D EMA]]</f>
        <v>-5.574233107460446E-4</v>
      </c>
      <c r="T435" s="1">
        <f>(Table2[[#This Row],[Close Price]]-Table2[[#This Row],[50D EMA]])/Table2[[#This Row],[50D EMA]]</f>
        <v>3.5070273109327121E-3</v>
      </c>
      <c r="U435" s="1">
        <f>(Table2[[#This Row],[Close Price]]-Table2[[#This Row],[200D EMA]])/Table2[[#This Row],[200D EMA]]</f>
        <v>0.10481682890142686</v>
      </c>
      <c r="V435">
        <v>0.96655970818763404</v>
      </c>
      <c r="W435">
        <v>2840.15</v>
      </c>
      <c r="X435">
        <v>2999</v>
      </c>
      <c r="Y435">
        <v>2805</v>
      </c>
      <c r="Z435">
        <v>3011.15</v>
      </c>
      <c r="AA435">
        <v>2749.75</v>
      </c>
      <c r="AB435">
        <v>3011.15</v>
      </c>
      <c r="AC435" s="1">
        <f>(Table2[[#This Row],[Close Price]]/Table2[[#This Row],[Day Low]])-1</f>
        <v>1.0069890674788251E-2</v>
      </c>
      <c r="AD435" s="1">
        <f>(Table2[[#This Row],[Day High]]/Table2[[#This Row],[Close Price]])-1</f>
        <v>4.5403050108932419E-2</v>
      </c>
      <c r="AE435" s="1">
        <f>(Table2[[#This Row],[Close Price]]/Table2[[#This Row],[Current Week Low]])-1</f>
        <v>2.2727272727272707E-2</v>
      </c>
      <c r="AF435" s="1">
        <f>(Table2[[#This Row],[Current Week High]]/Table2[[#This Row],[Close Price]])-1</f>
        <v>4.9638344226579534E-2</v>
      </c>
      <c r="AG435" s="1">
        <f>(Table2[[#This Row],[Close Price]]/Table2[[#This Row],[Current Month Low]])-1</f>
        <v>4.3276661514683123E-2</v>
      </c>
      <c r="AH435" s="1">
        <f>(Table2[[#This Row],[Current Month High]]/Table2[[#This Row],[Close Price]])-1</f>
        <v>4.9638344226579534E-2</v>
      </c>
      <c r="AI435">
        <v>10.4662309368191</v>
      </c>
      <c r="AJ435">
        <v>49.270234409553296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-0.03</v>
      </c>
      <c r="AM435" t="s">
        <v>3187</v>
      </c>
      <c r="AN435">
        <v>-1.32</v>
      </c>
      <c r="AO435" t="s">
        <v>3187</v>
      </c>
      <c r="AP435">
        <v>-3.3414221218319999E-3</v>
      </c>
      <c r="AQ435">
        <f>(Table2[[#This Row],[Sharpe Ratio]]-AVERAGE(Table2[Sharpe Ratio]))/_xlfn.STDEV.P(Table2[Sharpe Ratio])</f>
        <v>-0.80997902631975394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0.65391216704534083</v>
      </c>
      <c r="AS435">
        <f>_xlfn.RANK.AVG(Table2[[#This Row],[1Y Return vs Nifty Z-Score]],Table2[1Y Return vs Nifty Z-Score])</f>
        <v>380</v>
      </c>
      <c r="AT435">
        <f>_xlfn.RANK.AVG(Table2[[#This Row],[6M Return vs Nifty Z-Score]],Table2[6M Return vs Nifty Z-Score])</f>
        <v>276</v>
      </c>
      <c r="AU435">
        <f>_xlfn.RANK.AVG(Table2[[#This Row],[Sharpe Ratio Z-Score]],Table2[Sharpe Ratio Z-Score])</f>
        <v>580</v>
      </c>
      <c r="AV435">
        <f>(Table2[[#This Row],[Rank 1Y]]+Table2[[#This Row],[Rank 6M]]+Table2[[#This Row],[Rank Sharpe]])/3</f>
        <v>412</v>
      </c>
    </row>
    <row r="436" spans="1:48" x14ac:dyDescent="0.3">
      <c r="A436" t="s">
        <v>398</v>
      </c>
      <c r="B436" t="s">
        <v>399</v>
      </c>
      <c r="C436" t="s">
        <v>3141</v>
      </c>
      <c r="D436" t="s">
        <v>21</v>
      </c>
      <c r="E436">
        <v>58267.739277759902</v>
      </c>
      <c r="F436">
        <v>3080.2</v>
      </c>
      <c r="G436">
        <v>9.5358282809697208</v>
      </c>
      <c r="H436">
        <f>(Table2[[#This Row],[1Y Return vs Nifty]]-AVERAGE(Table2[1Y Return vs Nifty]))/_xlfn.STDEV.P(Table2[1Y Return vs Nifty])</f>
        <v>-0.25879223727083572</v>
      </c>
      <c r="I436">
        <v>-4.2671191090301699</v>
      </c>
      <c r="J436">
        <f>(Table2[[#This Row],[1M Return vs Nifty]]-AVERAGE(Table2[1M Return vs Nifty]))/_xlfn.STDEV.P(Table2[1M Return vs Nifty])</f>
        <v>-0.6619005430963445</v>
      </c>
      <c r="K436">
        <v>20.0844144924095</v>
      </c>
      <c r="L436">
        <f>(Table2[[#This Row],[6M Return vs Nifty]]-AVERAGE(Table2[6M Return vs Nifty]))/_xlfn.STDEV.P(Table2[6M Return vs Nifty])</f>
        <v>0.33203597852539207</v>
      </c>
      <c r="M436">
        <v>0.66580146045366695</v>
      </c>
      <c r="N436">
        <f>(Table2[[#This Row],[1W Return vs Nifty]]-AVERAGE(Table2[1W Return vs Nifty]))/_xlfn.STDEV.P(Table2[1W Return vs Nifty])</f>
        <v>-0.27180836938555092</v>
      </c>
      <c r="O436">
        <v>2965.15</v>
      </c>
      <c r="P436">
        <v>2937.5608474495398</v>
      </c>
      <c r="Q436">
        <v>2673.0381724961999</v>
      </c>
      <c r="R436">
        <v>66.709459387110797</v>
      </c>
      <c r="S436" s="1">
        <f>(Table2[[#This Row],[Close Price]]-Table2[[#This Row],[20D EMA]])/Table2[[#This Row],[20D EMA]]</f>
        <v>3.8800735207325E-2</v>
      </c>
      <c r="T436" s="1">
        <f>(Table2[[#This Row],[Close Price]]-Table2[[#This Row],[50D EMA]])/Table2[[#This Row],[50D EMA]]</f>
        <v>4.8557003567875963E-2</v>
      </c>
      <c r="U436" s="1">
        <f>(Table2[[#This Row],[Close Price]]-Table2[[#This Row],[200D EMA]])/Table2[[#This Row],[200D EMA]]</f>
        <v>0.15232174074176219</v>
      </c>
      <c r="V436">
        <v>1.4182611143205099</v>
      </c>
      <c r="W436">
        <v>2947</v>
      </c>
      <c r="X436">
        <v>3109</v>
      </c>
      <c r="Y436">
        <v>2878.35</v>
      </c>
      <c r="Z436">
        <v>3109</v>
      </c>
      <c r="AA436">
        <v>2836.6</v>
      </c>
      <c r="AB436">
        <v>3109</v>
      </c>
      <c r="AC436" s="1">
        <f>(Table2[[#This Row],[Close Price]]/Table2[[#This Row],[Day Low]])-1</f>
        <v>4.5198506956226625E-2</v>
      </c>
      <c r="AD436" s="1">
        <f>(Table2[[#This Row],[Day High]]/Table2[[#This Row],[Close Price]])-1</f>
        <v>9.3500422050516452E-3</v>
      </c>
      <c r="AE436" s="1">
        <f>(Table2[[#This Row],[Close Price]]/Table2[[#This Row],[Current Week Low]])-1</f>
        <v>7.0126982472597188E-2</v>
      </c>
      <c r="AF436" s="1">
        <f>(Table2[[#This Row],[Current Week High]]/Table2[[#This Row],[Close Price]])-1</f>
        <v>9.3500422050516452E-3</v>
      </c>
      <c r="AG436" s="1">
        <f>(Table2[[#This Row],[Close Price]]/Table2[[#This Row],[Current Month Low]])-1</f>
        <v>8.5877458929704442E-2</v>
      </c>
      <c r="AH436" s="1">
        <f>(Table2[[#This Row],[Current Month High]]/Table2[[#This Row],[Close Price]])-1</f>
        <v>9.3500422050516452E-3</v>
      </c>
      <c r="AI436">
        <v>3.4932796571651199</v>
      </c>
      <c r="AJ436">
        <v>48.866657000628202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0.01</v>
      </c>
      <c r="AM436" t="s">
        <v>3188</v>
      </c>
      <c r="AN436">
        <v>2.3199999999999998</v>
      </c>
      <c r="AO436" t="s">
        <v>3188</v>
      </c>
      <c r="AP436">
        <v>-3.8951764998754003E-2</v>
      </c>
      <c r="AQ436">
        <f>(Table2[[#This Row],[Sharpe Ratio]]-AVERAGE(Table2[Sharpe Ratio]))/_xlfn.STDEV.P(Table2[Sharpe Ratio])</f>
        <v>-1.2272503326645867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-2.0877155038919257</v>
      </c>
      <c r="AS436">
        <f>_xlfn.RANK.AVG(Table2[[#This Row],[1Y Return vs Nifty Z-Score]],Table2[1Y Return vs Nifty Z-Score])</f>
        <v>383</v>
      </c>
      <c r="AT436">
        <f>_xlfn.RANK.AVG(Table2[[#This Row],[6M Return vs Nifty Z-Score]],Table2[6M Return vs Nifty Z-Score])</f>
        <v>207</v>
      </c>
      <c r="AU436">
        <f>_xlfn.RANK.AVG(Table2[[#This Row],[Sharpe Ratio Z-Score]],Table2[Sharpe Ratio Z-Score])</f>
        <v>651</v>
      </c>
      <c r="AV436">
        <f>(Table2[[#This Row],[Rank 1Y]]+Table2[[#This Row],[Rank 6M]]+Table2[[#This Row],[Rank Sharpe]])/3</f>
        <v>413.66666666666669</v>
      </c>
    </row>
    <row r="437" spans="1:48" x14ac:dyDescent="0.3">
      <c r="A437" t="s">
        <v>46</v>
      </c>
      <c r="B437" t="s">
        <v>47</v>
      </c>
      <c r="C437" t="s">
        <v>3145</v>
      </c>
      <c r="D437" t="s">
        <v>48</v>
      </c>
      <c r="E437">
        <v>490914.42914700002</v>
      </c>
      <c r="F437">
        <v>3570.3</v>
      </c>
      <c r="G437">
        <v>-8.4899361246404208</v>
      </c>
      <c r="H437">
        <f>(Table2[[#This Row],[1Y Return vs Nifty]]-AVERAGE(Table2[1Y Return vs Nifty]))/_xlfn.STDEV.P(Table2[1Y Return vs Nifty])</f>
        <v>-0.56615071584566523</v>
      </c>
      <c r="I437">
        <v>-0.85011843196612003</v>
      </c>
      <c r="J437">
        <f>(Table2[[#This Row],[1M Return vs Nifty]]-AVERAGE(Table2[1M Return vs Nifty]))/_xlfn.STDEV.P(Table2[1M Return vs Nifty])</f>
        <v>-0.2849857140408486</v>
      </c>
      <c r="K437">
        <v>-11.2031418104589</v>
      </c>
      <c r="L437">
        <f>(Table2[[#This Row],[6M Return vs Nifty]]-AVERAGE(Table2[6M Return vs Nifty]))/_xlfn.STDEV.P(Table2[6M Return vs Nifty])</f>
        <v>-0.66683067435309629</v>
      </c>
      <c r="M437">
        <v>1.2655335971288</v>
      </c>
      <c r="N437">
        <f>(Table2[[#This Row],[1W Return vs Nifty]]-AVERAGE(Table2[1W Return vs Nifty]))/_xlfn.STDEV.P(Table2[1W Return vs Nifty])</f>
        <v>-0.14715118715878864</v>
      </c>
      <c r="O437">
        <v>3577.48</v>
      </c>
      <c r="P437">
        <v>3607.9568994876199</v>
      </c>
      <c r="Q437">
        <v>3483.6855683686999</v>
      </c>
      <c r="R437">
        <v>52.076814086277899</v>
      </c>
      <c r="S437" s="1">
        <f>(Table2[[#This Row],[Close Price]]-Table2[[#This Row],[20D EMA]])/Table2[[#This Row],[20D EMA]]</f>
        <v>-2.0069993403177199E-3</v>
      </c>
      <c r="T437" s="1">
        <f>(Table2[[#This Row],[Close Price]]-Table2[[#This Row],[50D EMA]])/Table2[[#This Row],[50D EMA]]</f>
        <v>-1.0437181079676297E-2</v>
      </c>
      <c r="U437" s="1">
        <f>(Table2[[#This Row],[Close Price]]-Table2[[#This Row],[200D EMA]])/Table2[[#This Row],[200D EMA]]</f>
        <v>2.4862872934843846E-2</v>
      </c>
      <c r="V437">
        <v>1.0297277539818099</v>
      </c>
      <c r="W437">
        <v>3521.8</v>
      </c>
      <c r="X437">
        <v>3583</v>
      </c>
      <c r="Y437">
        <v>3501.3</v>
      </c>
      <c r="Z437">
        <v>3583</v>
      </c>
      <c r="AA437">
        <v>3429</v>
      </c>
      <c r="AB437">
        <v>3724</v>
      </c>
      <c r="AC437" s="1">
        <f>(Table2[[#This Row],[Close Price]]/Table2[[#This Row],[Day Low]])-1</f>
        <v>1.3771366914645977E-2</v>
      </c>
      <c r="AD437" s="1">
        <f>(Table2[[#This Row],[Day High]]/Table2[[#This Row],[Close Price]])-1</f>
        <v>3.5571240512002333E-3</v>
      </c>
      <c r="AE437" s="1">
        <f>(Table2[[#This Row],[Close Price]]/Table2[[#This Row],[Current Week Low]])-1</f>
        <v>1.9706965984062963E-2</v>
      </c>
      <c r="AF437" s="1">
        <f>(Table2[[#This Row],[Current Week High]]/Table2[[#This Row],[Close Price]])-1</f>
        <v>3.5571240512002333E-3</v>
      </c>
      <c r="AG437" s="1">
        <f>(Table2[[#This Row],[Close Price]]/Table2[[#This Row],[Current Month Low]])-1</f>
        <v>4.1207349081364919E-2</v>
      </c>
      <c r="AH437" s="1">
        <f>(Table2[[#This Row],[Current Month High]]/Table2[[#This Row],[Close Price]])-1</f>
        <v>4.3049603674761183E-2</v>
      </c>
      <c r="AI437">
        <v>9.7918942385793795</v>
      </c>
      <c r="AJ437">
        <v>25.003938868756801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-0.02</v>
      </c>
      <c r="AM437" t="s">
        <v>3187</v>
      </c>
      <c r="AN437">
        <v>-2.86</v>
      </c>
      <c r="AO437" t="s">
        <v>3187</v>
      </c>
      <c r="AP437">
        <v>0.116098295878081</v>
      </c>
      <c r="AQ437">
        <f>(Table2[[#This Row],[Sharpe Ratio]]-AVERAGE(Table2[Sharpe Ratio]))/_xlfn.STDEV.P(Table2[Sharpe Ratio])</f>
        <v>0.58957972916701584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512</v>
      </c>
      <c r="AT437">
        <f>_xlfn.RANK.AVG(Table2[[#This Row],[6M Return vs Nifty Z-Score]],Table2[6M Return vs Nifty Z-Score])</f>
        <v>542</v>
      </c>
      <c r="AU437">
        <f>_xlfn.RANK.AVG(Table2[[#This Row],[Sharpe Ratio Z-Score]],Table2[Sharpe Ratio Z-Score])</f>
        <v>190</v>
      </c>
      <c r="AV437">
        <f>(Table2[[#This Row],[Rank 1Y]]+Table2[[#This Row],[Rank 6M]]+Table2[[#This Row],[Rank Sharpe]])/3</f>
        <v>414.66666666666669</v>
      </c>
    </row>
    <row r="438" spans="1:48" x14ac:dyDescent="0.3">
      <c r="A438" t="s">
        <v>1319</v>
      </c>
      <c r="B438" t="s">
        <v>1320</v>
      </c>
      <c r="C438" t="s">
        <v>3148</v>
      </c>
      <c r="D438" t="s">
        <v>190</v>
      </c>
      <c r="E438">
        <v>8766.1196999999993</v>
      </c>
      <c r="F438">
        <v>573.75</v>
      </c>
      <c r="G438">
        <v>-7.2343763043609002</v>
      </c>
      <c r="H438">
        <f>(Table2[[#This Row],[1Y Return vs Nifty]]-AVERAGE(Table2[1Y Return vs Nifty]))/_xlfn.STDEV.P(Table2[1Y Return vs Nifty])</f>
        <v>-0.54474208387659906</v>
      </c>
      <c r="I438">
        <v>5.9402371014317303</v>
      </c>
      <c r="J438">
        <f>(Table2[[#This Row],[1M Return vs Nifty]]-AVERAGE(Table2[1M Return vs Nifty]))/_xlfn.STDEV.P(Table2[1M Return vs Nifty])</f>
        <v>0.46402955899555087</v>
      </c>
      <c r="K438">
        <v>0.99510513837090597</v>
      </c>
      <c r="L438">
        <f>(Table2[[#This Row],[6M Return vs Nifty]]-AVERAGE(Table2[6M Return vs Nifty]))/_xlfn.STDEV.P(Table2[6M Return vs Nifty])</f>
        <v>-0.27739718895028104</v>
      </c>
      <c r="M438">
        <v>-0.11855204200741699</v>
      </c>
      <c r="N438">
        <f>(Table2[[#This Row],[1W Return vs Nifty]]-AVERAGE(Table2[1W Return vs Nifty]))/_xlfn.STDEV.P(Table2[1W Return vs Nifty])</f>
        <v>-0.43483998217947095</v>
      </c>
      <c r="O438">
        <v>577.19000000000005</v>
      </c>
      <c r="P438">
        <v>579.29796345546004</v>
      </c>
      <c r="Q438">
        <v>554.29791325914198</v>
      </c>
      <c r="R438">
        <v>46.345870353123303</v>
      </c>
      <c r="S438" s="1">
        <f>(Table2[[#This Row],[Close Price]]-Table2[[#This Row],[20D EMA]])/Table2[[#This Row],[20D EMA]]</f>
        <v>-5.959909215336465E-3</v>
      </c>
      <c r="T438" s="1">
        <f>(Table2[[#This Row],[Close Price]]-Table2[[#This Row],[50D EMA]])/Table2[[#This Row],[50D EMA]]</f>
        <v>-9.5770463655127213E-3</v>
      </c>
      <c r="U438" s="1">
        <f>(Table2[[#This Row],[Close Price]]-Table2[[#This Row],[200D EMA]])/Table2[[#This Row],[200D EMA]]</f>
        <v>3.5093198577068975E-2</v>
      </c>
      <c r="V438">
        <v>0.55930755977010205</v>
      </c>
      <c r="W438">
        <v>563.25</v>
      </c>
      <c r="X438">
        <v>577.54999999999995</v>
      </c>
      <c r="Y438">
        <v>563.25</v>
      </c>
      <c r="Z438">
        <v>599.95000000000005</v>
      </c>
      <c r="AA438">
        <v>531.65</v>
      </c>
      <c r="AB438">
        <v>601.5</v>
      </c>
      <c r="AC438" s="1">
        <f>(Table2[[#This Row],[Close Price]]/Table2[[#This Row],[Day Low]])-1</f>
        <v>1.8641810918774926E-2</v>
      </c>
      <c r="AD438" s="1">
        <f>(Table2[[#This Row],[Day High]]/Table2[[#This Row],[Close Price]])-1</f>
        <v>6.6230936819171582E-3</v>
      </c>
      <c r="AE438" s="1">
        <f>(Table2[[#This Row],[Close Price]]/Table2[[#This Row],[Current Week Low]])-1</f>
        <v>1.8641810918774926E-2</v>
      </c>
      <c r="AF438" s="1">
        <f>(Table2[[#This Row],[Current Week High]]/Table2[[#This Row],[Close Price]])-1</f>
        <v>4.5664488017429283E-2</v>
      </c>
      <c r="AG438" s="1">
        <f>(Table2[[#This Row],[Close Price]]/Table2[[#This Row],[Current Month Low]])-1</f>
        <v>7.9187435342800816E-2</v>
      </c>
      <c r="AH438" s="1">
        <f>(Table2[[#This Row],[Current Month High]]/Table2[[#This Row],[Close Price]])-1</f>
        <v>4.8366013071895475E-2</v>
      </c>
      <c r="AI438">
        <v>23.363834422657899</v>
      </c>
      <c r="AJ438">
        <v>32.505773672055398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-0.06</v>
      </c>
      <c r="AM438" t="s">
        <v>3187</v>
      </c>
      <c r="AN438">
        <v>-2.25</v>
      </c>
      <c r="AO438" t="s">
        <v>3187</v>
      </c>
      <c r="AP438">
        <v>6.9567642670614993E-2</v>
      </c>
      <c r="AQ438">
        <f>(Table2[[#This Row],[Sharpe Ratio]]-AVERAGE(Table2[Sharpe Ratio]))/_xlfn.STDEV.P(Table2[Sharpe Ratio])</f>
        <v>4.4347505033038637E-2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502</v>
      </c>
      <c r="AT438">
        <f>_xlfn.RANK.AVG(Table2[[#This Row],[6M Return vs Nifty Z-Score]],Table2[6M Return vs Nifty Z-Score])</f>
        <v>414</v>
      </c>
      <c r="AU438">
        <f>_xlfn.RANK.AVG(Table2[[#This Row],[Sharpe Ratio Z-Score]],Table2[Sharpe Ratio Z-Score])</f>
        <v>328</v>
      </c>
      <c r="AV438">
        <f>(Table2[[#This Row],[Rank 1Y]]+Table2[[#This Row],[Rank 6M]]+Table2[[#This Row],[Rank Sharpe]])/3</f>
        <v>414.66666666666669</v>
      </c>
    </row>
    <row r="439" spans="1:48" x14ac:dyDescent="0.3">
      <c r="A439" t="s">
        <v>244</v>
      </c>
      <c r="B439" t="s">
        <v>245</v>
      </c>
      <c r="C439" t="s">
        <v>3142</v>
      </c>
      <c r="D439" t="s">
        <v>43</v>
      </c>
      <c r="E439">
        <v>106190.314309365</v>
      </c>
      <c r="F439">
        <v>735.15</v>
      </c>
      <c r="G439">
        <v>12.819240680116099</v>
      </c>
      <c r="H439">
        <f>(Table2[[#This Row],[1Y Return vs Nifty]]-AVERAGE(Table2[1Y Return vs Nifty]))/_xlfn.STDEV.P(Table2[1Y Return vs Nifty])</f>
        <v>-0.20280655939182857</v>
      </c>
      <c r="I439">
        <v>2.5503269305501699</v>
      </c>
      <c r="J439">
        <f>(Table2[[#This Row],[1M Return vs Nifty]]-AVERAGE(Table2[1M Return vs Nifty]))/_xlfn.STDEV.P(Table2[1M Return vs Nifty])</f>
        <v>9.0102968594889921E-2</v>
      </c>
      <c r="K439">
        <v>10.268531102271499</v>
      </c>
      <c r="L439">
        <f>(Table2[[#This Row],[6M Return vs Nifty]]-AVERAGE(Table2[6M Return vs Nifty]))/_xlfn.STDEV.P(Table2[6M Return vs Nifty])</f>
        <v>1.8660319140520003E-2</v>
      </c>
      <c r="M439">
        <v>-0.56391129636196902</v>
      </c>
      <c r="N439">
        <f>(Table2[[#This Row],[1W Return vs Nifty]]-AVERAGE(Table2[1W Return vs Nifty]))/_xlfn.STDEV.P(Table2[1W Return vs Nifty])</f>
        <v>-0.52741002525609082</v>
      </c>
      <c r="O439">
        <v>750.41</v>
      </c>
      <c r="P439">
        <v>737.99184139146303</v>
      </c>
      <c r="Q439">
        <v>649.59496781780797</v>
      </c>
      <c r="R439">
        <v>37.297067556886397</v>
      </c>
      <c r="S439" s="1">
        <f>(Table2[[#This Row],[Close Price]]-Table2[[#This Row],[20D EMA]])/Table2[[#This Row],[20D EMA]]</f>
        <v>-2.0335549899388322E-2</v>
      </c>
      <c r="T439" s="1">
        <f>(Table2[[#This Row],[Close Price]]-Table2[[#This Row],[50D EMA]])/Table2[[#This Row],[50D EMA]]</f>
        <v>-3.8507761631955666E-3</v>
      </c>
      <c r="U439" s="1">
        <f>(Table2[[#This Row],[Close Price]]-Table2[[#This Row],[200D EMA]])/Table2[[#This Row],[200D EMA]]</f>
        <v>0.13170519542292336</v>
      </c>
      <c r="V439">
        <v>0.641747035350826</v>
      </c>
      <c r="W439">
        <v>731.6</v>
      </c>
      <c r="X439">
        <v>753.4</v>
      </c>
      <c r="Y439">
        <v>728.05</v>
      </c>
      <c r="Z439">
        <v>759.45</v>
      </c>
      <c r="AA439">
        <v>726.2</v>
      </c>
      <c r="AB439">
        <v>796.8</v>
      </c>
      <c r="AC439" s="1">
        <f>(Table2[[#This Row],[Close Price]]/Table2[[#This Row],[Day Low]])-1</f>
        <v>4.8523783488243488E-3</v>
      </c>
      <c r="AD439" s="1">
        <f>(Table2[[#This Row],[Day High]]/Table2[[#This Row],[Close Price]])-1</f>
        <v>2.4824865673672036E-2</v>
      </c>
      <c r="AE439" s="1">
        <f>(Table2[[#This Row],[Close Price]]/Table2[[#This Row],[Current Week Low]])-1</f>
        <v>9.7520774672068544E-3</v>
      </c>
      <c r="AF439" s="1">
        <f>(Table2[[#This Row],[Current Week High]]/Table2[[#This Row],[Close Price]])-1</f>
        <v>3.3054478677820853E-2</v>
      </c>
      <c r="AG439" s="1">
        <f>(Table2[[#This Row],[Close Price]]/Table2[[#This Row],[Current Month Low]])-1</f>
        <v>1.2324428532084708E-2</v>
      </c>
      <c r="AH439" s="1">
        <f>(Table2[[#This Row],[Current Month High]]/Table2[[#This Row],[Close Price]])-1</f>
        <v>8.3860436645582404E-2</v>
      </c>
      <c r="AI439">
        <v>8.3860436645582404</v>
      </c>
      <c r="AJ439">
        <v>58.625525946704002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3188</v>
      </c>
      <c r="AN439">
        <v>-5.77</v>
      </c>
      <c r="AO439" t="s">
        <v>3187</v>
      </c>
      <c r="AP439">
        <v>-6.4930681577790002E-3</v>
      </c>
      <c r="AQ439">
        <f>(Table2[[#This Row],[Sharpe Ratio]]-AVERAGE(Table2[Sharpe Ratio]))/_xlfn.STDEV.P(Table2[Sharpe Ratio])</f>
        <v>-0.84690906833314861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-1.4683623652456581</v>
      </c>
      <c r="AS439">
        <f>_xlfn.RANK.AVG(Table2[[#This Row],[1Y Return vs Nifty Z-Score]],Table2[1Y Return vs Nifty Z-Score])</f>
        <v>357</v>
      </c>
      <c r="AT439">
        <f>_xlfn.RANK.AVG(Table2[[#This Row],[6M Return vs Nifty Z-Score]],Table2[6M Return vs Nifty Z-Score])</f>
        <v>302</v>
      </c>
      <c r="AU439">
        <f>_xlfn.RANK.AVG(Table2[[#This Row],[Sharpe Ratio Z-Score]],Table2[Sharpe Ratio Z-Score])</f>
        <v>587</v>
      </c>
      <c r="AV439">
        <f>(Table2[[#This Row],[Rank 1Y]]+Table2[[#This Row],[Rank 6M]]+Table2[[#This Row],[Rank Sharpe]])/3</f>
        <v>415.33333333333331</v>
      </c>
    </row>
    <row r="440" spans="1:48" x14ac:dyDescent="0.3">
      <c r="A440" t="s">
        <v>2041</v>
      </c>
      <c r="B440" t="s">
        <v>2042</v>
      </c>
      <c r="C440" t="s">
        <v>3156</v>
      </c>
      <c r="D440" t="s">
        <v>268</v>
      </c>
      <c r="E440">
        <v>3180.1750072</v>
      </c>
      <c r="F440">
        <v>310.60000000000002</v>
      </c>
      <c r="G440">
        <v>17.713958942481799</v>
      </c>
      <c r="H440">
        <f>(Table2[[#This Row],[1Y Return vs Nifty]]-AVERAGE(Table2[1Y Return vs Nifty]))/_xlfn.STDEV.P(Table2[1Y Return vs Nifty])</f>
        <v>-0.11934640068117043</v>
      </c>
      <c r="I440">
        <v>-7.6859225105223503</v>
      </c>
      <c r="J440">
        <f>(Table2[[#This Row],[1M Return vs Nifty]]-AVERAGE(Table2[1M Return vs Nifty]))/_xlfn.STDEV.P(Table2[1M Return vs Nifty])</f>
        <v>-1.039014223025422</v>
      </c>
      <c r="K440">
        <v>1.38251090022082</v>
      </c>
      <c r="L440">
        <f>(Table2[[#This Row],[6M Return vs Nifty]]-AVERAGE(Table2[6M Return vs Nifty]))/_xlfn.STDEV.P(Table2[6M Return vs Nifty])</f>
        <v>-0.26502911862548589</v>
      </c>
      <c r="M440">
        <v>1.10443809024409</v>
      </c>
      <c r="N440">
        <f>(Table2[[#This Row],[1W Return vs Nifty]]-AVERAGE(Table2[1W Return vs Nifty]))/_xlfn.STDEV.P(Table2[1W Return vs Nifty])</f>
        <v>-0.18063565585671656</v>
      </c>
      <c r="O440">
        <v>321.05</v>
      </c>
      <c r="P440">
        <v>323.10187577436301</v>
      </c>
      <c r="Q440">
        <v>287.60437573440203</v>
      </c>
      <c r="R440">
        <v>39.026304138375998</v>
      </c>
      <c r="S440" s="1">
        <f>(Table2[[#This Row],[Close Price]]-Table2[[#This Row],[20D EMA]])/Table2[[#This Row],[20D EMA]]</f>
        <v>-3.2549447126615755E-2</v>
      </c>
      <c r="T440" s="1">
        <f>(Table2[[#This Row],[Close Price]]-Table2[[#This Row],[50D EMA]])/Table2[[#This Row],[50D EMA]]</f>
        <v>-3.869329370001437E-2</v>
      </c>
      <c r="U440" s="1">
        <f>(Table2[[#This Row],[Close Price]]-Table2[[#This Row],[200D EMA]])/Table2[[#This Row],[200D EMA]]</f>
        <v>7.9955752435540414E-2</v>
      </c>
      <c r="V440">
        <v>0.47491313053189299</v>
      </c>
      <c r="W440">
        <v>309.2</v>
      </c>
      <c r="X440">
        <v>320</v>
      </c>
      <c r="Y440">
        <v>309.2</v>
      </c>
      <c r="Z440">
        <v>323.95</v>
      </c>
      <c r="AA440">
        <v>302.55</v>
      </c>
      <c r="AB440">
        <v>337</v>
      </c>
      <c r="AC440" s="1">
        <f>(Table2[[#This Row],[Close Price]]/Table2[[#This Row],[Day Low]])-1</f>
        <v>4.5278137128073048E-3</v>
      </c>
      <c r="AD440" s="1">
        <f>(Table2[[#This Row],[Day High]]/Table2[[#This Row],[Close Price]])-1</f>
        <v>3.0264005151319884E-2</v>
      </c>
      <c r="AE440" s="1">
        <f>(Table2[[#This Row],[Close Price]]/Table2[[#This Row],[Current Week Low]])-1</f>
        <v>4.5278137128073048E-3</v>
      </c>
      <c r="AF440" s="1">
        <f>(Table2[[#This Row],[Current Week High]]/Table2[[#This Row],[Close Price]])-1</f>
        <v>4.29813264649066E-2</v>
      </c>
      <c r="AG440" s="1">
        <f>(Table2[[#This Row],[Close Price]]/Table2[[#This Row],[Current Month Low]])-1</f>
        <v>2.6607172368203535E-2</v>
      </c>
      <c r="AH440" s="1">
        <f>(Table2[[#This Row],[Current Month High]]/Table2[[#This Row],[Close Price]])-1</f>
        <v>8.499678042498382E-2</v>
      </c>
      <c r="AI440">
        <v>16.8222794591113</v>
      </c>
      <c r="AJ440">
        <v>64.643519745560496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-7.0000000000000007E-2</v>
      </c>
      <c r="AM440" t="s">
        <v>3187</v>
      </c>
      <c r="AN440">
        <v>-3.84</v>
      </c>
      <c r="AO440" t="s">
        <v>3187</v>
      </c>
      <c r="AP440">
        <v>5.5756230397770003E-3</v>
      </c>
      <c r="AQ440">
        <f>(Table2[[#This Row],[Sharpe Ratio]]-AVERAGE(Table2[Sharpe Ratio]))/_xlfn.STDEV.P(Table2[Sharpe Ratio])</f>
        <v>-0.70549176832899152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328</v>
      </c>
      <c r="AT440">
        <f>_xlfn.RANK.AVG(Table2[[#This Row],[6M Return vs Nifty Z-Score]],Table2[6M Return vs Nifty Z-Score])</f>
        <v>409</v>
      </c>
      <c r="AU440">
        <f>_xlfn.RANK.AVG(Table2[[#This Row],[Sharpe Ratio Z-Score]],Table2[Sharpe Ratio Z-Score])</f>
        <v>510</v>
      </c>
      <c r="AV440">
        <f>(Table2[[#This Row],[Rank 1Y]]+Table2[[#This Row],[Rank 6M]]+Table2[[#This Row],[Rank Sharpe]])/3</f>
        <v>415.66666666666669</v>
      </c>
    </row>
    <row r="441" spans="1:48" x14ac:dyDescent="0.3">
      <c r="A441" t="s">
        <v>1699</v>
      </c>
      <c r="B441" t="s">
        <v>1700</v>
      </c>
      <c r="C441" t="s">
        <v>3152</v>
      </c>
      <c r="D441" t="s">
        <v>824</v>
      </c>
      <c r="E441">
        <v>5059.6063176999996</v>
      </c>
      <c r="F441">
        <v>412.6</v>
      </c>
      <c r="G441">
        <v>-14.6942501200989</v>
      </c>
      <c r="H441">
        <f>(Table2[[#This Row],[1Y Return vs Nifty]]-AVERAGE(Table2[1Y Return vs Nifty]))/_xlfn.STDEV.P(Table2[1Y Return vs Nifty])</f>
        <v>-0.67194087638116751</v>
      </c>
      <c r="I441">
        <v>9.0565097976853099</v>
      </c>
      <c r="J441">
        <f>(Table2[[#This Row],[1M Return vs Nifty]]-AVERAGE(Table2[1M Return vs Nifty]))/_xlfn.STDEV.P(Table2[1M Return vs Nifty])</f>
        <v>0.80777236199901381</v>
      </c>
      <c r="K441">
        <v>18.204689497409898</v>
      </c>
      <c r="L441">
        <f>(Table2[[#This Row],[6M Return vs Nifty]]-AVERAGE(Table2[6M Return vs Nifty]))/_xlfn.STDEV.P(Table2[6M Return vs Nifty])</f>
        <v>0.27202507208348659</v>
      </c>
      <c r="M441">
        <v>4.5734090250437696</v>
      </c>
      <c r="N441">
        <f>(Table2[[#This Row],[1W Return vs Nifty]]-AVERAGE(Table2[1W Return vs Nifty]))/_xlfn.STDEV.P(Table2[1W Return vs Nifty])</f>
        <v>0.54040648198174368</v>
      </c>
      <c r="O441">
        <v>399.59</v>
      </c>
      <c r="P441">
        <v>384.44239236226099</v>
      </c>
      <c r="Q441">
        <v>356.62705543077101</v>
      </c>
      <c r="R441">
        <v>62.398570965725497</v>
      </c>
      <c r="S441" s="1">
        <f>(Table2[[#This Row],[Close Price]]-Table2[[#This Row],[20D EMA]])/Table2[[#This Row],[20D EMA]]</f>
        <v>3.2558372331640051E-2</v>
      </c>
      <c r="T441" s="1">
        <f>(Table2[[#This Row],[Close Price]]-Table2[[#This Row],[50D EMA]])/Table2[[#This Row],[50D EMA]]</f>
        <v>7.3242722959662707E-2</v>
      </c>
      <c r="U441" s="1">
        <f>(Table2[[#This Row],[Close Price]]-Table2[[#This Row],[200D EMA]])/Table2[[#This Row],[200D EMA]]</f>
        <v>0.15695092034343583</v>
      </c>
      <c r="V441">
        <v>1.2003669920067901</v>
      </c>
      <c r="W441">
        <v>406.6</v>
      </c>
      <c r="X441">
        <v>427</v>
      </c>
      <c r="Y441">
        <v>396.05</v>
      </c>
      <c r="Z441">
        <v>427</v>
      </c>
      <c r="AA441">
        <v>372.95</v>
      </c>
      <c r="AB441">
        <v>427</v>
      </c>
      <c r="AC441" s="1">
        <f>(Table2[[#This Row],[Close Price]]/Table2[[#This Row],[Day Low]])-1</f>
        <v>1.4756517461878893E-2</v>
      </c>
      <c r="AD441" s="1">
        <f>(Table2[[#This Row],[Day High]]/Table2[[#This Row],[Close Price]])-1</f>
        <v>3.4900630150266565E-2</v>
      </c>
      <c r="AE441" s="1">
        <f>(Table2[[#This Row],[Close Price]]/Table2[[#This Row],[Current Week Low]])-1</f>
        <v>4.1787653074106812E-2</v>
      </c>
      <c r="AF441" s="1">
        <f>(Table2[[#This Row],[Current Week High]]/Table2[[#This Row],[Close Price]])-1</f>
        <v>3.4900630150266565E-2</v>
      </c>
      <c r="AG441" s="1">
        <f>(Table2[[#This Row],[Close Price]]/Table2[[#This Row],[Current Month Low]])-1</f>
        <v>0.10631451937257008</v>
      </c>
      <c r="AH441" s="1">
        <f>(Table2[[#This Row],[Current Month High]]/Table2[[#This Row],[Close Price]])-1</f>
        <v>3.4900630150266565E-2</v>
      </c>
      <c r="AI441">
        <v>9.0402326708676597</v>
      </c>
      <c r="AJ441">
        <v>53.983952229893603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</v>
      </c>
      <c r="AM441" t="s">
        <v>3188</v>
      </c>
      <c r="AN441">
        <v>6.29</v>
      </c>
      <c r="AO441" t="s">
        <v>3188</v>
      </c>
      <c r="AP441">
        <v>1.7679688613409E-2</v>
      </c>
      <c r="AQ441">
        <f>(Table2[[#This Row],[Sharpe Ratio]]-AVERAGE(Table2[Sharpe Ratio]))/_xlfn.STDEV.P(Table2[Sharpe Ratio])</f>
        <v>-0.56365996200661728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0.38460307767645929</v>
      </c>
      <c r="AS441">
        <f>_xlfn.RANK.AVG(Table2[[#This Row],[1Y Return vs Nifty Z-Score]],Table2[1Y Return vs Nifty Z-Score])</f>
        <v>547</v>
      </c>
      <c r="AT441">
        <f>_xlfn.RANK.AVG(Table2[[#This Row],[6M Return vs Nifty Z-Score]],Table2[6M Return vs Nifty Z-Score])</f>
        <v>226</v>
      </c>
      <c r="AU441">
        <f>_xlfn.RANK.AVG(Table2[[#This Row],[Sharpe Ratio Z-Score]],Table2[Sharpe Ratio Z-Score])</f>
        <v>481</v>
      </c>
      <c r="AV441">
        <f>(Table2[[#This Row],[Rank 1Y]]+Table2[[#This Row],[Rank 6M]]+Table2[[#This Row],[Rank Sharpe]])/3</f>
        <v>418</v>
      </c>
    </row>
    <row r="442" spans="1:48" x14ac:dyDescent="0.3">
      <c r="A442" t="s">
        <v>634</v>
      </c>
      <c r="B442" t="s">
        <v>635</v>
      </c>
      <c r="C442" t="s">
        <v>3156</v>
      </c>
      <c r="D442" t="s">
        <v>395</v>
      </c>
      <c r="E442">
        <v>30059.518234200001</v>
      </c>
      <c r="F442">
        <v>6688.5</v>
      </c>
      <c r="G442">
        <v>2.5546612426745998</v>
      </c>
      <c r="H442">
        <f>(Table2[[#This Row],[1Y Return vs Nifty]]-AVERAGE(Table2[1Y Return vs Nifty]))/_xlfn.STDEV.P(Table2[1Y Return vs Nifty])</f>
        <v>-0.37782856944986537</v>
      </c>
      <c r="I442">
        <v>6.9891187100237797</v>
      </c>
      <c r="J442">
        <f>(Table2[[#This Row],[1M Return vs Nifty]]-AVERAGE(Table2[1M Return vs Nifty]))/_xlfn.STDEV.P(Table2[1M Return vs Nifty])</f>
        <v>0.5797272335250182</v>
      </c>
      <c r="K442">
        <v>8.7176949117353004</v>
      </c>
      <c r="L442">
        <f>(Table2[[#This Row],[6M Return vs Nifty]]-AVERAGE(Table2[6M Return vs Nifty]))/_xlfn.STDEV.P(Table2[6M Return vs Nifty])</f>
        <v>-3.0850692196012566E-2</v>
      </c>
      <c r="M442">
        <v>1.16652912479392</v>
      </c>
      <c r="N442">
        <f>(Table2[[#This Row],[1W Return vs Nifty]]-AVERAGE(Table2[1W Return vs Nifty]))/_xlfn.STDEV.P(Table2[1W Return vs Nifty])</f>
        <v>-0.16772973847260439</v>
      </c>
      <c r="O442">
        <v>6572.67</v>
      </c>
      <c r="P442">
        <v>6479.2753053874103</v>
      </c>
      <c r="Q442">
        <v>6015.6362933506398</v>
      </c>
      <c r="R442">
        <v>57.084828666375699</v>
      </c>
      <c r="S442" s="1">
        <f>(Table2[[#This Row],[Close Price]]-Table2[[#This Row],[20D EMA]])/Table2[[#This Row],[20D EMA]]</f>
        <v>1.7622975137957624E-2</v>
      </c>
      <c r="T442" s="1">
        <f>(Table2[[#This Row],[Close Price]]-Table2[[#This Row],[50D EMA]])/Table2[[#This Row],[50D EMA]]</f>
        <v>3.2291372838969018E-2</v>
      </c>
      <c r="U442" s="1">
        <f>(Table2[[#This Row],[Close Price]]-Table2[[#This Row],[200D EMA]])/Table2[[#This Row],[200D EMA]]</f>
        <v>0.11185245813366534</v>
      </c>
      <c r="V442">
        <v>1.37287183265803</v>
      </c>
      <c r="W442">
        <v>6650.95</v>
      </c>
      <c r="X442">
        <v>6912.25</v>
      </c>
      <c r="Y442">
        <v>6495.35</v>
      </c>
      <c r="Z442">
        <v>6912.25</v>
      </c>
      <c r="AA442">
        <v>6300.05</v>
      </c>
      <c r="AB442">
        <v>6919.6</v>
      </c>
      <c r="AC442" s="1">
        <f>(Table2[[#This Row],[Close Price]]/Table2[[#This Row],[Day Low]])-1</f>
        <v>5.6458099970682074E-3</v>
      </c>
      <c r="AD442" s="1">
        <f>(Table2[[#This Row],[Day High]]/Table2[[#This Row],[Close Price]])-1</f>
        <v>3.3452941616206822E-2</v>
      </c>
      <c r="AE442" s="1">
        <f>(Table2[[#This Row],[Close Price]]/Table2[[#This Row],[Current Week Low]])-1</f>
        <v>2.9736657762861052E-2</v>
      </c>
      <c r="AF442" s="1">
        <f>(Table2[[#This Row],[Current Week High]]/Table2[[#This Row],[Close Price]])-1</f>
        <v>3.3452941616206822E-2</v>
      </c>
      <c r="AG442" s="1">
        <f>(Table2[[#This Row],[Close Price]]/Table2[[#This Row],[Current Month Low]])-1</f>
        <v>6.1658240807612508E-2</v>
      </c>
      <c r="AH442" s="1">
        <f>(Table2[[#This Row],[Current Month High]]/Table2[[#This Row],[Close Price]])-1</f>
        <v>3.4551842715108139E-2</v>
      </c>
      <c r="AI442">
        <v>7.6003588248486098</v>
      </c>
      <c r="AJ442">
        <v>38.9702674063454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 t="s">
        <v>3189</v>
      </c>
      <c r="AN442">
        <v>4.32</v>
      </c>
      <c r="AO442" t="s">
        <v>3188</v>
      </c>
      <c r="AP442">
        <v>1.0078253734759001E-2</v>
      </c>
      <c r="AQ442">
        <f>(Table2[[#This Row],[Sharpe Ratio]]-AVERAGE(Table2[Sharpe Ratio]))/_xlfn.STDEV.P(Table2[Sharpe Ratio])</f>
        <v>-0.65273129369449745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-0.64941306028796164</v>
      </c>
      <c r="AS442">
        <f>_xlfn.RANK.AVG(Table2[[#This Row],[1Y Return vs Nifty Z-Score]],Table2[1Y Return vs Nifty Z-Score])</f>
        <v>429</v>
      </c>
      <c r="AT442">
        <f>_xlfn.RANK.AVG(Table2[[#This Row],[6M Return vs Nifty Z-Score]],Table2[6M Return vs Nifty Z-Score])</f>
        <v>324</v>
      </c>
      <c r="AU442">
        <f>_xlfn.RANK.AVG(Table2[[#This Row],[Sharpe Ratio Z-Score]],Table2[Sharpe Ratio Z-Score])</f>
        <v>502</v>
      </c>
      <c r="AV442">
        <f>(Table2[[#This Row],[Rank 1Y]]+Table2[[#This Row],[Rank 6M]]+Table2[[#This Row],[Rank Sharpe]])/3</f>
        <v>418.33333333333331</v>
      </c>
    </row>
    <row r="443" spans="1:48" x14ac:dyDescent="0.3">
      <c r="A443" t="s">
        <v>524</v>
      </c>
      <c r="B443" t="s">
        <v>525</v>
      </c>
      <c r="C443" t="s">
        <v>3146</v>
      </c>
      <c r="D443" t="s">
        <v>526</v>
      </c>
      <c r="E443">
        <v>40592.88432515</v>
      </c>
      <c r="F443">
        <v>339.05</v>
      </c>
      <c r="G443">
        <v>8.08626225676411</v>
      </c>
      <c r="H443">
        <f>(Table2[[#This Row],[1Y Return vs Nifty]]-AVERAGE(Table2[1Y Return vs Nifty]))/_xlfn.STDEV.P(Table2[1Y Return vs Nifty])</f>
        <v>-0.28350888161213961</v>
      </c>
      <c r="I443">
        <v>-9.0845121654528107</v>
      </c>
      <c r="J443">
        <f>(Table2[[#This Row],[1M Return vs Nifty]]-AVERAGE(Table2[1M Return vs Nifty]))/_xlfn.STDEV.P(Table2[1M Return vs Nifty])</f>
        <v>-1.1932867065649442</v>
      </c>
      <c r="K443">
        <v>15.1419036517783</v>
      </c>
      <c r="L443">
        <f>(Table2[[#This Row],[6M Return vs Nifty]]-AVERAGE(Table2[6M Return vs Nifty]))/_xlfn.STDEV.P(Table2[6M Return vs Nifty])</f>
        <v>0.17424451624540818</v>
      </c>
      <c r="M443">
        <v>0.12228550563615601</v>
      </c>
      <c r="N443">
        <f>(Table2[[#This Row],[1W Return vs Nifty]]-AVERAGE(Table2[1W Return vs Nifty]))/_xlfn.STDEV.P(Table2[1W Return vs Nifty])</f>
        <v>-0.38478075035292297</v>
      </c>
      <c r="O443">
        <v>353.72</v>
      </c>
      <c r="P443">
        <v>355.71995594200502</v>
      </c>
      <c r="Q443">
        <v>322.70103562246402</v>
      </c>
      <c r="R443">
        <v>31.930020222695202</v>
      </c>
      <c r="S443" s="1">
        <f>(Table2[[#This Row],[Close Price]]-Table2[[#This Row],[20D EMA]])/Table2[[#This Row],[20D EMA]]</f>
        <v>-4.1473481850050932E-2</v>
      </c>
      <c r="T443" s="1">
        <f>(Table2[[#This Row],[Close Price]]-Table2[[#This Row],[50D EMA]])/Table2[[#This Row],[50D EMA]]</f>
        <v>-4.6862582949163525E-2</v>
      </c>
      <c r="U443" s="1">
        <f>(Table2[[#This Row],[Close Price]]-Table2[[#This Row],[200D EMA]])/Table2[[#This Row],[200D EMA]]</f>
        <v>5.0662881654532567E-2</v>
      </c>
      <c r="V443">
        <v>0.56279375999438896</v>
      </c>
      <c r="W443">
        <v>337.65</v>
      </c>
      <c r="X443">
        <v>348.45</v>
      </c>
      <c r="Y443">
        <v>337.65</v>
      </c>
      <c r="Z443">
        <v>353.4</v>
      </c>
      <c r="AA443">
        <v>334.6</v>
      </c>
      <c r="AB443">
        <v>371.8</v>
      </c>
      <c r="AC443" s="1">
        <f>(Table2[[#This Row],[Close Price]]/Table2[[#This Row],[Day Low]])-1</f>
        <v>4.1463053457724275E-3</v>
      </c>
      <c r="AD443" s="1">
        <f>(Table2[[#This Row],[Day High]]/Table2[[#This Row],[Close Price]])-1</f>
        <v>2.7724524406429696E-2</v>
      </c>
      <c r="AE443" s="1">
        <f>(Table2[[#This Row],[Close Price]]/Table2[[#This Row],[Current Week Low]])-1</f>
        <v>4.1463053457724275E-3</v>
      </c>
      <c r="AF443" s="1">
        <f>(Table2[[#This Row],[Current Week High]]/Table2[[#This Row],[Close Price]])-1</f>
        <v>4.2324140982155978E-2</v>
      </c>
      <c r="AG443" s="1">
        <f>(Table2[[#This Row],[Close Price]]/Table2[[#This Row],[Current Month Low]])-1</f>
        <v>1.3299462044231936E-2</v>
      </c>
      <c r="AH443" s="1">
        <f>(Table2[[#This Row],[Current Month High]]/Table2[[#This Row],[Close Price]])-1</f>
        <v>9.6593422798997297E-2</v>
      </c>
      <c r="AI443">
        <v>16.737944256009399</v>
      </c>
      <c r="AJ443">
        <v>55.885057471264297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-0.13</v>
      </c>
      <c r="AM443" t="s">
        <v>3187</v>
      </c>
      <c r="AN443">
        <v>-6.62</v>
      </c>
      <c r="AO443" t="s">
        <v>3187</v>
      </c>
      <c r="AP443">
        <v>-1.8163286822419002E-2</v>
      </c>
      <c r="AQ443">
        <f>(Table2[[#This Row],[Sharpe Ratio]]-AVERAGE(Table2[Sharpe Ratio]))/_xlfn.STDEV.P(Table2[Sharpe Ratio])</f>
        <v>-0.98365718683217196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390</v>
      </c>
      <c r="AT443">
        <f>_xlfn.RANK.AVG(Table2[[#This Row],[6M Return vs Nifty Z-Score]],Table2[6M Return vs Nifty Z-Score])</f>
        <v>253</v>
      </c>
      <c r="AU443">
        <f>_xlfn.RANK.AVG(Table2[[#This Row],[Sharpe Ratio Z-Score]],Table2[Sharpe Ratio Z-Score])</f>
        <v>614</v>
      </c>
      <c r="AV443">
        <f>(Table2[[#This Row],[Rank 1Y]]+Table2[[#This Row],[Rank 6M]]+Table2[[#This Row],[Rank Sharpe]])/3</f>
        <v>419</v>
      </c>
    </row>
    <row r="444" spans="1:48" x14ac:dyDescent="0.3">
      <c r="A444" t="s">
        <v>1172</v>
      </c>
      <c r="B444" t="s">
        <v>1173</v>
      </c>
      <c r="C444" t="s">
        <v>3145</v>
      </c>
      <c r="D444" t="s">
        <v>48</v>
      </c>
      <c r="E444">
        <v>10556.841892058999</v>
      </c>
      <c r="F444">
        <v>187.83</v>
      </c>
      <c r="G444">
        <v>10.9850381451548</v>
      </c>
      <c r="H444">
        <f>(Table2[[#This Row],[1Y Return vs Nifty]]-AVERAGE(Table2[1Y Return vs Nifty]))/_xlfn.STDEV.P(Table2[1Y Return vs Nifty])</f>
        <v>-0.23408166583715317</v>
      </c>
      <c r="I444">
        <v>-7.00094574672785</v>
      </c>
      <c r="J444">
        <f>(Table2[[#This Row],[1M Return vs Nifty]]-AVERAGE(Table2[1M Return vs Nifty]))/_xlfn.STDEV.P(Table2[1M Return vs Nifty])</f>
        <v>-0.96345734603515398</v>
      </c>
      <c r="K444">
        <v>-21.227584480390998</v>
      </c>
      <c r="L444">
        <f>(Table2[[#This Row],[6M Return vs Nifty]]-AVERAGE(Table2[6M Return vs Nifty]))/_xlfn.STDEV.P(Table2[6M Return vs Nifty])</f>
        <v>-0.98686466485587598</v>
      </c>
      <c r="M444">
        <v>-3.23478735523498</v>
      </c>
      <c r="N444">
        <f>(Table2[[#This Row],[1W Return vs Nifty]]-AVERAGE(Table2[1W Return vs Nifty]))/_xlfn.STDEV.P(Table2[1W Return vs Nifty])</f>
        <v>-1.082564340350566</v>
      </c>
      <c r="O444">
        <v>202.53</v>
      </c>
      <c r="P444">
        <v>214.418472583165</v>
      </c>
      <c r="Q444">
        <v>214.364473010485</v>
      </c>
      <c r="R444">
        <v>26.713014497725698</v>
      </c>
      <c r="S444" s="1">
        <f>(Table2[[#This Row],[Close Price]]-Table2[[#This Row],[20D EMA]])/Table2[[#This Row],[20D EMA]]</f>
        <v>-7.2581839727447722E-2</v>
      </c>
      <c r="T444" s="1">
        <f>(Table2[[#This Row],[Close Price]]-Table2[[#This Row],[50D EMA]])/Table2[[#This Row],[50D EMA]]</f>
        <v>-0.12400271423840267</v>
      </c>
      <c r="U444" s="1">
        <f>(Table2[[#This Row],[Close Price]]-Table2[[#This Row],[200D EMA]])/Table2[[#This Row],[200D EMA]]</f>
        <v>-0.12378204577391484</v>
      </c>
      <c r="V444">
        <v>0.75517887350156598</v>
      </c>
      <c r="W444">
        <v>187</v>
      </c>
      <c r="X444">
        <v>195.75</v>
      </c>
      <c r="Y444">
        <v>187</v>
      </c>
      <c r="Z444">
        <v>202.46</v>
      </c>
      <c r="AA444">
        <v>187</v>
      </c>
      <c r="AB444">
        <v>213.2</v>
      </c>
      <c r="AC444" s="1">
        <f>(Table2[[#This Row],[Close Price]]/Table2[[#This Row],[Day Low]])-1</f>
        <v>4.4385026737967515E-3</v>
      </c>
      <c r="AD444" s="1">
        <f>(Table2[[#This Row],[Day High]]/Table2[[#This Row],[Close Price]])-1</f>
        <v>4.2165788212745525E-2</v>
      </c>
      <c r="AE444" s="1">
        <f>(Table2[[#This Row],[Close Price]]/Table2[[#This Row],[Current Week Low]])-1</f>
        <v>4.4385026737967515E-3</v>
      </c>
      <c r="AF444" s="1">
        <f>(Table2[[#This Row],[Current Week High]]/Table2[[#This Row],[Close Price]])-1</f>
        <v>7.7889581004099373E-2</v>
      </c>
      <c r="AG444" s="1">
        <f>(Table2[[#This Row],[Close Price]]/Table2[[#This Row],[Current Month Low]])-1</f>
        <v>4.4385026737967515E-3</v>
      </c>
      <c r="AH444" s="1">
        <f>(Table2[[#This Row],[Current Month High]]/Table2[[#This Row],[Close Price]])-1</f>
        <v>0.13506894532289815</v>
      </c>
      <c r="AI444">
        <v>61.795240376936498</v>
      </c>
      <c r="AJ444">
        <v>61.296693860025698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-0.27</v>
      </c>
      <c r="AM444" t="s">
        <v>3187</v>
      </c>
      <c r="AN444">
        <v>-11.28</v>
      </c>
      <c r="AO444" t="s">
        <v>3187</v>
      </c>
      <c r="AP444">
        <v>0.101084514489479</v>
      </c>
      <c r="AQ444">
        <f>(Table2[[#This Row],[Sharpe Ratio]]-AVERAGE(Table2[Sharpe Ratio]))/_xlfn.STDEV.P(Table2[Sharpe Ratio])</f>
        <v>0.4136527465246293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374</v>
      </c>
      <c r="AT444">
        <f>_xlfn.RANK.AVG(Table2[[#This Row],[6M Return vs Nifty Z-Score]],Table2[6M Return vs Nifty Z-Score])</f>
        <v>652</v>
      </c>
      <c r="AU444">
        <f>_xlfn.RANK.AVG(Table2[[#This Row],[Sharpe Ratio Z-Score]],Table2[Sharpe Ratio Z-Score])</f>
        <v>231</v>
      </c>
      <c r="AV444">
        <f>(Table2[[#This Row],[Rank 1Y]]+Table2[[#This Row],[Rank 6M]]+Table2[[#This Row],[Rank Sharpe]])/3</f>
        <v>419</v>
      </c>
    </row>
    <row r="445" spans="1:48" x14ac:dyDescent="0.3">
      <c r="A445" t="s">
        <v>1150</v>
      </c>
      <c r="B445" t="s">
        <v>1151</v>
      </c>
      <c r="C445" t="s">
        <v>3148</v>
      </c>
      <c r="D445" t="s">
        <v>409</v>
      </c>
      <c r="E445">
        <v>10855.303369605001</v>
      </c>
      <c r="F445">
        <v>396.15</v>
      </c>
      <c r="G445">
        <v>-0.213949855318052</v>
      </c>
      <c r="H445">
        <f>(Table2[[#This Row],[1Y Return vs Nifty]]-AVERAGE(Table2[1Y Return vs Nifty]))/_xlfn.STDEV.P(Table2[1Y Return vs Nifty])</f>
        <v>-0.42503633693736048</v>
      </c>
      <c r="I445">
        <v>-7.1925578165486099</v>
      </c>
      <c r="J445">
        <f>(Table2[[#This Row],[1M Return vs Nifty]]-AVERAGE(Table2[1M Return vs Nifty]))/_xlfn.STDEV.P(Table2[1M Return vs Nifty])</f>
        <v>-0.98459325947708964</v>
      </c>
      <c r="K445">
        <v>-14.0418140958562</v>
      </c>
      <c r="L445">
        <f>(Table2[[#This Row],[6M Return vs Nifty]]-AVERAGE(Table2[6M Return vs Nifty]))/_xlfn.STDEV.P(Table2[6M Return vs Nifty])</f>
        <v>-0.75745632299391963</v>
      </c>
      <c r="M445">
        <v>1.3406963542856201</v>
      </c>
      <c r="N445">
        <f>(Table2[[#This Row],[1W Return vs Nifty]]-AVERAGE(Table2[1W Return vs Nifty]))/_xlfn.STDEV.P(Table2[1W Return vs Nifty])</f>
        <v>-0.13152824994633944</v>
      </c>
      <c r="O445">
        <v>410.06</v>
      </c>
      <c r="P445">
        <v>415.502806968154</v>
      </c>
      <c r="Q445">
        <v>403.55820175833401</v>
      </c>
      <c r="R445">
        <v>35.099220440074603</v>
      </c>
      <c r="S445" s="1">
        <f>(Table2[[#This Row],[Close Price]]-Table2[[#This Row],[20D EMA]])/Table2[[#This Row],[20D EMA]]</f>
        <v>-3.3921865092913291E-2</v>
      </c>
      <c r="T445" s="1">
        <f>(Table2[[#This Row],[Close Price]]-Table2[[#This Row],[50D EMA]])/Table2[[#This Row],[50D EMA]]</f>
        <v>-4.6576838094952541E-2</v>
      </c>
      <c r="U445" s="1">
        <f>(Table2[[#This Row],[Close Price]]-Table2[[#This Row],[200D EMA]])/Table2[[#This Row],[200D EMA]]</f>
        <v>-1.8357207773391615E-2</v>
      </c>
      <c r="V445">
        <v>0.59403208097701699</v>
      </c>
      <c r="W445">
        <v>394.85</v>
      </c>
      <c r="X445">
        <v>405.45</v>
      </c>
      <c r="Y445">
        <v>394.85</v>
      </c>
      <c r="Z445">
        <v>411.4</v>
      </c>
      <c r="AA445">
        <v>384.7</v>
      </c>
      <c r="AB445">
        <v>433.2</v>
      </c>
      <c r="AC445" s="1">
        <f>(Table2[[#This Row],[Close Price]]/Table2[[#This Row],[Day Low]])-1</f>
        <v>3.2923895150056559E-3</v>
      </c>
      <c r="AD445" s="1">
        <f>(Table2[[#This Row],[Day High]]/Table2[[#This Row],[Close Price]])-1</f>
        <v>2.3475956077243509E-2</v>
      </c>
      <c r="AE445" s="1">
        <f>(Table2[[#This Row],[Close Price]]/Table2[[#This Row],[Current Week Low]])-1</f>
        <v>3.2923895150056559E-3</v>
      </c>
      <c r="AF445" s="1">
        <f>(Table2[[#This Row],[Current Week High]]/Table2[[#This Row],[Close Price]])-1</f>
        <v>3.8495519373974441E-2</v>
      </c>
      <c r="AG445" s="1">
        <f>(Table2[[#This Row],[Close Price]]/Table2[[#This Row],[Current Month Low]])-1</f>
        <v>2.9763452040550975E-2</v>
      </c>
      <c r="AH445" s="1">
        <f>(Table2[[#This Row],[Current Month High]]/Table2[[#This Row],[Close Price]])-1</f>
        <v>9.3525179856115193E-2</v>
      </c>
      <c r="AI445">
        <v>39.833396440742099</v>
      </c>
      <c r="AJ445">
        <v>42.116591928251097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-0.06</v>
      </c>
      <c r="AM445" t="s">
        <v>3187</v>
      </c>
      <c r="AN445">
        <v>-8.01</v>
      </c>
      <c r="AO445" t="s">
        <v>3187</v>
      </c>
      <c r="AP445">
        <v>0.10106508593779</v>
      </c>
      <c r="AQ445">
        <f>(Table2[[#This Row],[Sharpe Ratio]]-AVERAGE(Table2[Sharpe Ratio]))/_xlfn.STDEV.P(Table2[Sharpe Ratio])</f>
        <v>0.41342508858907728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452</v>
      </c>
      <c r="AT445">
        <f>_xlfn.RANK.AVG(Table2[[#This Row],[6M Return vs Nifty Z-Score]],Table2[6M Return vs Nifty Z-Score])</f>
        <v>575</v>
      </c>
      <c r="AU445">
        <f>_xlfn.RANK.AVG(Table2[[#This Row],[Sharpe Ratio Z-Score]],Table2[Sharpe Ratio Z-Score])</f>
        <v>232</v>
      </c>
      <c r="AV445">
        <f>(Table2[[#This Row],[Rank 1Y]]+Table2[[#This Row],[Rank 6M]]+Table2[[#This Row],[Rank Sharpe]])/3</f>
        <v>419.66666666666669</v>
      </c>
    </row>
    <row r="446" spans="1:48" x14ac:dyDescent="0.3">
      <c r="A446" t="s">
        <v>115</v>
      </c>
      <c r="B446" t="s">
        <v>116</v>
      </c>
      <c r="C446" t="s">
        <v>3149</v>
      </c>
      <c r="D446" t="s">
        <v>117</v>
      </c>
      <c r="E446">
        <v>238956.5040702</v>
      </c>
      <c r="F446">
        <v>979.5</v>
      </c>
      <c r="G446">
        <v>-0.96287965572066903</v>
      </c>
      <c r="H446">
        <f>(Table2[[#This Row],[1Y Return vs Nifty]]-AVERAGE(Table2[1Y Return vs Nifty]))/_xlfn.STDEV.P(Table2[1Y Return vs Nifty])</f>
        <v>-0.43780638756220153</v>
      </c>
      <c r="I446">
        <v>4.4157353088420797</v>
      </c>
      <c r="J446">
        <f>(Table2[[#This Row],[1M Return vs Nifty]]-AVERAGE(Table2[1M Return vs Nifty]))/_xlfn.STDEV.P(Table2[1M Return vs Nifty])</f>
        <v>0.29586824243343701</v>
      </c>
      <c r="K446">
        <v>4.1965358646253899</v>
      </c>
      <c r="L446">
        <f>(Table2[[#This Row],[6M Return vs Nifty]]-AVERAGE(Table2[6M Return vs Nifty]))/_xlfn.STDEV.P(Table2[6M Return vs Nifty])</f>
        <v>-0.17519034470201375</v>
      </c>
      <c r="M446">
        <v>-0.26801339327747797</v>
      </c>
      <c r="N446">
        <f>(Table2[[#This Row],[1W Return vs Nifty]]-AVERAGE(Table2[1W Return vs Nifty]))/_xlfn.STDEV.P(Table2[1W Return vs Nifty])</f>
        <v>-0.46590623619817551</v>
      </c>
      <c r="O446">
        <v>994.54</v>
      </c>
      <c r="P446">
        <v>969.107335235915</v>
      </c>
      <c r="Q446">
        <v>899.04351936837099</v>
      </c>
      <c r="R446">
        <v>34.971860968187997</v>
      </c>
      <c r="S446" s="1">
        <f>(Table2[[#This Row],[Close Price]]-Table2[[#This Row],[20D EMA]])/Table2[[#This Row],[20D EMA]]</f>
        <v>-1.512256922798476E-2</v>
      </c>
      <c r="T446" s="1">
        <f>(Table2[[#This Row],[Close Price]]-Table2[[#This Row],[50D EMA]])/Table2[[#This Row],[50D EMA]]</f>
        <v>1.0723956352631523E-2</v>
      </c>
      <c r="U446" s="1">
        <f>(Table2[[#This Row],[Close Price]]-Table2[[#This Row],[200D EMA]])/Table2[[#This Row],[200D EMA]]</f>
        <v>8.9491196920204977E-2</v>
      </c>
      <c r="V446">
        <v>1.1631497771622901</v>
      </c>
      <c r="W446">
        <v>969.75</v>
      </c>
      <c r="X446">
        <v>995.2</v>
      </c>
      <c r="Y446">
        <v>969.75</v>
      </c>
      <c r="Z446">
        <v>1032</v>
      </c>
      <c r="AA446">
        <v>969.75</v>
      </c>
      <c r="AB446">
        <v>1063</v>
      </c>
      <c r="AC446" s="1">
        <f>(Table2[[#This Row],[Close Price]]/Table2[[#This Row],[Day Low]])-1</f>
        <v>1.0054137664346374E-2</v>
      </c>
      <c r="AD446" s="1">
        <f>(Table2[[#This Row],[Day High]]/Table2[[#This Row],[Close Price]])-1</f>
        <v>1.6028586013272061E-2</v>
      </c>
      <c r="AE446" s="1">
        <f>(Table2[[#This Row],[Close Price]]/Table2[[#This Row],[Current Week Low]])-1</f>
        <v>1.0054137664346374E-2</v>
      </c>
      <c r="AF446" s="1">
        <f>(Table2[[#This Row],[Current Week High]]/Table2[[#This Row],[Close Price]])-1</f>
        <v>5.3598774885145417E-2</v>
      </c>
      <c r="AG446" s="1">
        <f>(Table2[[#This Row],[Close Price]]/Table2[[#This Row],[Current Month Low]])-1</f>
        <v>1.0054137664346374E-2</v>
      </c>
      <c r="AH446" s="1">
        <f>(Table2[[#This Row],[Current Month High]]/Table2[[#This Row],[Close Price]])-1</f>
        <v>8.5247575293517119E-2</v>
      </c>
      <c r="AI446">
        <v>8.5247575293517102</v>
      </c>
      <c r="AJ446">
        <v>35.477178423236502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7.0000000000000007E-2</v>
      </c>
      <c r="AM446" t="s">
        <v>3188</v>
      </c>
      <c r="AN446">
        <v>-4.91</v>
      </c>
      <c r="AO446" t="s">
        <v>3187</v>
      </c>
      <c r="AP446">
        <v>3.4579293849536001E-2</v>
      </c>
      <c r="AQ446">
        <f>(Table2[[#This Row],[Sharpe Ratio]]-AVERAGE(Table2[Sharpe Ratio]))/_xlfn.STDEV.P(Table2[Sharpe Ratio])</f>
        <v>-0.36563546171008421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-1.148670187739038</v>
      </c>
      <c r="AS446">
        <f>_xlfn.RANK.AVG(Table2[[#This Row],[1Y Return vs Nifty Z-Score]],Table2[1Y Return vs Nifty Z-Score])</f>
        <v>457</v>
      </c>
      <c r="AT446">
        <f>_xlfn.RANK.AVG(Table2[[#This Row],[6M Return vs Nifty Z-Score]],Table2[6M Return vs Nifty Z-Score])</f>
        <v>378</v>
      </c>
      <c r="AU446">
        <f>_xlfn.RANK.AVG(Table2[[#This Row],[Sharpe Ratio Z-Score]],Table2[Sharpe Ratio Z-Score])</f>
        <v>432</v>
      </c>
      <c r="AV446">
        <f>(Table2[[#This Row],[Rank 1Y]]+Table2[[#This Row],[Rank 6M]]+Table2[[#This Row],[Rank Sharpe]])/3</f>
        <v>422.33333333333331</v>
      </c>
    </row>
    <row r="447" spans="1:48" x14ac:dyDescent="0.3">
      <c r="A447" t="s">
        <v>1130</v>
      </c>
      <c r="B447" t="s">
        <v>1131</v>
      </c>
      <c r="C447" t="s">
        <v>3146</v>
      </c>
      <c r="D447" t="s">
        <v>275</v>
      </c>
      <c r="E447">
        <v>11216.26777008</v>
      </c>
      <c r="F447">
        <v>2187.8000000000002</v>
      </c>
      <c r="G447">
        <v>16.696827137458801</v>
      </c>
      <c r="H447">
        <f>(Table2[[#This Row],[1Y Return vs Nifty]]-AVERAGE(Table2[1Y Return vs Nifty]))/_xlfn.STDEV.P(Table2[1Y Return vs Nifty])</f>
        <v>-0.13668958109046508</v>
      </c>
      <c r="I447">
        <v>6.31292191972521</v>
      </c>
      <c r="J447">
        <f>(Table2[[#This Row],[1M Return vs Nifty]]-AVERAGE(Table2[1M Return vs Nifty]))/_xlfn.STDEV.P(Table2[1M Return vs Nifty])</f>
        <v>0.50513883811321281</v>
      </c>
      <c r="K447">
        <v>14.005633836186</v>
      </c>
      <c r="L447">
        <f>(Table2[[#This Row],[6M Return vs Nifty]]-AVERAGE(Table2[6M Return vs Nifty]))/_xlfn.STDEV.P(Table2[6M Return vs Nifty])</f>
        <v>0.13796868771854159</v>
      </c>
      <c r="M447">
        <v>-2.4476889835003299</v>
      </c>
      <c r="N447">
        <f>(Table2[[#This Row],[1W Return vs Nifty]]-AVERAGE(Table2[1W Return vs Nifty]))/_xlfn.STDEV.P(Table2[1W Return vs Nifty])</f>
        <v>-0.91896219339931273</v>
      </c>
      <c r="O447">
        <v>2219.5100000000002</v>
      </c>
      <c r="P447">
        <v>2162.0627899372398</v>
      </c>
      <c r="Q447">
        <v>1935.8625894236</v>
      </c>
      <c r="R447">
        <v>38.036615209722399</v>
      </c>
      <c r="S447" s="1">
        <f>(Table2[[#This Row],[Close Price]]-Table2[[#This Row],[20D EMA]])/Table2[[#This Row],[20D EMA]]</f>
        <v>-1.4286937206860988E-2</v>
      </c>
      <c r="T447" s="1">
        <f>(Table2[[#This Row],[Close Price]]-Table2[[#This Row],[50D EMA]])/Table2[[#This Row],[50D EMA]]</f>
        <v>1.1904006758058801E-2</v>
      </c>
      <c r="U447" s="1">
        <f>(Table2[[#This Row],[Close Price]]-Table2[[#This Row],[200D EMA]])/Table2[[#This Row],[200D EMA]]</f>
        <v>0.13014219705098706</v>
      </c>
      <c r="V447">
        <v>1.10265547539191</v>
      </c>
      <c r="W447">
        <v>2178.5500000000002</v>
      </c>
      <c r="X447">
        <v>2261.5</v>
      </c>
      <c r="Y447">
        <v>2178.5500000000002</v>
      </c>
      <c r="Z447">
        <v>2303.3000000000002</v>
      </c>
      <c r="AA447">
        <v>2172.6</v>
      </c>
      <c r="AB447">
        <v>2318.3000000000002</v>
      </c>
      <c r="AC447" s="1">
        <f>(Table2[[#This Row],[Close Price]]/Table2[[#This Row],[Day Low]])-1</f>
        <v>4.2459434027219967E-3</v>
      </c>
      <c r="AD447" s="1">
        <f>(Table2[[#This Row],[Day High]]/Table2[[#This Row],[Close Price]])-1</f>
        <v>3.3686808666240076E-2</v>
      </c>
      <c r="AE447" s="1">
        <f>(Table2[[#This Row],[Close Price]]/Table2[[#This Row],[Current Week Low]])-1</f>
        <v>4.2459434027219967E-3</v>
      </c>
      <c r="AF447" s="1">
        <f>(Table2[[#This Row],[Current Week High]]/Table2[[#This Row],[Close Price]])-1</f>
        <v>5.2792759850077697E-2</v>
      </c>
      <c r="AG447" s="1">
        <f>(Table2[[#This Row],[Close Price]]/Table2[[#This Row],[Current Month Low]])-1</f>
        <v>6.996225720335314E-3</v>
      </c>
      <c r="AH447" s="1">
        <f>(Table2[[#This Row],[Current Month High]]/Table2[[#This Row],[Close Price]])-1</f>
        <v>5.9648962428009877E-2</v>
      </c>
      <c r="AI447">
        <v>5.9648962428009797</v>
      </c>
      <c r="AJ447">
        <v>60.861733024521101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-0.03</v>
      </c>
      <c r="AM447" t="s">
        <v>3187</v>
      </c>
      <c r="AN447">
        <v>-0.19</v>
      </c>
      <c r="AO447" t="s">
        <v>3187</v>
      </c>
      <c r="AP447">
        <v>-5.0697074790902998E-2</v>
      </c>
      <c r="AQ447">
        <f>(Table2[[#This Row],[Sharpe Ratio]]-AVERAGE(Table2[Sharpe Ratio]))/_xlfn.STDEV.P(Table2[Sharpe Ratio])</f>
        <v>-1.3648783464507428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-1.7774225951087663</v>
      </c>
      <c r="AS447">
        <f>_xlfn.RANK.AVG(Table2[[#This Row],[1Y Return vs Nifty Z-Score]],Table2[1Y Return vs Nifty Z-Score])</f>
        <v>334</v>
      </c>
      <c r="AT447">
        <f>_xlfn.RANK.AVG(Table2[[#This Row],[6M Return vs Nifty Z-Score]],Table2[6M Return vs Nifty Z-Score])</f>
        <v>264</v>
      </c>
      <c r="AU447">
        <f>_xlfn.RANK.AVG(Table2[[#This Row],[Sharpe Ratio Z-Score]],Table2[Sharpe Ratio Z-Score])</f>
        <v>671</v>
      </c>
      <c r="AV447">
        <f>(Table2[[#This Row],[Rank 1Y]]+Table2[[#This Row],[Rank 6M]]+Table2[[#This Row],[Rank Sharpe]])/3</f>
        <v>423</v>
      </c>
    </row>
    <row r="448" spans="1:48" x14ac:dyDescent="0.3">
      <c r="A448" t="s">
        <v>240</v>
      </c>
      <c r="B448" t="s">
        <v>241</v>
      </c>
      <c r="C448" t="s">
        <v>3146</v>
      </c>
      <c r="D448" t="s">
        <v>51</v>
      </c>
      <c r="E448">
        <v>107526.87697713</v>
      </c>
      <c r="F448">
        <v>2683.85</v>
      </c>
      <c r="G448">
        <v>23.303184555192601</v>
      </c>
      <c r="H448">
        <f>(Table2[[#This Row],[1Y Return vs Nifty]]-AVERAGE(Table2[1Y Return vs Nifty]))/_xlfn.STDEV.P(Table2[1Y Return vs Nifty])</f>
        <v>-2.4044152073083528E-2</v>
      </c>
      <c r="I448">
        <v>12.850268080095701</v>
      </c>
      <c r="J448">
        <f>(Table2[[#This Row],[1M Return vs Nifty]]-AVERAGE(Table2[1M Return vs Nifty]))/_xlfn.STDEV.P(Table2[1M Return vs Nifty])</f>
        <v>1.2262457220105198</v>
      </c>
      <c r="K448">
        <v>0.282071550281012</v>
      </c>
      <c r="L448">
        <f>(Table2[[#This Row],[6M Return vs Nifty]]-AVERAGE(Table2[6M Return vs Nifty]))/_xlfn.STDEV.P(Table2[6M Return vs Nifty])</f>
        <v>-0.3001610464606228</v>
      </c>
      <c r="M448">
        <v>1.1958696649007801</v>
      </c>
      <c r="N448">
        <f>(Table2[[#This Row],[1W Return vs Nifty]]-AVERAGE(Table2[1W Return vs Nifty]))/_xlfn.STDEV.P(Table2[1W Return vs Nifty])</f>
        <v>-0.16163116740884678</v>
      </c>
      <c r="O448">
        <v>2632.4</v>
      </c>
      <c r="P448">
        <v>2495.1198698867902</v>
      </c>
      <c r="Q448">
        <v>2224.9759339499001</v>
      </c>
      <c r="R448">
        <v>53.218805795493999</v>
      </c>
      <c r="S448" s="1">
        <f>(Table2[[#This Row],[Close Price]]-Table2[[#This Row],[20D EMA]])/Table2[[#This Row],[20D EMA]]</f>
        <v>1.9544901990578869E-2</v>
      </c>
      <c r="T448" s="1">
        <f>(Table2[[#This Row],[Close Price]]-Table2[[#This Row],[50D EMA]])/Table2[[#This Row],[50D EMA]]</f>
        <v>7.5639704685519935E-2</v>
      </c>
      <c r="U448" s="1">
        <f>(Table2[[#This Row],[Close Price]]-Table2[[#This Row],[200D EMA]])/Table2[[#This Row],[200D EMA]]</f>
        <v>0.20623776601281313</v>
      </c>
      <c r="V448">
        <v>0.47284965907566501</v>
      </c>
      <c r="W448">
        <v>2651.05</v>
      </c>
      <c r="X448">
        <v>2745</v>
      </c>
      <c r="Y448">
        <v>2651.05</v>
      </c>
      <c r="Z448">
        <v>2835</v>
      </c>
      <c r="AA448">
        <v>2475</v>
      </c>
      <c r="AB448">
        <v>2835</v>
      </c>
      <c r="AC448" s="1">
        <f>(Table2[[#This Row],[Close Price]]/Table2[[#This Row],[Day Low]])-1</f>
        <v>1.2372456196601211E-2</v>
      </c>
      <c r="AD448" s="1">
        <f>(Table2[[#This Row],[Day High]]/Table2[[#This Row],[Close Price]])-1</f>
        <v>2.2784432811073785E-2</v>
      </c>
      <c r="AE448" s="1">
        <f>(Table2[[#This Row],[Close Price]]/Table2[[#This Row],[Current Week Low]])-1</f>
        <v>1.2372456196601211E-2</v>
      </c>
      <c r="AF448" s="1">
        <f>(Table2[[#This Row],[Current Week High]]/Table2[[#This Row],[Close Price]])-1</f>
        <v>5.6318348640944871E-2</v>
      </c>
      <c r="AG448" s="1">
        <f>(Table2[[#This Row],[Close Price]]/Table2[[#This Row],[Current Month Low]])-1</f>
        <v>8.438383838383845E-2</v>
      </c>
      <c r="AH448" s="1">
        <f>(Table2[[#This Row],[Current Month High]]/Table2[[#This Row],[Close Price]])-1</f>
        <v>5.6318348640944871E-2</v>
      </c>
      <c r="AI448">
        <v>5.63183486409448</v>
      </c>
      <c r="AJ448">
        <v>59.463474050087598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0.21</v>
      </c>
      <c r="AM448" t="s">
        <v>3188</v>
      </c>
      <c r="AN448">
        <v>6.47</v>
      </c>
      <c r="AO448" t="s">
        <v>3188</v>
      </c>
      <c r="AQ448">
        <f>(Table2[[#This Row],[Sharpe Ratio]]-AVERAGE(Table2[Sharpe Ratio]))/_xlfn.STDEV.P(Table2[Sharpe Ratio])</f>
        <v>-0.77082524510946537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-3.0415889041498639E-2</v>
      </c>
      <c r="AS448">
        <f>_xlfn.RANK.AVG(Table2[[#This Row],[1Y Return vs Nifty Z-Score]],Table2[1Y Return vs Nifty Z-Score])</f>
        <v>301</v>
      </c>
      <c r="AT448">
        <f>_xlfn.RANK.AVG(Table2[[#This Row],[6M Return vs Nifty Z-Score]],Table2[6M Return vs Nifty Z-Score])</f>
        <v>422</v>
      </c>
      <c r="AU448">
        <f>_xlfn.RANK.AVG(Table2[[#This Row],[Sharpe Ratio Z-Score]],Table2[Sharpe Ratio Z-Score])</f>
        <v>548.5</v>
      </c>
      <c r="AV448">
        <f>(Table2[[#This Row],[Rank 1Y]]+Table2[[#This Row],[Rank 6M]]+Table2[[#This Row],[Rank Sharpe]])/3</f>
        <v>423.83333333333331</v>
      </c>
    </row>
    <row r="449" spans="1:48" x14ac:dyDescent="0.3">
      <c r="A449" t="s">
        <v>518</v>
      </c>
      <c r="B449" t="s">
        <v>519</v>
      </c>
      <c r="C449" t="s">
        <v>3142</v>
      </c>
      <c r="D449" t="s">
        <v>54</v>
      </c>
      <c r="E449">
        <v>41480.903414232002</v>
      </c>
      <c r="F449">
        <v>166.41</v>
      </c>
      <c r="G449">
        <v>-5.2933266997598896</v>
      </c>
      <c r="H449">
        <f>(Table2[[#This Row],[1Y Return vs Nifty]]-AVERAGE(Table2[1Y Return vs Nifty]))/_xlfn.STDEV.P(Table2[1Y Return vs Nifty])</f>
        <v>-0.51164512111352412</v>
      </c>
      <c r="I449">
        <v>-2.7944141830534299</v>
      </c>
      <c r="J449">
        <f>(Table2[[#This Row],[1M Return vs Nifty]]-AVERAGE(Table2[1M Return vs Nifty]))/_xlfn.STDEV.P(Table2[1M Return vs Nifty])</f>
        <v>-0.49945271885398934</v>
      </c>
      <c r="K449">
        <v>-8.5800564886970498</v>
      </c>
      <c r="L449">
        <f>(Table2[[#This Row],[6M Return vs Nifty]]-AVERAGE(Table2[6M Return vs Nifty]))/_xlfn.STDEV.P(Table2[6M Return vs Nifty])</f>
        <v>-0.58308771820146021</v>
      </c>
      <c r="M449">
        <v>-1.4270157955618601</v>
      </c>
      <c r="N449">
        <f>(Table2[[#This Row],[1W Return vs Nifty]]-AVERAGE(Table2[1W Return vs Nifty]))/_xlfn.STDEV.P(Table2[1W Return vs Nifty])</f>
        <v>-0.70681040795691064</v>
      </c>
      <c r="O449">
        <v>172.27</v>
      </c>
      <c r="P449">
        <v>173.366754474088</v>
      </c>
      <c r="Q449">
        <v>164.95025072248501</v>
      </c>
      <c r="R449">
        <v>35.973769370860303</v>
      </c>
      <c r="S449" s="1">
        <f>(Table2[[#This Row],[Close Price]]-Table2[[#This Row],[20D EMA]])/Table2[[#This Row],[20D EMA]]</f>
        <v>-3.4016369652290088E-2</v>
      </c>
      <c r="T449" s="1">
        <f>(Table2[[#This Row],[Close Price]]-Table2[[#This Row],[50D EMA]])/Table2[[#This Row],[50D EMA]]</f>
        <v>-4.0127384833334827E-2</v>
      </c>
      <c r="U449" s="1">
        <f>(Table2[[#This Row],[Close Price]]-Table2[[#This Row],[200D EMA]])/Table2[[#This Row],[200D EMA]]</f>
        <v>8.8496335781319511E-3</v>
      </c>
      <c r="V449">
        <v>1.19668836315088</v>
      </c>
      <c r="W449">
        <v>163.75</v>
      </c>
      <c r="X449">
        <v>167.79</v>
      </c>
      <c r="Y449">
        <v>163.75</v>
      </c>
      <c r="Z449">
        <v>168.6</v>
      </c>
      <c r="AA449">
        <v>163.25</v>
      </c>
      <c r="AB449">
        <v>189.45</v>
      </c>
      <c r="AC449" s="1">
        <f>(Table2[[#This Row],[Close Price]]/Table2[[#This Row],[Day Low]])-1</f>
        <v>1.6244274809160242E-2</v>
      </c>
      <c r="AD449" s="1">
        <f>(Table2[[#This Row],[Day High]]/Table2[[#This Row],[Close Price]])-1</f>
        <v>8.2927708671354239E-3</v>
      </c>
      <c r="AE449" s="1">
        <f>(Table2[[#This Row],[Close Price]]/Table2[[#This Row],[Current Week Low]])-1</f>
        <v>1.6244274809160242E-2</v>
      </c>
      <c r="AF449" s="1">
        <f>(Table2[[#This Row],[Current Week High]]/Table2[[#This Row],[Close Price]])-1</f>
        <v>1.3160266810888777E-2</v>
      </c>
      <c r="AG449" s="1">
        <f>(Table2[[#This Row],[Close Price]]/Table2[[#This Row],[Current Month Low]])-1</f>
        <v>1.9356814701378289E-2</v>
      </c>
      <c r="AH449" s="1">
        <f>(Table2[[#This Row],[Current Month High]]/Table2[[#This Row],[Close Price]])-1</f>
        <v>0.13845321795565169</v>
      </c>
      <c r="AI449">
        <v>16.7297638363079</v>
      </c>
      <c r="AJ449">
        <v>31.445497630331701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3187</v>
      </c>
      <c r="AN449">
        <v>-10.45</v>
      </c>
      <c r="AO449" t="s">
        <v>3187</v>
      </c>
      <c r="AP449">
        <v>8.9243418134401994E-2</v>
      </c>
      <c r="AQ449">
        <f>(Table2[[#This Row],[Sharpe Ratio]]-AVERAGE(Table2[Sharpe Ratio]))/_xlfn.STDEV.P(Table2[Sharpe Ratio])</f>
        <v>0.2749023345526036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491</v>
      </c>
      <c r="AT449">
        <f>_xlfn.RANK.AVG(Table2[[#This Row],[6M Return vs Nifty Z-Score]],Table2[6M Return vs Nifty Z-Score])</f>
        <v>511</v>
      </c>
      <c r="AU449">
        <f>_xlfn.RANK.AVG(Table2[[#This Row],[Sharpe Ratio Z-Score]],Table2[Sharpe Ratio Z-Score])</f>
        <v>272</v>
      </c>
      <c r="AV449">
        <f>(Table2[[#This Row],[Rank 1Y]]+Table2[[#This Row],[Rank 6M]]+Table2[[#This Row],[Rank Sharpe]])/3</f>
        <v>424.66666666666669</v>
      </c>
    </row>
    <row r="450" spans="1:48" x14ac:dyDescent="0.3">
      <c r="A450" t="s">
        <v>1132</v>
      </c>
      <c r="B450" t="s">
        <v>1133</v>
      </c>
      <c r="C450" t="s">
        <v>3154</v>
      </c>
      <c r="D450" t="s">
        <v>538</v>
      </c>
      <c r="E450">
        <v>11201.859942375</v>
      </c>
      <c r="F450">
        <v>350.25</v>
      </c>
      <c r="G450">
        <v>-1.8721922003014</v>
      </c>
      <c r="H450">
        <f>(Table2[[#This Row],[1Y Return vs Nifty]]-AVERAGE(Table2[1Y Return vs Nifty]))/_xlfn.STDEV.P(Table2[1Y Return vs Nifty])</f>
        <v>-0.45331113476528578</v>
      </c>
      <c r="I450">
        <v>10.287053076154599</v>
      </c>
      <c r="J450">
        <f>(Table2[[#This Row],[1M Return vs Nifty]]-AVERAGE(Table2[1M Return vs Nifty]))/_xlfn.STDEV.P(Table2[1M Return vs Nifty])</f>
        <v>0.94350836362256507</v>
      </c>
      <c r="K450">
        <v>4.8891842495956697</v>
      </c>
      <c r="L450">
        <f>(Table2[[#This Row],[6M Return vs Nifty]]-AVERAGE(Table2[6M Return vs Nifty]))/_xlfn.STDEV.P(Table2[6M Return vs Nifty])</f>
        <v>-0.15307729224053004</v>
      </c>
      <c r="M450">
        <v>1.13493082364055</v>
      </c>
      <c r="N450">
        <f>(Table2[[#This Row],[1W Return vs Nifty]]-AVERAGE(Table2[1W Return vs Nifty]))/_xlfn.STDEV.P(Table2[1W Return vs Nifty])</f>
        <v>-0.17429759592771596</v>
      </c>
      <c r="O450">
        <v>353.3</v>
      </c>
      <c r="P450">
        <v>341.73394119800201</v>
      </c>
      <c r="Q450">
        <v>312.19249928965502</v>
      </c>
      <c r="R450">
        <v>43.4843457690639</v>
      </c>
      <c r="S450" s="1">
        <f>(Table2[[#This Row],[Close Price]]-Table2[[#This Row],[20D EMA]])/Table2[[#This Row],[20D EMA]]</f>
        <v>-8.6328898952731711E-3</v>
      </c>
      <c r="T450" s="1">
        <f>(Table2[[#This Row],[Close Price]]-Table2[[#This Row],[50D EMA]])/Table2[[#This Row],[50D EMA]]</f>
        <v>2.4920143349365893E-2</v>
      </c>
      <c r="U450" s="1">
        <f>(Table2[[#This Row],[Close Price]]-Table2[[#This Row],[200D EMA]])/Table2[[#This Row],[200D EMA]]</f>
        <v>0.12190395604295057</v>
      </c>
      <c r="V450">
        <v>0.709957819772013</v>
      </c>
      <c r="W450">
        <v>347.65</v>
      </c>
      <c r="X450">
        <v>358.7</v>
      </c>
      <c r="Y450">
        <v>347.65</v>
      </c>
      <c r="Z450">
        <v>372.55</v>
      </c>
      <c r="AA450">
        <v>343.2</v>
      </c>
      <c r="AB450">
        <v>374.95</v>
      </c>
      <c r="AC450" s="1">
        <f>(Table2[[#This Row],[Close Price]]/Table2[[#This Row],[Day Low]])-1</f>
        <v>7.4787861354812524E-3</v>
      </c>
      <c r="AD450" s="1">
        <f>(Table2[[#This Row],[Day High]]/Table2[[#This Row],[Close Price]])-1</f>
        <v>2.4125624553890113E-2</v>
      </c>
      <c r="AE450" s="1">
        <f>(Table2[[#This Row],[Close Price]]/Table2[[#This Row],[Current Week Low]])-1</f>
        <v>7.4787861354812524E-3</v>
      </c>
      <c r="AF450" s="1">
        <f>(Table2[[#This Row],[Current Week High]]/Table2[[#This Row],[Close Price]])-1</f>
        <v>6.3668807994289756E-2</v>
      </c>
      <c r="AG450" s="1">
        <f>(Table2[[#This Row],[Close Price]]/Table2[[#This Row],[Current Month Low]])-1</f>
        <v>2.054195804195813E-2</v>
      </c>
      <c r="AH450" s="1">
        <f>(Table2[[#This Row],[Current Month High]]/Table2[[#This Row],[Close Price]])-1</f>
        <v>7.052105638829409E-2</v>
      </c>
      <c r="AI450">
        <v>14.4896502498215</v>
      </c>
      <c r="AJ450">
        <v>44.373454245671802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</v>
      </c>
      <c r="AM450" t="s">
        <v>3188</v>
      </c>
      <c r="AN450">
        <v>-1.93</v>
      </c>
      <c r="AO450" t="s">
        <v>3187</v>
      </c>
      <c r="AP450">
        <v>2.9417469272522999E-2</v>
      </c>
      <c r="AQ450">
        <f>(Table2[[#This Row],[Sharpe Ratio]]-AVERAGE(Table2[Sharpe Ratio]))/_xlfn.STDEV.P(Table2[Sharpe Ratio])</f>
        <v>-0.42612017234085281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-0.26329783165181952</v>
      </c>
      <c r="AS450">
        <f>_xlfn.RANK.AVG(Table2[[#This Row],[1Y Return vs Nifty Z-Score]],Table2[1Y Return vs Nifty Z-Score])</f>
        <v>464</v>
      </c>
      <c r="AT450">
        <f>_xlfn.RANK.AVG(Table2[[#This Row],[6M Return vs Nifty Z-Score]],Table2[6M Return vs Nifty Z-Score])</f>
        <v>371</v>
      </c>
      <c r="AU450">
        <f>_xlfn.RANK.AVG(Table2[[#This Row],[Sharpe Ratio Z-Score]],Table2[Sharpe Ratio Z-Score])</f>
        <v>447</v>
      </c>
      <c r="AV450">
        <f>(Table2[[#This Row],[Rank 1Y]]+Table2[[#This Row],[Rank 6M]]+Table2[[#This Row],[Rank Sharpe]])/3</f>
        <v>427.33333333333331</v>
      </c>
    </row>
    <row r="451" spans="1:48" x14ac:dyDescent="0.3">
      <c r="A451" t="s">
        <v>1213</v>
      </c>
      <c r="B451" t="s">
        <v>1214</v>
      </c>
      <c r="C451" t="s">
        <v>3151</v>
      </c>
      <c r="D451" t="s">
        <v>229</v>
      </c>
      <c r="E451">
        <v>9920.5888622399998</v>
      </c>
      <c r="F451">
        <v>514.08000000000004</v>
      </c>
      <c r="G451">
        <v>19.668708797188401</v>
      </c>
      <c r="H451">
        <f>(Table2[[#This Row],[1Y Return vs Nifty]]-AVERAGE(Table2[1Y Return vs Nifty]))/_xlfn.STDEV.P(Table2[1Y Return vs Nifty])</f>
        <v>-8.6015834064533572E-2</v>
      </c>
      <c r="I451">
        <v>23.907502210671399</v>
      </c>
      <c r="J451">
        <f>(Table2[[#This Row],[1M Return vs Nifty]]-AVERAGE(Table2[1M Return vs Nifty]))/_xlfn.STDEV.P(Table2[1M Return vs Nifty])</f>
        <v>2.4459222471358952</v>
      </c>
      <c r="K451">
        <v>-7.2220202936697602</v>
      </c>
      <c r="L451">
        <f>(Table2[[#This Row],[6M Return vs Nifty]]-AVERAGE(Table2[6M Return vs Nifty]))/_xlfn.STDEV.P(Table2[6M Return vs Nifty])</f>
        <v>-0.53973191708092383</v>
      </c>
      <c r="M451">
        <v>5.8360001809119897</v>
      </c>
      <c r="N451">
        <f>(Table2[[#This Row],[1W Return vs Nifty]]-AVERAGE(Table2[1W Return vs Nifty]))/_xlfn.STDEV.P(Table2[1W Return vs Nifty])</f>
        <v>0.80284206975518957</v>
      </c>
      <c r="O451">
        <v>2392.4299999999998</v>
      </c>
      <c r="P451">
        <v>453.76319901422102</v>
      </c>
      <c r="Q451">
        <v>415.391871875758</v>
      </c>
      <c r="R451">
        <v>69.575953140570903</v>
      </c>
      <c r="S451" s="1">
        <f>(Table2[[#This Row],[Close Price]]-Table2[[#This Row],[20D EMA]])/Table2[[#This Row],[20D EMA]]</f>
        <v>-0.78512223973115203</v>
      </c>
      <c r="T451" s="1">
        <f>(Table2[[#This Row],[Close Price]]-Table2[[#This Row],[50D EMA]])/Table2[[#This Row],[50D EMA]]</f>
        <v>0.13292572230805497</v>
      </c>
      <c r="U451" s="1">
        <f>(Table2[[#This Row],[Close Price]]-Table2[[#This Row],[200D EMA]])/Table2[[#This Row],[200D EMA]]</f>
        <v>0.2375783803342191</v>
      </c>
      <c r="V451">
        <v>1.1154056120290801</v>
      </c>
      <c r="W451">
        <v>2471</v>
      </c>
      <c r="X451">
        <v>2581</v>
      </c>
      <c r="Y451">
        <v>2450.0500000000002</v>
      </c>
      <c r="Z451">
        <v>2616.8000000000002</v>
      </c>
      <c r="AA451">
        <v>2187.3000000000002</v>
      </c>
      <c r="AB451">
        <v>2616.8000000000002</v>
      </c>
      <c r="AC451" s="1">
        <f>(Table2[[#This Row],[Close Price]]/Table2[[#This Row],[Day Low]])-1</f>
        <v>-0.79195467422096311</v>
      </c>
      <c r="AD451" s="1">
        <f>(Table2[[#This Row],[Day High]]/Table2[[#This Row],[Close Price]])-1</f>
        <v>4.0206193588546526</v>
      </c>
      <c r="AE451" s="1">
        <f>(Table2[[#This Row],[Close Price]]/Table2[[#This Row],[Current Week Low]])-1</f>
        <v>-0.79017571069978165</v>
      </c>
      <c r="AF451" s="1">
        <f>(Table2[[#This Row],[Current Week High]]/Table2[[#This Row],[Close Price]])-1</f>
        <v>4.0902583255524432</v>
      </c>
      <c r="AG451" s="1">
        <f>(Table2[[#This Row],[Close Price]]/Table2[[#This Row],[Current Month Low]])-1</f>
        <v>-0.76497051158963103</v>
      </c>
      <c r="AH451" s="1">
        <f>(Table2[[#This Row],[Current Month High]]/Table2[[#This Row],[Close Price]])-1</f>
        <v>4.0902583255524432</v>
      </c>
      <c r="AI451">
        <v>6.7149081854964203</v>
      </c>
      <c r="AJ451">
        <v>75.825979889185206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0.21</v>
      </c>
      <c r="AM451" t="s">
        <v>3188</v>
      </c>
      <c r="AN451">
        <v>3.66</v>
      </c>
      <c r="AO451" t="s">
        <v>3188</v>
      </c>
      <c r="AP451">
        <v>2.0424548385831999E-2</v>
      </c>
      <c r="AQ451">
        <f>(Table2[[#This Row],[Sharpe Ratio]]-AVERAGE(Table2[Sharpe Ratio]))/_xlfn.STDEV.P(Table2[Sharpe Ratio])</f>
        <v>-0.53149651929754438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2.0915200464480832</v>
      </c>
      <c r="AS451">
        <f>_xlfn.RANK.AVG(Table2[[#This Row],[1Y Return vs Nifty Z-Score]],Table2[1Y Return vs Nifty Z-Score])</f>
        <v>316</v>
      </c>
      <c r="AT451">
        <f>_xlfn.RANK.AVG(Table2[[#This Row],[6M Return vs Nifty Z-Score]],Table2[6M Return vs Nifty Z-Score])</f>
        <v>498</v>
      </c>
      <c r="AU451">
        <f>_xlfn.RANK.AVG(Table2[[#This Row],[Sharpe Ratio Z-Score]],Table2[Sharpe Ratio Z-Score])</f>
        <v>476</v>
      </c>
      <c r="AV451">
        <f>(Table2[[#This Row],[Rank 1Y]]+Table2[[#This Row],[Rank 6M]]+Table2[[#This Row],[Rank Sharpe]])/3</f>
        <v>430</v>
      </c>
    </row>
    <row r="452" spans="1:48" x14ac:dyDescent="0.3">
      <c r="A452" t="s">
        <v>147</v>
      </c>
      <c r="B452" t="s">
        <v>148</v>
      </c>
      <c r="C452" t="s">
        <v>3141</v>
      </c>
      <c r="D452" t="s">
        <v>21</v>
      </c>
      <c r="E452">
        <v>189355.92686523899</v>
      </c>
      <c r="F452">
        <v>6394.45</v>
      </c>
      <c r="G452">
        <v>-2.2807957204758398</v>
      </c>
      <c r="H452">
        <f>(Table2[[#This Row],[1Y Return vs Nifty]]-AVERAGE(Table2[1Y Return vs Nifty]))/_xlfn.STDEV.P(Table2[1Y Return vs Nifty])</f>
        <v>-0.46027825990212878</v>
      </c>
      <c r="I452">
        <v>1.8452277011274201</v>
      </c>
      <c r="J452">
        <f>(Table2[[#This Row],[1M Return vs Nifty]]-AVERAGE(Table2[1M Return vs Nifty]))/_xlfn.STDEV.P(Table2[1M Return vs Nifty])</f>
        <v>1.2326467902655475E-2</v>
      </c>
      <c r="K452">
        <v>24.386611002668399</v>
      </c>
      <c r="L452">
        <f>(Table2[[#This Row],[6M Return vs Nifty]]-AVERAGE(Table2[6M Return vs Nifty]))/_xlfn.STDEV.P(Table2[6M Return vs Nifty])</f>
        <v>0.4693851721354359</v>
      </c>
      <c r="M452">
        <v>-0.33830278230516703</v>
      </c>
      <c r="N452">
        <f>(Table2[[#This Row],[1W Return vs Nifty]]-AVERAGE(Table2[1W Return vs Nifty]))/_xlfn.STDEV.P(Table2[1W Return vs Nifty])</f>
        <v>-0.48051622062423727</v>
      </c>
      <c r="O452">
        <v>6314.89</v>
      </c>
      <c r="P452">
        <v>6104.1571190190898</v>
      </c>
      <c r="Q452">
        <v>5573.4120278956998</v>
      </c>
      <c r="R452">
        <v>55.478018477555899</v>
      </c>
      <c r="S452" s="1">
        <f>(Table2[[#This Row],[Close Price]]-Table2[[#This Row],[20D EMA]])/Table2[[#This Row],[20D EMA]]</f>
        <v>1.2598794278285051E-2</v>
      </c>
      <c r="T452" s="1">
        <f>(Table2[[#This Row],[Close Price]]-Table2[[#This Row],[50D EMA]])/Table2[[#This Row],[50D EMA]]</f>
        <v>4.7556587309397234E-2</v>
      </c>
      <c r="U452" s="1">
        <f>(Table2[[#This Row],[Close Price]]-Table2[[#This Row],[200D EMA]])/Table2[[#This Row],[200D EMA]]</f>
        <v>0.14731334557626299</v>
      </c>
      <c r="V452">
        <v>0.60504368166603295</v>
      </c>
      <c r="W452">
        <v>6312.7</v>
      </c>
      <c r="X452">
        <v>6425</v>
      </c>
      <c r="Y452">
        <v>6312.7</v>
      </c>
      <c r="Z452">
        <v>6551.7</v>
      </c>
      <c r="AA452">
        <v>6100</v>
      </c>
      <c r="AB452">
        <v>6551.7</v>
      </c>
      <c r="AC452" s="1">
        <f>(Table2[[#This Row],[Close Price]]/Table2[[#This Row],[Day Low]])-1</f>
        <v>1.2950084749790092E-2</v>
      </c>
      <c r="AD452" s="1">
        <f>(Table2[[#This Row],[Day High]]/Table2[[#This Row],[Close Price]])-1</f>
        <v>4.7775805581402597E-3</v>
      </c>
      <c r="AE452" s="1">
        <f>(Table2[[#This Row],[Close Price]]/Table2[[#This Row],[Current Week Low]])-1</f>
        <v>1.2950084749790092E-2</v>
      </c>
      <c r="AF452" s="1">
        <f>(Table2[[#This Row],[Current Week High]]/Table2[[#This Row],[Close Price]])-1</f>
        <v>2.4591638061131071E-2</v>
      </c>
      <c r="AG452" s="1">
        <f>(Table2[[#This Row],[Close Price]]/Table2[[#This Row],[Current Month Low]])-1</f>
        <v>4.8270491803278581E-2</v>
      </c>
      <c r="AH452" s="1">
        <f>(Table2[[#This Row],[Current Month High]]/Table2[[#This Row],[Close Price]])-1</f>
        <v>2.4591638061131071E-2</v>
      </c>
      <c r="AI452">
        <v>2.8227603625018598</v>
      </c>
      <c r="AJ452">
        <v>41.6722978586699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0.08</v>
      </c>
      <c r="AM452" t="s">
        <v>3188</v>
      </c>
      <c r="AN452">
        <v>2.4</v>
      </c>
      <c r="AO452" t="s">
        <v>3188</v>
      </c>
      <c r="AP452">
        <v>-3.6397400373231997E-2</v>
      </c>
      <c r="AQ452">
        <f>(Table2[[#This Row],[Sharpe Ratio]]-AVERAGE(Table2[Sharpe Ratio]))/_xlfn.STDEV.P(Table2[Sharpe Ratio])</f>
        <v>-1.1973190548935053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-1.6564018953817798</v>
      </c>
      <c r="AS452">
        <f>_xlfn.RANK.AVG(Table2[[#This Row],[1Y Return vs Nifty Z-Score]],Table2[1Y Return vs Nifty Z-Score])</f>
        <v>467</v>
      </c>
      <c r="AT452">
        <f>_xlfn.RANK.AVG(Table2[[#This Row],[6M Return vs Nifty Z-Score]],Table2[6M Return vs Nifty Z-Score])</f>
        <v>181</v>
      </c>
      <c r="AU452">
        <f>_xlfn.RANK.AVG(Table2[[#This Row],[Sharpe Ratio Z-Score]],Table2[Sharpe Ratio Z-Score])</f>
        <v>646</v>
      </c>
      <c r="AV452">
        <f>(Table2[[#This Row],[Rank 1Y]]+Table2[[#This Row],[Rank 6M]]+Table2[[#This Row],[Rank Sharpe]])/3</f>
        <v>431.33333333333331</v>
      </c>
    </row>
    <row r="453" spans="1:48" x14ac:dyDescent="0.3">
      <c r="A453" t="s">
        <v>694</v>
      </c>
      <c r="B453" t="s">
        <v>695</v>
      </c>
      <c r="C453" t="s">
        <v>3142</v>
      </c>
      <c r="D453" t="s">
        <v>54</v>
      </c>
      <c r="E453">
        <v>26257.975088625</v>
      </c>
      <c r="F453">
        <v>897.75</v>
      </c>
      <c r="G453">
        <v>-10.752704599491899</v>
      </c>
      <c r="H453">
        <f>(Table2[[#This Row],[1Y Return vs Nifty]]-AVERAGE(Table2[1Y Return vs Nifty]))/_xlfn.STDEV.P(Table2[1Y Return vs Nifty])</f>
        <v>-0.60473332794177048</v>
      </c>
      <c r="I453">
        <v>20.0078905479903</v>
      </c>
      <c r="J453">
        <f>(Table2[[#This Row],[1M Return vs Nifty]]-AVERAGE(Table2[1M Return vs Nifty]))/_xlfn.STDEV.P(Table2[1M Return vs Nifty])</f>
        <v>2.0157726504184716</v>
      </c>
      <c r="K453">
        <v>18.568380100825401</v>
      </c>
      <c r="L453">
        <f>(Table2[[#This Row],[6M Return vs Nifty]]-AVERAGE(Table2[6M Return vs Nifty]))/_xlfn.STDEV.P(Table2[6M Return vs Nifty])</f>
        <v>0.28363602732078314</v>
      </c>
      <c r="M453">
        <v>12.203008559605401</v>
      </c>
      <c r="N453">
        <f>(Table2[[#This Row],[1W Return vs Nifty]]-AVERAGE(Table2[1W Return vs Nifty]))/_xlfn.STDEV.P(Table2[1W Return vs Nifty])</f>
        <v>2.1262550989489881</v>
      </c>
      <c r="O453">
        <v>821.08</v>
      </c>
      <c r="P453">
        <v>789.45837503954397</v>
      </c>
      <c r="Q453">
        <v>750.05846764483499</v>
      </c>
      <c r="R453">
        <v>80.743468369875202</v>
      </c>
      <c r="S453" s="1">
        <f>(Table2[[#This Row],[Close Price]]-Table2[[#This Row],[20D EMA]])/Table2[[#This Row],[20D EMA]]</f>
        <v>9.3377015637940222E-2</v>
      </c>
      <c r="T453" s="1">
        <f>(Table2[[#This Row],[Close Price]]-Table2[[#This Row],[50D EMA]])/Table2[[#This Row],[50D EMA]]</f>
        <v>0.13717205160440751</v>
      </c>
      <c r="U453" s="1">
        <f>(Table2[[#This Row],[Close Price]]-Table2[[#This Row],[200D EMA]])/Table2[[#This Row],[200D EMA]]</f>
        <v>0.19690669291277088</v>
      </c>
      <c r="V453">
        <v>1.4104370164648301</v>
      </c>
      <c r="W453">
        <v>890.25</v>
      </c>
      <c r="X453">
        <v>917</v>
      </c>
      <c r="Y453">
        <v>799.7</v>
      </c>
      <c r="Z453">
        <v>921.7</v>
      </c>
      <c r="AA453">
        <v>777</v>
      </c>
      <c r="AB453">
        <v>921.7</v>
      </c>
      <c r="AC453" s="1">
        <f>(Table2[[#This Row],[Close Price]]/Table2[[#This Row],[Day Low]])-1</f>
        <v>8.4245998315080062E-3</v>
      </c>
      <c r="AD453" s="1">
        <f>(Table2[[#This Row],[Day High]]/Table2[[#This Row],[Close Price]])-1</f>
        <v>2.1442495126705596E-2</v>
      </c>
      <c r="AE453" s="1">
        <f>(Table2[[#This Row],[Close Price]]/Table2[[#This Row],[Current Week Low]])-1</f>
        <v>0.12260847817931708</v>
      </c>
      <c r="AF453" s="1">
        <f>(Table2[[#This Row],[Current Week High]]/Table2[[#This Row],[Close Price]])-1</f>
        <v>2.6677805625174189E-2</v>
      </c>
      <c r="AG453" s="1">
        <f>(Table2[[#This Row],[Close Price]]/Table2[[#This Row],[Current Month Low]])-1</f>
        <v>0.15540540540540548</v>
      </c>
      <c r="AH453" s="1">
        <f>(Table2[[#This Row],[Current Month High]]/Table2[[#This Row],[Close Price]])-1</f>
        <v>2.6677805625174189E-2</v>
      </c>
      <c r="AI453">
        <v>2.66778056251741</v>
      </c>
      <c r="AJ453">
        <v>49.612532288975899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0.18</v>
      </c>
      <c r="AM453" t="s">
        <v>3188</v>
      </c>
      <c r="AN453">
        <v>15.06</v>
      </c>
      <c r="AO453" t="s">
        <v>3188</v>
      </c>
      <c r="AQ453">
        <f>(Table2[[#This Row],[Sharpe Ratio]]-AVERAGE(Table2[Sharpe Ratio]))/_xlfn.STDEV.P(Table2[Sharpe Ratio])</f>
        <v>-0.77082524510946537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3.0501052036370071</v>
      </c>
      <c r="AS453">
        <f>_xlfn.RANK.AVG(Table2[[#This Row],[1Y Return vs Nifty Z-Score]],Table2[1Y Return vs Nifty Z-Score])</f>
        <v>523</v>
      </c>
      <c r="AT453">
        <f>_xlfn.RANK.AVG(Table2[[#This Row],[6M Return vs Nifty Z-Score]],Table2[6M Return vs Nifty Z-Score])</f>
        <v>223</v>
      </c>
      <c r="AU453">
        <f>_xlfn.RANK.AVG(Table2[[#This Row],[Sharpe Ratio Z-Score]],Table2[Sharpe Ratio Z-Score])</f>
        <v>548.5</v>
      </c>
      <c r="AV453">
        <f>(Table2[[#This Row],[Rank 1Y]]+Table2[[#This Row],[Rank 6M]]+Table2[[#This Row],[Rank Sharpe]])/3</f>
        <v>431.5</v>
      </c>
    </row>
    <row r="454" spans="1:48" x14ac:dyDescent="0.3">
      <c r="A454" t="s">
        <v>314</v>
      </c>
      <c r="B454" t="s">
        <v>315</v>
      </c>
      <c r="C454" t="s">
        <v>3144</v>
      </c>
      <c r="D454" t="s">
        <v>195</v>
      </c>
      <c r="E454">
        <v>86242.812779030006</v>
      </c>
      <c r="F454">
        <v>666.1</v>
      </c>
      <c r="G454">
        <v>-2.8409068705688898</v>
      </c>
      <c r="H454">
        <f>(Table2[[#This Row],[1Y Return vs Nifty]]-AVERAGE(Table2[1Y Return vs Nifty]))/_xlfn.STDEV.P(Table2[1Y Return vs Nifty])</f>
        <v>-0.46982875146806857</v>
      </c>
      <c r="I454">
        <v>-0.35996502865935298</v>
      </c>
      <c r="J454">
        <f>(Table2[[#This Row],[1M Return vs Nifty]]-AVERAGE(Table2[1M Return vs Nifty]))/_xlfn.STDEV.P(Table2[1M Return vs Nifty])</f>
        <v>-0.23091897432422767</v>
      </c>
      <c r="K454">
        <v>19.788268505010201</v>
      </c>
      <c r="L454">
        <f>(Table2[[#This Row],[6M Return vs Nifty]]-AVERAGE(Table2[6M Return vs Nifty]))/_xlfn.STDEV.P(Table2[6M Return vs Nifty])</f>
        <v>0.32258140980377498</v>
      </c>
      <c r="M454">
        <v>-2.3962122131526602</v>
      </c>
      <c r="N454">
        <f>(Table2[[#This Row],[1W Return vs Nifty]]-AVERAGE(Table2[1W Return vs Nifty]))/_xlfn.STDEV.P(Table2[1W Return vs Nifty])</f>
        <v>-0.90826250140473386</v>
      </c>
      <c r="O454">
        <v>685.73</v>
      </c>
      <c r="P454">
        <v>676.36408995930003</v>
      </c>
      <c r="Q454">
        <v>616.10383976414005</v>
      </c>
      <c r="R454">
        <v>29.1488160116633</v>
      </c>
      <c r="S454" s="1">
        <f>(Table2[[#This Row],[Close Price]]-Table2[[#This Row],[20D EMA]])/Table2[[#This Row],[20D EMA]]</f>
        <v>-2.8626427311040783E-2</v>
      </c>
      <c r="T454" s="1">
        <f>(Table2[[#This Row],[Close Price]]-Table2[[#This Row],[50D EMA]])/Table2[[#This Row],[50D EMA]]</f>
        <v>-1.5175391644340027E-2</v>
      </c>
      <c r="U454" s="1">
        <f>(Table2[[#This Row],[Close Price]]-Table2[[#This Row],[200D EMA]])/Table2[[#This Row],[200D EMA]]</f>
        <v>8.1148918427451699E-2</v>
      </c>
      <c r="V454">
        <v>0.72559859111810798</v>
      </c>
      <c r="W454">
        <v>661.15</v>
      </c>
      <c r="X454">
        <v>681</v>
      </c>
      <c r="Y454">
        <v>661.15</v>
      </c>
      <c r="Z454">
        <v>692.5</v>
      </c>
      <c r="AA454">
        <v>661.15</v>
      </c>
      <c r="AB454">
        <v>719.85</v>
      </c>
      <c r="AC454" s="1">
        <f>(Table2[[#This Row],[Close Price]]/Table2[[#This Row],[Day Low]])-1</f>
        <v>7.4869545488922551E-3</v>
      </c>
      <c r="AD454" s="1">
        <f>(Table2[[#This Row],[Day High]]/Table2[[#This Row],[Close Price]])-1</f>
        <v>2.2369013661612369E-2</v>
      </c>
      <c r="AE454" s="1">
        <f>(Table2[[#This Row],[Close Price]]/Table2[[#This Row],[Current Week Low]])-1</f>
        <v>7.4869545488922551E-3</v>
      </c>
      <c r="AF454" s="1">
        <f>(Table2[[#This Row],[Current Week High]]/Table2[[#This Row],[Close Price]])-1</f>
        <v>3.9633688635340114E-2</v>
      </c>
      <c r="AG454" s="1">
        <f>(Table2[[#This Row],[Close Price]]/Table2[[#This Row],[Current Month Low]])-1</f>
        <v>7.4869545488922551E-3</v>
      </c>
      <c r="AH454" s="1">
        <f>(Table2[[#This Row],[Current Month High]]/Table2[[#This Row],[Close Price]])-1</f>
        <v>8.0693589551118494E-2</v>
      </c>
      <c r="AI454">
        <v>8.0693589551118396</v>
      </c>
      <c r="AJ454">
        <v>36.973061895949002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-0.01</v>
      </c>
      <c r="AM454" t="s">
        <v>3187</v>
      </c>
      <c r="AN454">
        <v>-4.21</v>
      </c>
      <c r="AO454" t="s">
        <v>3187</v>
      </c>
      <c r="AP454">
        <v>-1.6334947921021001E-2</v>
      </c>
      <c r="AQ454">
        <f>(Table2[[#This Row],[Sharpe Ratio]]-AVERAGE(Table2[Sharpe Ratio]))/_xlfn.STDEV.P(Table2[Sharpe Ratio])</f>
        <v>-0.96223326051772351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-2.2486620779109785</v>
      </c>
      <c r="AS454">
        <f>_xlfn.RANK.AVG(Table2[[#This Row],[1Y Return vs Nifty Z-Score]],Table2[1Y Return vs Nifty Z-Score])</f>
        <v>472</v>
      </c>
      <c r="AT454">
        <f>_xlfn.RANK.AVG(Table2[[#This Row],[6M Return vs Nifty Z-Score]],Table2[6M Return vs Nifty Z-Score])</f>
        <v>212</v>
      </c>
      <c r="AU454">
        <f>_xlfn.RANK.AVG(Table2[[#This Row],[Sharpe Ratio Z-Score]],Table2[Sharpe Ratio Z-Score])</f>
        <v>613</v>
      </c>
      <c r="AV454">
        <f>(Table2[[#This Row],[Rank 1Y]]+Table2[[#This Row],[Rank 6M]]+Table2[[#This Row],[Rank Sharpe]])/3</f>
        <v>432.33333333333331</v>
      </c>
    </row>
    <row r="455" spans="1:48" x14ac:dyDescent="0.3">
      <c r="A455" t="s">
        <v>1315</v>
      </c>
      <c r="B455" t="s">
        <v>1316</v>
      </c>
      <c r="C455" t="s">
        <v>3144</v>
      </c>
      <c r="D455" t="s">
        <v>237</v>
      </c>
      <c r="E455">
        <v>8816.180918</v>
      </c>
      <c r="F455">
        <v>660.25</v>
      </c>
      <c r="G455">
        <v>-21.317425463910599</v>
      </c>
      <c r="H455">
        <f>(Table2[[#This Row],[1Y Return vs Nifty]]-AVERAGE(Table2[1Y Return vs Nifty]))/_xlfn.STDEV.P(Table2[1Y Return vs Nifty])</f>
        <v>-0.78487306894742126</v>
      </c>
      <c r="I455">
        <v>-3.1349720119016702</v>
      </c>
      <c r="J455">
        <f>(Table2[[#This Row],[1M Return vs Nifty]]-AVERAGE(Table2[1M Return vs Nifty]))/_xlfn.STDEV.P(Table2[1M Return vs Nifty])</f>
        <v>-0.53701820624339647</v>
      </c>
      <c r="K455">
        <v>4.25825881372013</v>
      </c>
      <c r="L455">
        <f>(Table2[[#This Row],[6M Return vs Nifty]]-AVERAGE(Table2[6M Return vs Nifty]))/_xlfn.STDEV.P(Table2[6M Return vs Nifty])</f>
        <v>-0.17321981702732922</v>
      </c>
      <c r="M455">
        <v>1.4275237039608699</v>
      </c>
      <c r="N455">
        <f>(Table2[[#This Row],[1W Return vs Nifty]]-AVERAGE(Table2[1W Return vs Nifty]))/_xlfn.STDEV.P(Table2[1W Return vs Nifty])</f>
        <v>-0.11348077159918951</v>
      </c>
      <c r="O455">
        <v>684.91</v>
      </c>
      <c r="P455">
        <v>687.85367782992296</v>
      </c>
      <c r="Q455">
        <v>644.93706295736104</v>
      </c>
      <c r="R455">
        <v>37.849687827001503</v>
      </c>
      <c r="S455" s="1">
        <f>(Table2[[#This Row],[Close Price]]-Table2[[#This Row],[20D EMA]])/Table2[[#This Row],[20D EMA]]</f>
        <v>-3.6004730548539178E-2</v>
      </c>
      <c r="T455" s="1">
        <f>(Table2[[#This Row],[Close Price]]-Table2[[#This Row],[50D EMA]])/Table2[[#This Row],[50D EMA]]</f>
        <v>-4.0130159537721012E-2</v>
      </c>
      <c r="U455" s="1">
        <f>(Table2[[#This Row],[Close Price]]-Table2[[#This Row],[200D EMA]])/Table2[[#This Row],[200D EMA]]</f>
        <v>2.3743304458921061E-2</v>
      </c>
      <c r="V455">
        <v>0.347952010875895</v>
      </c>
      <c r="W455">
        <v>655.4</v>
      </c>
      <c r="X455">
        <v>676.9</v>
      </c>
      <c r="Y455">
        <v>648.6</v>
      </c>
      <c r="Z455">
        <v>685.3</v>
      </c>
      <c r="AA455">
        <v>642.04999999999995</v>
      </c>
      <c r="AB455">
        <v>704.25</v>
      </c>
      <c r="AC455" s="1">
        <f>(Table2[[#This Row],[Close Price]]/Table2[[#This Row],[Day Low]])-1</f>
        <v>7.4000610314313153E-3</v>
      </c>
      <c r="AD455" s="1">
        <f>(Table2[[#This Row],[Day High]]/Table2[[#This Row],[Close Price]])-1</f>
        <v>2.5217720560393841E-2</v>
      </c>
      <c r="AE455" s="1">
        <f>(Table2[[#This Row],[Close Price]]/Table2[[#This Row],[Current Week Low]])-1</f>
        <v>1.7961763798951536E-2</v>
      </c>
      <c r="AF455" s="1">
        <f>(Table2[[#This Row],[Current Week High]]/Table2[[#This Row],[Close Price]])-1</f>
        <v>3.7940174176448238E-2</v>
      </c>
      <c r="AG455" s="1">
        <f>(Table2[[#This Row],[Close Price]]/Table2[[#This Row],[Current Month Low]])-1</f>
        <v>2.8346701970251686E-2</v>
      </c>
      <c r="AH455" s="1">
        <f>(Table2[[#This Row],[Current Month High]]/Table2[[#This Row],[Close Price]])-1</f>
        <v>6.6641423703142744E-2</v>
      </c>
      <c r="AI455">
        <v>29.4964028776978</v>
      </c>
      <c r="AJ455">
        <v>19.697244379985499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0.08</v>
      </c>
      <c r="AM455" t="s">
        <v>3188</v>
      </c>
      <c r="AN455">
        <v>-6.22</v>
      </c>
      <c r="AO455" t="s">
        <v>3187</v>
      </c>
      <c r="AP455">
        <v>6.7211377082869006E-2</v>
      </c>
      <c r="AQ455">
        <f>(Table2[[#This Row],[Sharpe Ratio]]-AVERAGE(Table2[Sharpe Ratio]))/_xlfn.STDEV.P(Table2[Sharpe Ratio])</f>
        <v>1.6737492310265143E-2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586</v>
      </c>
      <c r="AT455">
        <f>_xlfn.RANK.AVG(Table2[[#This Row],[6M Return vs Nifty Z-Score]],Table2[6M Return vs Nifty Z-Score])</f>
        <v>377</v>
      </c>
      <c r="AU455">
        <f>_xlfn.RANK.AVG(Table2[[#This Row],[Sharpe Ratio Z-Score]],Table2[Sharpe Ratio Z-Score])</f>
        <v>335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1705</v>
      </c>
      <c r="B456" t="s">
        <v>1706</v>
      </c>
      <c r="C456" t="s">
        <v>3154</v>
      </c>
      <c r="D456" t="s">
        <v>1503</v>
      </c>
      <c r="E456">
        <v>5032.7624582400003</v>
      </c>
      <c r="F456">
        <v>889.6</v>
      </c>
      <c r="G456">
        <v>-15.5720435541363</v>
      </c>
      <c r="H456">
        <f>(Table2[[#This Row],[1Y Return vs Nifty]]-AVERAGE(Table2[1Y Return vs Nifty]))/_xlfn.STDEV.P(Table2[1Y Return vs Nifty])</f>
        <v>-0.68690818918509733</v>
      </c>
      <c r="I456">
        <v>7.0271921512056403</v>
      </c>
      <c r="J456">
        <f>(Table2[[#This Row],[1M Return vs Nifty]]-AVERAGE(Table2[1M Return vs Nifty]))/_xlfn.STDEV.P(Table2[1M Return vs Nifty])</f>
        <v>0.58392695308344267</v>
      </c>
      <c r="K456">
        <v>-20.192465111338599</v>
      </c>
      <c r="L456">
        <f>(Table2[[#This Row],[6M Return vs Nifty]]-AVERAGE(Table2[6M Return vs Nifty]))/_xlfn.STDEV.P(Table2[6M Return vs Nifty])</f>
        <v>-0.95381810124808575</v>
      </c>
      <c r="M456">
        <v>-0.39167695723866902</v>
      </c>
      <c r="N456">
        <f>(Table2[[#This Row],[1W Return vs Nifty]]-AVERAGE(Table2[1W Return vs Nifty]))/_xlfn.STDEV.P(Table2[1W Return vs Nifty])</f>
        <v>-0.49161029720278271</v>
      </c>
      <c r="O456">
        <v>885.43</v>
      </c>
      <c r="P456">
        <v>873.98074877530803</v>
      </c>
      <c r="Q456">
        <v>857.33432446176505</v>
      </c>
      <c r="R456">
        <v>49.679560263474301</v>
      </c>
      <c r="S456" s="1">
        <f>(Table2[[#This Row],[Close Price]]-Table2[[#This Row],[20D EMA]])/Table2[[#This Row],[20D EMA]]</f>
        <v>4.7095761381476487E-3</v>
      </c>
      <c r="T456" s="1">
        <f>(Table2[[#This Row],[Close Price]]-Table2[[#This Row],[50D EMA]])/Table2[[#This Row],[50D EMA]]</f>
        <v>1.7871390470074931E-2</v>
      </c>
      <c r="U456" s="1">
        <f>(Table2[[#This Row],[Close Price]]-Table2[[#This Row],[200D EMA]])/Table2[[#This Row],[200D EMA]]</f>
        <v>3.7634881303150181E-2</v>
      </c>
      <c r="V456">
        <v>1.0728422441329299</v>
      </c>
      <c r="W456">
        <v>883.35</v>
      </c>
      <c r="X456">
        <v>904.95</v>
      </c>
      <c r="Y456">
        <v>883.35</v>
      </c>
      <c r="Z456">
        <v>918</v>
      </c>
      <c r="AA456">
        <v>799</v>
      </c>
      <c r="AB456">
        <v>923.35</v>
      </c>
      <c r="AC456" s="1">
        <f>(Table2[[#This Row],[Close Price]]/Table2[[#This Row],[Day Low]])-1</f>
        <v>7.0753382011661259E-3</v>
      </c>
      <c r="AD456" s="1">
        <f>(Table2[[#This Row],[Day High]]/Table2[[#This Row],[Close Price]])-1</f>
        <v>1.7254946043165464E-2</v>
      </c>
      <c r="AE456" s="1">
        <f>(Table2[[#This Row],[Close Price]]/Table2[[#This Row],[Current Week Low]])-1</f>
        <v>7.0753382011661259E-3</v>
      </c>
      <c r="AF456" s="1">
        <f>(Table2[[#This Row],[Current Week High]]/Table2[[#This Row],[Close Price]])-1</f>
        <v>3.1924460431654644E-2</v>
      </c>
      <c r="AG456" s="1">
        <f>(Table2[[#This Row],[Close Price]]/Table2[[#This Row],[Current Month Low]])-1</f>
        <v>0.11339173967459337</v>
      </c>
      <c r="AH456" s="1">
        <f>(Table2[[#This Row],[Current Month High]]/Table2[[#This Row],[Close Price]])-1</f>
        <v>3.7938399280575519E-2</v>
      </c>
      <c r="AI456">
        <v>24.314298561150999</v>
      </c>
      <c r="AJ456">
        <v>15.524965911304401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0.03</v>
      </c>
      <c r="AM456" t="s">
        <v>3188</v>
      </c>
      <c r="AN456">
        <v>2.13</v>
      </c>
      <c r="AO456" t="s">
        <v>3188</v>
      </c>
      <c r="AP456">
        <v>0.15683276795630999</v>
      </c>
      <c r="AQ456">
        <f>(Table2[[#This Row],[Sharpe Ratio]]-AVERAGE(Table2[Sharpe Ratio]))/_xlfn.STDEV.P(Table2[Sharpe Ratio])</f>
        <v>1.0668940430475817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-0.48151559150494139</v>
      </c>
      <c r="AS456">
        <f>_xlfn.RANK.AVG(Table2[[#This Row],[1Y Return vs Nifty Z-Score]],Table2[1Y Return vs Nifty Z-Score])</f>
        <v>553</v>
      </c>
      <c r="AT456">
        <f>_xlfn.RANK.AVG(Table2[[#This Row],[6M Return vs Nifty Z-Score]],Table2[6M Return vs Nifty Z-Score])</f>
        <v>643</v>
      </c>
      <c r="AU456">
        <f>_xlfn.RANK.AVG(Table2[[#This Row],[Sharpe Ratio Z-Score]],Table2[Sharpe Ratio Z-Score])</f>
        <v>102</v>
      </c>
      <c r="AV456">
        <f>(Table2[[#This Row],[Rank 1Y]]+Table2[[#This Row],[Rank 6M]]+Table2[[#This Row],[Rank Sharpe]])/3</f>
        <v>432.66666666666669</v>
      </c>
    </row>
    <row r="457" spans="1:48" x14ac:dyDescent="0.3">
      <c r="A457" t="s">
        <v>1437</v>
      </c>
      <c r="B457" t="s">
        <v>1438</v>
      </c>
      <c r="C457" t="s">
        <v>3140</v>
      </c>
      <c r="D457" t="s">
        <v>1439</v>
      </c>
      <c r="E457">
        <v>7520.8516472699903</v>
      </c>
      <c r="F457">
        <v>464.15</v>
      </c>
      <c r="G457">
        <v>44.961984601775796</v>
      </c>
      <c r="H457">
        <f>(Table2[[#This Row],[1Y Return vs Nifty]]-AVERAGE(Table2[1Y Return vs Nifty]))/_xlfn.STDEV.P(Table2[1Y Return vs Nifty])</f>
        <v>0.34526145296424854</v>
      </c>
      <c r="I457">
        <v>-1.5861115849057399</v>
      </c>
      <c r="J457">
        <f>(Table2[[#This Row],[1M Return vs Nifty]]-AVERAGE(Table2[1M Return vs Nifty]))/_xlfn.STDEV.P(Table2[1M Return vs Nifty])</f>
        <v>-0.36616999219692009</v>
      </c>
      <c r="K457">
        <v>-11.952323557102099</v>
      </c>
      <c r="L457">
        <f>(Table2[[#This Row],[6M Return vs Nifty]]-AVERAGE(Table2[6M Return vs Nifty]))/_xlfn.STDEV.P(Table2[6M Return vs Nifty])</f>
        <v>-0.6907485750169633</v>
      </c>
      <c r="M457">
        <v>1.59553726560722</v>
      </c>
      <c r="N457">
        <f>(Table2[[#This Row],[1W Return vs Nifty]]-AVERAGE(Table2[1W Return vs Nifty]))/_xlfn.STDEV.P(Table2[1W Return vs Nifty])</f>
        <v>-7.8558352255732586E-2</v>
      </c>
      <c r="O457">
        <v>480.85</v>
      </c>
      <c r="P457">
        <v>494.92997985418401</v>
      </c>
      <c r="Q457">
        <v>467.31051314653803</v>
      </c>
      <c r="R457">
        <v>34.466486705832601</v>
      </c>
      <c r="S457" s="1">
        <f>(Table2[[#This Row],[Close Price]]-Table2[[#This Row],[20D EMA]])/Table2[[#This Row],[20D EMA]]</f>
        <v>-3.4730165332224276E-2</v>
      </c>
      <c r="T457" s="1">
        <f>(Table2[[#This Row],[Close Price]]-Table2[[#This Row],[50D EMA]])/Table2[[#This Row],[50D EMA]]</f>
        <v>-6.2190574640987428E-2</v>
      </c>
      <c r="U457" s="1">
        <f>(Table2[[#This Row],[Close Price]]-Table2[[#This Row],[200D EMA]])/Table2[[#This Row],[200D EMA]]</f>
        <v>-6.7631971839396329E-3</v>
      </c>
      <c r="V457">
        <v>0.50508453274994003</v>
      </c>
      <c r="W457">
        <v>462.8</v>
      </c>
      <c r="X457">
        <v>481.5</v>
      </c>
      <c r="Y457">
        <v>462.8</v>
      </c>
      <c r="Z457">
        <v>486</v>
      </c>
      <c r="AA457">
        <v>447.3</v>
      </c>
      <c r="AB457">
        <v>504.65</v>
      </c>
      <c r="AC457" s="1">
        <f>(Table2[[#This Row],[Close Price]]/Table2[[#This Row],[Day Low]])-1</f>
        <v>2.9170267934313099E-3</v>
      </c>
      <c r="AD457" s="1">
        <f>(Table2[[#This Row],[Day High]]/Table2[[#This Row],[Close Price]])-1</f>
        <v>3.7380157276742487E-2</v>
      </c>
      <c r="AE457" s="1">
        <f>(Table2[[#This Row],[Close Price]]/Table2[[#This Row],[Current Week Low]])-1</f>
        <v>2.9170267934313099E-3</v>
      </c>
      <c r="AF457" s="1">
        <f>(Table2[[#This Row],[Current Week High]]/Table2[[#This Row],[Close Price]])-1</f>
        <v>4.7075298933534571E-2</v>
      </c>
      <c r="AG457" s="1">
        <f>(Table2[[#This Row],[Close Price]]/Table2[[#This Row],[Current Month Low]])-1</f>
        <v>3.7670467247931994E-2</v>
      </c>
      <c r="AH457" s="1">
        <f>(Table2[[#This Row],[Current Month High]]/Table2[[#This Row],[Close Price]])-1</f>
        <v>8.7256274911127862E-2</v>
      </c>
      <c r="AI457">
        <v>36.766131638478903</v>
      </c>
      <c r="AJ457">
        <v>94.259207589285694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</v>
      </c>
      <c r="AM457" t="s">
        <v>3187</v>
      </c>
      <c r="AN457">
        <v>-5.91</v>
      </c>
      <c r="AO457" t="s">
        <v>3187</v>
      </c>
      <c r="AQ457">
        <f>(Table2[[#This Row],[Sharpe Ratio]]-AVERAGE(Table2[Sharpe Ratio]))/_xlfn.STDEV.P(Table2[Sharpe Ratio])</f>
        <v>-0.77082524510946537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199</v>
      </c>
      <c r="AT457">
        <f>_xlfn.RANK.AVG(Table2[[#This Row],[6M Return vs Nifty Z-Score]],Table2[6M Return vs Nifty Z-Score])</f>
        <v>553</v>
      </c>
      <c r="AU457">
        <f>_xlfn.RANK.AVG(Table2[[#This Row],[Sharpe Ratio Z-Score]],Table2[Sharpe Ratio Z-Score])</f>
        <v>548.5</v>
      </c>
      <c r="AV457">
        <f>(Table2[[#This Row],[Rank 1Y]]+Table2[[#This Row],[Rank 6M]]+Table2[[#This Row],[Rank Sharpe]])/3</f>
        <v>433.5</v>
      </c>
    </row>
    <row r="458" spans="1:48" x14ac:dyDescent="0.3">
      <c r="A458" t="s">
        <v>205</v>
      </c>
      <c r="B458" t="s">
        <v>206</v>
      </c>
      <c r="C458" t="s">
        <v>3142</v>
      </c>
      <c r="D458" t="s">
        <v>34</v>
      </c>
      <c r="E458">
        <v>125126.279283084</v>
      </c>
      <c r="F458">
        <v>241.96</v>
      </c>
      <c r="G458">
        <v>-8.2350997188774109</v>
      </c>
      <c r="H458">
        <f>(Table2[[#This Row],[1Y Return vs Nifty]]-AVERAGE(Table2[1Y Return vs Nifty]))/_xlfn.STDEV.P(Table2[1Y Return vs Nifty])</f>
        <v>-0.56180548375462447</v>
      </c>
      <c r="I458">
        <v>4.3599225516404401</v>
      </c>
      <c r="J458">
        <f>(Table2[[#This Row],[1M Return vs Nifty]]-AVERAGE(Table2[1M Return vs Nifty]))/_xlfn.STDEV.P(Table2[1M Return vs Nifty])</f>
        <v>0.28971177428258871</v>
      </c>
      <c r="K458">
        <v>-18.327216987252399</v>
      </c>
      <c r="L458">
        <f>(Table2[[#This Row],[6M Return vs Nifty]]-AVERAGE(Table2[6M Return vs Nifty]))/_xlfn.STDEV.P(Table2[6M Return vs Nifty])</f>
        <v>-0.89426937419320063</v>
      </c>
      <c r="M458">
        <v>2.1028275969705499E-2</v>
      </c>
      <c r="N458">
        <f>(Table2[[#This Row],[1W Return vs Nifty]]-AVERAGE(Table2[1W Return vs Nifty]))/_xlfn.STDEV.P(Table2[1W Return vs Nifty])</f>
        <v>-0.40582754801210069</v>
      </c>
      <c r="O458">
        <v>244.29</v>
      </c>
      <c r="P458">
        <v>246.316719870518</v>
      </c>
      <c r="Q458">
        <v>245.69521653216901</v>
      </c>
      <c r="R458">
        <v>42.121286475311898</v>
      </c>
      <c r="S458" s="1">
        <f>(Table2[[#This Row],[Close Price]]-Table2[[#This Row],[20D EMA]])/Table2[[#This Row],[20D EMA]]</f>
        <v>-9.5378443653034682E-3</v>
      </c>
      <c r="T458" s="1">
        <f>(Table2[[#This Row],[Close Price]]-Table2[[#This Row],[50D EMA]])/Table2[[#This Row],[50D EMA]]</f>
        <v>-1.7687471125826137E-2</v>
      </c>
      <c r="U458" s="1">
        <f>(Table2[[#This Row],[Close Price]]-Table2[[#This Row],[200D EMA]])/Table2[[#This Row],[200D EMA]]</f>
        <v>-1.5202642464469597E-2</v>
      </c>
      <c r="V458">
        <v>1.0109822750189501</v>
      </c>
      <c r="W458">
        <v>239.73</v>
      </c>
      <c r="X458">
        <v>245.19</v>
      </c>
      <c r="Y458">
        <v>239.73</v>
      </c>
      <c r="Z458">
        <v>248.14</v>
      </c>
      <c r="AA458">
        <v>239.04</v>
      </c>
      <c r="AB458">
        <v>255.7</v>
      </c>
      <c r="AC458" s="1">
        <f>(Table2[[#This Row],[Close Price]]/Table2[[#This Row],[Day Low]])-1</f>
        <v>9.3021315646770741E-3</v>
      </c>
      <c r="AD458" s="1">
        <f>(Table2[[#This Row],[Day High]]/Table2[[#This Row],[Close Price]])-1</f>
        <v>1.3349313936187768E-2</v>
      </c>
      <c r="AE458" s="1">
        <f>(Table2[[#This Row],[Close Price]]/Table2[[#This Row],[Current Week Low]])-1</f>
        <v>9.3021315646770741E-3</v>
      </c>
      <c r="AF458" s="1">
        <f>(Table2[[#This Row],[Current Week High]]/Table2[[#This Row],[Close Price]])-1</f>
        <v>2.5541411803603919E-2</v>
      </c>
      <c r="AG458" s="1">
        <f>(Table2[[#This Row],[Close Price]]/Table2[[#This Row],[Current Month Low]])-1</f>
        <v>1.2215528781793994E-2</v>
      </c>
      <c r="AH458" s="1">
        <f>(Table2[[#This Row],[Current Month High]]/Table2[[#This Row],[Close Price]])-1</f>
        <v>5.6786245660439771E-2</v>
      </c>
      <c r="AI458">
        <v>23.8634485038849</v>
      </c>
      <c r="AJ458">
        <v>28.804897524620699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-0.05</v>
      </c>
      <c r="AM458" t="s">
        <v>3187</v>
      </c>
      <c r="AN458">
        <v>-2.36</v>
      </c>
      <c r="AO458" t="s">
        <v>3187</v>
      </c>
      <c r="AP458">
        <v>0.12550042298057901</v>
      </c>
      <c r="AQ458">
        <f>(Table2[[#This Row],[Sharpe Ratio]]-AVERAGE(Table2[Sharpe Ratio]))/_xlfn.STDEV.P(Table2[Sharpe Ratio])</f>
        <v>0.699751031702326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510</v>
      </c>
      <c r="AT458">
        <f>_xlfn.RANK.AVG(Table2[[#This Row],[6M Return vs Nifty Z-Score]],Table2[6M Return vs Nifty Z-Score])</f>
        <v>627</v>
      </c>
      <c r="AU458">
        <f>_xlfn.RANK.AVG(Table2[[#This Row],[Sharpe Ratio Z-Score]],Table2[Sharpe Ratio Z-Score])</f>
        <v>165</v>
      </c>
      <c r="AV458">
        <f>(Table2[[#This Row],[Rank 1Y]]+Table2[[#This Row],[Rank 6M]]+Table2[[#This Row],[Rank Sharpe]])/3</f>
        <v>434</v>
      </c>
    </row>
    <row r="459" spans="1:48" x14ac:dyDescent="0.3">
      <c r="A459" t="s">
        <v>70</v>
      </c>
      <c r="B459" t="s">
        <v>71</v>
      </c>
      <c r="C459" t="s">
        <v>3149</v>
      </c>
      <c r="D459" t="s">
        <v>72</v>
      </c>
      <c r="E459">
        <v>347841.217202375</v>
      </c>
      <c r="F459">
        <v>3013.75</v>
      </c>
      <c r="G459">
        <v>2.1487566226692301</v>
      </c>
      <c r="H459">
        <f>(Table2[[#This Row],[1Y Return vs Nifty]]-AVERAGE(Table2[1Y Return vs Nifty]))/_xlfn.STDEV.P(Table2[1Y Return vs Nifty])</f>
        <v>-0.38474967546479344</v>
      </c>
      <c r="I459">
        <v>5.8346621088458903</v>
      </c>
      <c r="J459">
        <f>(Table2[[#This Row],[1M Return vs Nifty]]-AVERAGE(Table2[1M Return vs Nifty]))/_xlfn.STDEV.P(Table2[1M Return vs Nifty])</f>
        <v>0.45238403005254291</v>
      </c>
      <c r="K459">
        <v>-11.9318838492306</v>
      </c>
      <c r="L459">
        <f>(Table2[[#This Row],[6M Return vs Nifty]]-AVERAGE(Table2[6M Return vs Nifty]))/_xlfn.STDEV.P(Table2[6M Return vs Nifty])</f>
        <v>-0.69009602988401064</v>
      </c>
      <c r="M459">
        <v>-1.4408056434839601E-2</v>
      </c>
      <c r="N459">
        <f>(Table2[[#This Row],[1W Return vs Nifty]]-AVERAGE(Table2[1W Return vs Nifty]))/_xlfn.STDEV.P(Table2[1W Return vs Nifty])</f>
        <v>-0.4131931585503173</v>
      </c>
      <c r="O459">
        <v>3088.72</v>
      </c>
      <c r="P459">
        <v>3079.9978766129602</v>
      </c>
      <c r="Q459">
        <v>3017.8483842676401</v>
      </c>
      <c r="R459">
        <v>34.039084481952898</v>
      </c>
      <c r="S459" s="1">
        <f>(Table2[[#This Row],[Close Price]]-Table2[[#This Row],[20D EMA]])/Table2[[#This Row],[20D EMA]]</f>
        <v>-2.4272190421922288E-2</v>
      </c>
      <c r="T459" s="1">
        <f>(Table2[[#This Row],[Close Price]]-Table2[[#This Row],[50D EMA]])/Table2[[#This Row],[50D EMA]]</f>
        <v>-2.1509065676958285E-2</v>
      </c>
      <c r="U459" s="1">
        <f>(Table2[[#This Row],[Close Price]]-Table2[[#This Row],[200D EMA]])/Table2[[#This Row],[200D EMA]]</f>
        <v>-1.3580484324545235E-3</v>
      </c>
      <c r="V459">
        <v>0.83078395686709205</v>
      </c>
      <c r="W459">
        <v>2993</v>
      </c>
      <c r="X459">
        <v>3100</v>
      </c>
      <c r="Y459">
        <v>2993</v>
      </c>
      <c r="Z459">
        <v>3150.1</v>
      </c>
      <c r="AA459">
        <v>2980.45</v>
      </c>
      <c r="AB459">
        <v>3211</v>
      </c>
      <c r="AC459" s="1">
        <f>(Table2[[#This Row],[Close Price]]/Table2[[#This Row],[Day Low]])-1</f>
        <v>6.9328433010358292E-3</v>
      </c>
      <c r="AD459" s="1">
        <f>(Table2[[#This Row],[Day High]]/Table2[[#This Row],[Close Price]])-1</f>
        <v>2.8618830360846115E-2</v>
      </c>
      <c r="AE459" s="1">
        <f>(Table2[[#This Row],[Close Price]]/Table2[[#This Row],[Current Week Low]])-1</f>
        <v>6.9328433010358292E-3</v>
      </c>
      <c r="AF459" s="1">
        <f>(Table2[[#This Row],[Current Week High]]/Table2[[#This Row],[Close Price]])-1</f>
        <v>4.5242637909581163E-2</v>
      </c>
      <c r="AG459" s="1">
        <f>(Table2[[#This Row],[Close Price]]/Table2[[#This Row],[Current Month Low]])-1</f>
        <v>1.1172809475079371E-2</v>
      </c>
      <c r="AH459" s="1">
        <f>(Table2[[#This Row],[Current Month High]]/Table2[[#This Row],[Close Price]])-1</f>
        <v>6.5450020738282877E-2</v>
      </c>
      <c r="AI459">
        <v>24.227291580257099</v>
      </c>
      <c r="AJ459">
        <v>40.697945845004597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-0.06</v>
      </c>
      <c r="AM459" t="s">
        <v>3187</v>
      </c>
      <c r="AN459">
        <v>-3.89</v>
      </c>
      <c r="AO459" t="s">
        <v>3187</v>
      </c>
      <c r="AP459">
        <v>7.2875679074065003E-2</v>
      </c>
      <c r="AQ459">
        <f>(Table2[[#This Row],[Sharpe Ratio]]-AVERAGE(Table2[Sharpe Ratio]))/_xlfn.STDEV.P(Table2[Sharpe Ratio])</f>
        <v>8.3110082418902845E-2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-0.9525447514276757</v>
      </c>
      <c r="AS459">
        <f>_xlfn.RANK.AVG(Table2[[#This Row],[1Y Return vs Nifty Z-Score]],Table2[1Y Return vs Nifty Z-Score])</f>
        <v>433</v>
      </c>
      <c r="AT459">
        <f>_xlfn.RANK.AVG(Table2[[#This Row],[6M Return vs Nifty Z-Score]],Table2[6M Return vs Nifty Z-Score])</f>
        <v>552</v>
      </c>
      <c r="AU459">
        <f>_xlfn.RANK.AVG(Table2[[#This Row],[Sharpe Ratio Z-Score]],Table2[Sharpe Ratio Z-Score])</f>
        <v>318</v>
      </c>
      <c r="AV459">
        <f>(Table2[[#This Row],[Rank 1Y]]+Table2[[#This Row],[Rank 6M]]+Table2[[#This Row],[Rank Sharpe]])/3</f>
        <v>434.33333333333331</v>
      </c>
    </row>
    <row r="460" spans="1:48" x14ac:dyDescent="0.3">
      <c r="A460" t="s">
        <v>1457</v>
      </c>
      <c r="B460" t="s">
        <v>1458</v>
      </c>
      <c r="C460" t="s">
        <v>3145</v>
      </c>
      <c r="D460" t="s">
        <v>48</v>
      </c>
      <c r="E460">
        <v>7290.2784540599996</v>
      </c>
      <c r="F460">
        <v>498.6</v>
      </c>
      <c r="G460">
        <v>24.623405985335001</v>
      </c>
      <c r="H460">
        <f>(Table2[[#This Row],[1Y Return vs Nifty]]-AVERAGE(Table2[1Y Return vs Nifty]))/_xlfn.STDEV.P(Table2[1Y Return vs Nifty])</f>
        <v>-1.5329707983430926E-3</v>
      </c>
      <c r="I460">
        <v>-6.6979354201503103</v>
      </c>
      <c r="J460">
        <f>(Table2[[#This Row],[1M Return vs Nifty]]-AVERAGE(Table2[1M Return vs Nifty]))/_xlfn.STDEV.P(Table2[1M Return vs Nifty])</f>
        <v>-0.93003356411710247</v>
      </c>
      <c r="K460">
        <v>4.6656622867381801</v>
      </c>
      <c r="L460">
        <f>(Table2[[#This Row],[6M Return vs Nifty]]-AVERAGE(Table2[6M Return vs Nifty]))/_xlfn.STDEV.P(Table2[6M Return vs Nifty])</f>
        <v>-0.16021331247563617</v>
      </c>
      <c r="M460">
        <v>0.65105506321612505</v>
      </c>
      <c r="N460">
        <f>(Table2[[#This Row],[1W Return vs Nifty]]-AVERAGE(Table2[1W Return vs Nifty]))/_xlfn.STDEV.P(Table2[1W Return vs Nifty])</f>
        <v>-0.27487347831538012</v>
      </c>
      <c r="O460">
        <v>517.46</v>
      </c>
      <c r="P460">
        <v>523.69570779911601</v>
      </c>
      <c r="Q460">
        <v>471.762467867071</v>
      </c>
      <c r="R460">
        <v>35.847217860011497</v>
      </c>
      <c r="S460" s="1">
        <f>(Table2[[#This Row],[Close Price]]-Table2[[#This Row],[20D EMA]])/Table2[[#This Row],[20D EMA]]</f>
        <v>-3.6447261624086909E-2</v>
      </c>
      <c r="T460" s="1">
        <f>(Table2[[#This Row],[Close Price]]-Table2[[#This Row],[50D EMA]])/Table2[[#This Row],[50D EMA]]</f>
        <v>-4.792040000591799E-2</v>
      </c>
      <c r="U460" s="1">
        <f>(Table2[[#This Row],[Close Price]]-Table2[[#This Row],[200D EMA]])/Table2[[#This Row],[200D EMA]]</f>
        <v>5.6887806811480111E-2</v>
      </c>
      <c r="V460">
        <v>0.47219185216607801</v>
      </c>
      <c r="W460">
        <v>495.1</v>
      </c>
      <c r="X460">
        <v>511.45</v>
      </c>
      <c r="Y460">
        <v>495.1</v>
      </c>
      <c r="Z460">
        <v>521.1</v>
      </c>
      <c r="AA460">
        <v>479.3</v>
      </c>
      <c r="AB460">
        <v>540.35</v>
      </c>
      <c r="AC460" s="1">
        <f>(Table2[[#This Row],[Close Price]]/Table2[[#This Row],[Day Low]])-1</f>
        <v>7.069278933548695E-3</v>
      </c>
      <c r="AD460" s="1">
        <f>(Table2[[#This Row],[Day High]]/Table2[[#This Row],[Close Price]])-1</f>
        <v>2.5772162053750325E-2</v>
      </c>
      <c r="AE460" s="1">
        <f>(Table2[[#This Row],[Close Price]]/Table2[[#This Row],[Current Week Low]])-1</f>
        <v>7.069278933548695E-3</v>
      </c>
      <c r="AF460" s="1">
        <f>(Table2[[#This Row],[Current Week High]]/Table2[[#This Row],[Close Price]])-1</f>
        <v>4.5126353790613694E-2</v>
      </c>
      <c r="AG460" s="1">
        <f>(Table2[[#This Row],[Close Price]]/Table2[[#This Row],[Current Month Low]])-1</f>
        <v>4.0267056123513445E-2</v>
      </c>
      <c r="AH460" s="1">
        <f>(Table2[[#This Row],[Current Month High]]/Table2[[#This Row],[Close Price]])-1</f>
        <v>8.3734456478138819E-2</v>
      </c>
      <c r="AI460">
        <v>17.930204572803799</v>
      </c>
      <c r="AJ460">
        <v>74.183406113537103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</v>
      </c>
      <c r="AM460" t="s">
        <v>3189</v>
      </c>
      <c r="AN460">
        <v>-5.57</v>
      </c>
      <c r="AO460" t="s">
        <v>3187</v>
      </c>
      <c r="AP460">
        <v>-3.4291488709095E-2</v>
      </c>
      <c r="AQ460">
        <f>(Table2[[#This Row],[Sharpe Ratio]]-AVERAGE(Table2[Sharpe Ratio]))/_xlfn.STDEV.P(Table2[Sharpe Ratio])</f>
        <v>-1.1726426142824617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292</v>
      </c>
      <c r="AT460">
        <f>_xlfn.RANK.AVG(Table2[[#This Row],[6M Return vs Nifty Z-Score]],Table2[6M Return vs Nifty Z-Score])</f>
        <v>373</v>
      </c>
      <c r="AU460">
        <f>_xlfn.RANK.AVG(Table2[[#This Row],[Sharpe Ratio Z-Score]],Table2[Sharpe Ratio Z-Score])</f>
        <v>640</v>
      </c>
      <c r="AV460">
        <f>(Table2[[#This Row],[Rank 1Y]]+Table2[[#This Row],[Rank 6M]]+Table2[[#This Row],[Rank Sharpe]])/3</f>
        <v>435</v>
      </c>
    </row>
    <row r="461" spans="1:48" x14ac:dyDescent="0.3">
      <c r="A461" t="s">
        <v>216</v>
      </c>
      <c r="B461" t="s">
        <v>217</v>
      </c>
      <c r="C461" t="s">
        <v>3142</v>
      </c>
      <c r="D461" t="s">
        <v>34</v>
      </c>
      <c r="E461">
        <v>117756.69672392801</v>
      </c>
      <c r="F461">
        <v>102.46</v>
      </c>
      <c r="G461">
        <v>10.244819961115001</v>
      </c>
      <c r="H461">
        <f>(Table2[[#This Row],[1Y Return vs Nifty]]-AVERAGE(Table2[1Y Return vs Nifty]))/_xlfn.STDEV.P(Table2[1Y Return vs Nifty])</f>
        <v>-0.24670317412609361</v>
      </c>
      <c r="I461">
        <v>-2.56733093029561</v>
      </c>
      <c r="J461">
        <f>(Table2[[#This Row],[1M Return vs Nifty]]-AVERAGE(Table2[1M Return vs Nifty]))/_xlfn.STDEV.P(Table2[1M Return vs Nifty])</f>
        <v>-0.47440412990605818</v>
      </c>
      <c r="K461">
        <v>-32.658911641602401</v>
      </c>
      <c r="L461">
        <f>(Table2[[#This Row],[6M Return vs Nifty]]-AVERAGE(Table2[6M Return vs Nifty]))/_xlfn.STDEV.P(Table2[6M Return vs Nifty])</f>
        <v>-1.3518139561634674</v>
      </c>
      <c r="M461">
        <v>1.25214442050895</v>
      </c>
      <c r="N461">
        <f>(Table2[[#This Row],[1W Return vs Nifty]]-AVERAGE(Table2[1W Return vs Nifty]))/_xlfn.STDEV.P(Table2[1W Return vs Nifty])</f>
        <v>-0.14993419131631147</v>
      </c>
      <c r="O461">
        <v>105.85</v>
      </c>
      <c r="P461">
        <v>109.92645041372801</v>
      </c>
      <c r="Q461">
        <v>110.18410588747901</v>
      </c>
      <c r="R461">
        <v>33.735581620726698</v>
      </c>
      <c r="S461" s="1">
        <f>(Table2[[#This Row],[Close Price]]-Table2[[#This Row],[20D EMA]])/Table2[[#This Row],[20D EMA]]</f>
        <v>-3.2026452527161083E-2</v>
      </c>
      <c r="T461" s="1">
        <f>(Table2[[#This Row],[Close Price]]-Table2[[#This Row],[50D EMA]])/Table2[[#This Row],[50D EMA]]</f>
        <v>-6.7922236965049634E-2</v>
      </c>
      <c r="U461" s="1">
        <f>(Table2[[#This Row],[Close Price]]-Table2[[#This Row],[200D EMA]])/Table2[[#This Row],[200D EMA]]</f>
        <v>-7.0101815731635E-2</v>
      </c>
      <c r="V461">
        <v>1.23425328970832</v>
      </c>
      <c r="W461">
        <v>102.02</v>
      </c>
      <c r="X461">
        <v>105.24</v>
      </c>
      <c r="Y461">
        <v>102.02</v>
      </c>
      <c r="Z461">
        <v>105.7</v>
      </c>
      <c r="AA461">
        <v>100.8</v>
      </c>
      <c r="AB461">
        <v>107.4</v>
      </c>
      <c r="AC461" s="1">
        <f>(Table2[[#This Row],[Close Price]]/Table2[[#This Row],[Day Low]])-1</f>
        <v>4.3128798274847391E-3</v>
      </c>
      <c r="AD461" s="1">
        <f>(Table2[[#This Row],[Day High]]/Table2[[#This Row],[Close Price]])-1</f>
        <v>2.7132539527620514E-2</v>
      </c>
      <c r="AE461" s="1">
        <f>(Table2[[#This Row],[Close Price]]/Table2[[#This Row],[Current Week Low]])-1</f>
        <v>4.3128798274847391E-3</v>
      </c>
      <c r="AF461" s="1">
        <f>(Table2[[#This Row],[Current Week High]]/Table2[[#This Row],[Close Price]])-1</f>
        <v>3.1622096427874391E-2</v>
      </c>
      <c r="AG461" s="1">
        <f>(Table2[[#This Row],[Close Price]]/Table2[[#This Row],[Current Month Low]])-1</f>
        <v>1.646825396825391E-2</v>
      </c>
      <c r="AH461" s="1">
        <f>(Table2[[#This Row],[Current Month High]]/Table2[[#This Row],[Close Price]])-1</f>
        <v>4.8213937146203589E-2</v>
      </c>
      <c r="AI461">
        <v>39.469061097013402</v>
      </c>
      <c r="AJ461">
        <v>52.130660727542597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-0.18</v>
      </c>
      <c r="AM461" t="s">
        <v>3187</v>
      </c>
      <c r="AN461">
        <v>-4.43</v>
      </c>
      <c r="AO461" t="s">
        <v>3187</v>
      </c>
      <c r="AP461">
        <v>0.10408828909712101</v>
      </c>
      <c r="AQ461">
        <f>(Table2[[#This Row],[Sharpe Ratio]]-AVERAGE(Table2[Sharpe Ratio]))/_xlfn.STDEV.P(Table2[Sharpe Ratio])</f>
        <v>0.44885007553738926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378</v>
      </c>
      <c r="AT461">
        <f>_xlfn.RANK.AVG(Table2[[#This Row],[6M Return vs Nifty Z-Score]],Table2[6M Return vs Nifty Z-Score])</f>
        <v>706</v>
      </c>
      <c r="AU461">
        <f>_xlfn.RANK.AVG(Table2[[#This Row],[Sharpe Ratio Z-Score]],Table2[Sharpe Ratio Z-Score])</f>
        <v>223</v>
      </c>
      <c r="AV461">
        <f>(Table2[[#This Row],[Rank 1Y]]+Table2[[#This Row],[Rank 6M]]+Table2[[#This Row],[Rank Sharpe]])/3</f>
        <v>435.66666666666669</v>
      </c>
    </row>
    <row r="462" spans="1:48" x14ac:dyDescent="0.3">
      <c r="A462" t="s">
        <v>782</v>
      </c>
      <c r="B462" t="s">
        <v>783</v>
      </c>
      <c r="C462" t="s">
        <v>3146</v>
      </c>
      <c r="D462" t="s">
        <v>275</v>
      </c>
      <c r="E462">
        <v>20895.997209779998</v>
      </c>
      <c r="F462">
        <v>419.65</v>
      </c>
      <c r="G462">
        <v>2.2399826699980601</v>
      </c>
      <c r="H462">
        <f>(Table2[[#This Row],[1Y Return vs Nifty]]-AVERAGE(Table2[1Y Return vs Nifty]))/_xlfn.STDEV.P(Table2[1Y Return vs Nifty])</f>
        <v>-0.38319417421211655</v>
      </c>
      <c r="I462">
        <v>5.2689619048802303</v>
      </c>
      <c r="J462">
        <f>(Table2[[#This Row],[1M Return vs Nifty]]-AVERAGE(Table2[1M Return vs Nifty]))/_xlfn.STDEV.P(Table2[1M Return vs Nifty])</f>
        <v>0.38998404368274825</v>
      </c>
      <c r="K462">
        <v>-31.324532487059301</v>
      </c>
      <c r="L462">
        <f>(Table2[[#This Row],[6M Return vs Nifty]]-AVERAGE(Table2[6M Return vs Nifty]))/_xlfn.STDEV.P(Table2[6M Return vs Nifty])</f>
        <v>-1.3092134146936596</v>
      </c>
      <c r="M462">
        <v>2.1766344902910002</v>
      </c>
      <c r="N462">
        <f>(Table2[[#This Row],[1W Return vs Nifty]]-AVERAGE(Table2[1W Return vs Nifty]))/_xlfn.STDEV.P(Table2[1W Return vs Nifty])</f>
        <v>4.2225474721527601E-2</v>
      </c>
      <c r="O462">
        <v>417.68</v>
      </c>
      <c r="P462">
        <v>406.20230594866399</v>
      </c>
      <c r="Q462">
        <v>384.92895613408399</v>
      </c>
      <c r="R462">
        <v>50.497911283639503</v>
      </c>
      <c r="S462" s="1">
        <f>(Table2[[#This Row],[Close Price]]-Table2[[#This Row],[20D EMA]])/Table2[[#This Row],[20D EMA]]</f>
        <v>4.7165294004979184E-3</v>
      </c>
      <c r="T462" s="1">
        <f>(Table2[[#This Row],[Close Price]]-Table2[[#This Row],[50D EMA]])/Table2[[#This Row],[50D EMA]]</f>
        <v>3.3105902783908646E-2</v>
      </c>
      <c r="U462" s="1">
        <f>(Table2[[#This Row],[Close Price]]-Table2[[#This Row],[200D EMA]])/Table2[[#This Row],[200D EMA]]</f>
        <v>9.0201174301424741E-2</v>
      </c>
      <c r="V462">
        <v>0.42723685347885598</v>
      </c>
      <c r="W462">
        <v>418.1</v>
      </c>
      <c r="X462">
        <v>433</v>
      </c>
      <c r="Y462">
        <v>413.05</v>
      </c>
      <c r="Z462">
        <v>436.35</v>
      </c>
      <c r="AA462">
        <v>401.7</v>
      </c>
      <c r="AB462">
        <v>436.35</v>
      </c>
      <c r="AC462" s="1">
        <f>(Table2[[#This Row],[Close Price]]/Table2[[#This Row],[Day Low]])-1</f>
        <v>3.7072470700787452E-3</v>
      </c>
      <c r="AD462" s="1">
        <f>(Table2[[#This Row],[Day High]]/Table2[[#This Row],[Close Price]])-1</f>
        <v>3.1812224472774986E-2</v>
      </c>
      <c r="AE462" s="1">
        <f>(Table2[[#This Row],[Close Price]]/Table2[[#This Row],[Current Week Low]])-1</f>
        <v>1.5978695073235683E-2</v>
      </c>
      <c r="AF462" s="1">
        <f>(Table2[[#This Row],[Current Week High]]/Table2[[#This Row],[Close Price]])-1</f>
        <v>3.9795067318003197E-2</v>
      </c>
      <c r="AG462" s="1">
        <f>(Table2[[#This Row],[Close Price]]/Table2[[#This Row],[Current Month Low]])-1</f>
        <v>4.4685088374408766E-2</v>
      </c>
      <c r="AH462" s="1">
        <f>(Table2[[#This Row],[Current Month High]]/Table2[[#This Row],[Close Price]])-1</f>
        <v>3.9795067318003197E-2</v>
      </c>
      <c r="AI462">
        <v>32.967949481710903</v>
      </c>
      <c r="AJ462">
        <v>34.892317582770801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0.12</v>
      </c>
      <c r="AM462" t="s">
        <v>3188</v>
      </c>
      <c r="AN462">
        <v>1.1000000000000001</v>
      </c>
      <c r="AO462" t="s">
        <v>3188</v>
      </c>
      <c r="AP462">
        <v>0.120896874003958</v>
      </c>
      <c r="AQ462">
        <f>(Table2[[#This Row],[Sharpe Ratio]]-AVERAGE(Table2[Sharpe Ratio]))/_xlfn.STDEV.P(Table2[Sharpe Ratio])</f>
        <v>0.64580802694283068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-0.61439004355866955</v>
      </c>
      <c r="AS462">
        <f>_xlfn.RANK.AVG(Table2[[#This Row],[1Y Return vs Nifty Z-Score]],Table2[1Y Return vs Nifty Z-Score])</f>
        <v>431</v>
      </c>
      <c r="AT462">
        <f>_xlfn.RANK.AVG(Table2[[#This Row],[6M Return vs Nifty Z-Score]],Table2[6M Return vs Nifty Z-Score])</f>
        <v>703</v>
      </c>
      <c r="AU462">
        <f>_xlfn.RANK.AVG(Table2[[#This Row],[Sharpe Ratio Z-Score]],Table2[Sharpe Ratio Z-Score])</f>
        <v>173</v>
      </c>
      <c r="AV462">
        <f>(Table2[[#This Row],[Rank 1Y]]+Table2[[#This Row],[Rank 6M]]+Table2[[#This Row],[Rank Sharpe]])/3</f>
        <v>435.66666666666669</v>
      </c>
    </row>
    <row r="463" spans="1:48" x14ac:dyDescent="0.3">
      <c r="A463" t="s">
        <v>449</v>
      </c>
      <c r="B463" t="s">
        <v>450</v>
      </c>
      <c r="C463" t="s">
        <v>3142</v>
      </c>
      <c r="D463" t="s">
        <v>34</v>
      </c>
      <c r="E463">
        <v>51191.499830503999</v>
      </c>
      <c r="F463">
        <v>58.97</v>
      </c>
      <c r="G463">
        <v>-4.0865200622423599</v>
      </c>
      <c r="H463">
        <f>(Table2[[#This Row],[1Y Return vs Nifty]]-AVERAGE(Table2[1Y Return vs Nifty]))/_xlfn.STDEV.P(Table2[1Y Return vs Nifty])</f>
        <v>-0.49106778282733465</v>
      </c>
      <c r="I463">
        <v>-2.2864626580725802</v>
      </c>
      <c r="J463">
        <f>(Table2[[#This Row],[1M Return vs Nifty]]-AVERAGE(Table2[1M Return vs Nifty]))/_xlfn.STDEV.P(Table2[1M Return vs Nifty])</f>
        <v>-0.44342274394302827</v>
      </c>
      <c r="K463">
        <v>-16.3273544339918</v>
      </c>
      <c r="L463">
        <f>(Table2[[#This Row],[6M Return vs Nifty]]-AVERAGE(Table2[6M Return vs Nifty]))/_xlfn.STDEV.P(Table2[6M Return vs Nifty])</f>
        <v>-0.83042303236147041</v>
      </c>
      <c r="M463">
        <v>0.11424073843149</v>
      </c>
      <c r="N463">
        <f>(Table2[[#This Row],[1W Return vs Nifty]]-AVERAGE(Table2[1W Return vs Nifty]))/_xlfn.STDEV.P(Table2[1W Return vs Nifty])</f>
        <v>-0.3864528935483228</v>
      </c>
      <c r="O463">
        <v>58.08</v>
      </c>
      <c r="P463">
        <v>59.274734924122903</v>
      </c>
      <c r="Q463">
        <v>57.924126853287703</v>
      </c>
      <c r="R463">
        <v>61.554009324864097</v>
      </c>
      <c r="S463" s="1">
        <f>(Table2[[#This Row],[Close Price]]-Table2[[#This Row],[20D EMA]])/Table2[[#This Row],[20D EMA]]</f>
        <v>1.5323691460055107E-2</v>
      </c>
      <c r="T463" s="1">
        <f>(Table2[[#This Row],[Close Price]]-Table2[[#This Row],[50D EMA]])/Table2[[#This Row],[50D EMA]]</f>
        <v>-5.1410592474684692E-3</v>
      </c>
      <c r="U463" s="1">
        <f>(Table2[[#This Row],[Close Price]]-Table2[[#This Row],[200D EMA]])/Table2[[#This Row],[200D EMA]]</f>
        <v>1.8055915618051883E-2</v>
      </c>
      <c r="V463">
        <v>0.71979397334033202</v>
      </c>
      <c r="W463">
        <v>57.05</v>
      </c>
      <c r="X463">
        <v>60.42</v>
      </c>
      <c r="Y463">
        <v>56.5</v>
      </c>
      <c r="Z463">
        <v>60.42</v>
      </c>
      <c r="AA463">
        <v>54.64</v>
      </c>
      <c r="AB463">
        <v>60.42</v>
      </c>
      <c r="AC463" s="1">
        <f>(Table2[[#This Row],[Close Price]]/Table2[[#This Row],[Day Low]])-1</f>
        <v>3.3654688869412919E-2</v>
      </c>
      <c r="AD463" s="1">
        <f>(Table2[[#This Row],[Day High]]/Table2[[#This Row],[Close Price]])-1</f>
        <v>2.4588773952857412E-2</v>
      </c>
      <c r="AE463" s="1">
        <f>(Table2[[#This Row],[Close Price]]/Table2[[#This Row],[Current Week Low]])-1</f>
        <v>4.3716814159292072E-2</v>
      </c>
      <c r="AF463" s="1">
        <f>(Table2[[#This Row],[Current Week High]]/Table2[[#This Row],[Close Price]])-1</f>
        <v>2.4588773952857412E-2</v>
      </c>
      <c r="AG463" s="1">
        <f>(Table2[[#This Row],[Close Price]]/Table2[[#This Row],[Current Month Low]])-1</f>
        <v>7.9245973645680756E-2</v>
      </c>
      <c r="AH463" s="1">
        <f>(Table2[[#This Row],[Current Month High]]/Table2[[#This Row],[Close Price]])-1</f>
        <v>2.4588773952857412E-2</v>
      </c>
      <c r="AI463">
        <v>30.405290825843601</v>
      </c>
      <c r="AJ463">
        <v>44.3574051407588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-0.08</v>
      </c>
      <c r="AM463" t="s">
        <v>3187</v>
      </c>
      <c r="AN463">
        <v>0.24</v>
      </c>
      <c r="AO463" t="s">
        <v>3188</v>
      </c>
      <c r="AP463">
        <v>0.104679784349064</v>
      </c>
      <c r="AQ463">
        <f>(Table2[[#This Row],[Sharpe Ratio]]-AVERAGE(Table2[Sharpe Ratio]))/_xlfn.STDEV.P(Table2[Sharpe Ratio])</f>
        <v>0.4557810393118204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485</v>
      </c>
      <c r="AT463">
        <f>_xlfn.RANK.AVG(Table2[[#This Row],[6M Return vs Nifty Z-Score]],Table2[6M Return vs Nifty Z-Score])</f>
        <v>602</v>
      </c>
      <c r="AU463">
        <f>_xlfn.RANK.AVG(Table2[[#This Row],[Sharpe Ratio Z-Score]],Table2[Sharpe Ratio Z-Score])</f>
        <v>221</v>
      </c>
      <c r="AV463">
        <f>(Table2[[#This Row],[Rank 1Y]]+Table2[[#This Row],[Rank 6M]]+Table2[[#This Row],[Rank Sharpe]])/3</f>
        <v>436</v>
      </c>
    </row>
    <row r="464" spans="1:48" x14ac:dyDescent="0.3">
      <c r="A464" t="s">
        <v>73</v>
      </c>
      <c r="B464" t="s">
        <v>74</v>
      </c>
      <c r="C464" t="s">
        <v>3148</v>
      </c>
      <c r="D464" t="s">
        <v>60</v>
      </c>
      <c r="E464">
        <v>328197.22648067999</v>
      </c>
      <c r="F464">
        <v>891.6</v>
      </c>
      <c r="G464">
        <v>11.050134670404701</v>
      </c>
      <c r="H464">
        <f>(Table2[[#This Row],[1Y Return vs Nifty]]-AVERAGE(Table2[1Y Return vs Nifty]))/_xlfn.STDEV.P(Table2[1Y Return vs Nifty])</f>
        <v>-0.23297170076099305</v>
      </c>
      <c r="I464">
        <v>-4.4879749236239697</v>
      </c>
      <c r="J464">
        <f>(Table2[[#This Row],[1M Return vs Nifty]]-AVERAGE(Table2[1M Return vs Nifty]))/_xlfn.STDEV.P(Table2[1M Return vs Nifty])</f>
        <v>-0.68626220979494734</v>
      </c>
      <c r="K464">
        <v>-19.958289293776399</v>
      </c>
      <c r="L464">
        <f>(Table2[[#This Row],[6M Return vs Nifty]]-AVERAGE(Table2[6M Return vs Nifty]))/_xlfn.STDEV.P(Table2[6M Return vs Nifty])</f>
        <v>-0.94634195281357225</v>
      </c>
      <c r="M464">
        <v>-1.6605479979578399</v>
      </c>
      <c r="N464">
        <f>(Table2[[#This Row],[1W Return vs Nifty]]-AVERAGE(Table2[1W Return vs Nifty]))/_xlfn.STDEV.P(Table2[1W Return vs Nifty])</f>
        <v>-0.75535118896505271</v>
      </c>
      <c r="O464">
        <v>945.42</v>
      </c>
      <c r="P464">
        <v>984.128620480623</v>
      </c>
      <c r="Q464">
        <v>938.17335553116902</v>
      </c>
      <c r="R464">
        <v>21.168949987666799</v>
      </c>
      <c r="S464" s="1">
        <f>(Table2[[#This Row],[Close Price]]-Table2[[#This Row],[20D EMA]])/Table2[[#This Row],[20D EMA]]</f>
        <v>-5.6927080027924029E-2</v>
      </c>
      <c r="T464" s="1">
        <f>(Table2[[#This Row],[Close Price]]-Table2[[#This Row],[50D EMA]])/Table2[[#This Row],[50D EMA]]</f>
        <v>-9.4020861252296861E-2</v>
      </c>
      <c r="U464" s="1">
        <f>(Table2[[#This Row],[Close Price]]-Table2[[#This Row],[200D EMA]])/Table2[[#This Row],[200D EMA]]</f>
        <v>-4.9642590312960228E-2</v>
      </c>
      <c r="V464">
        <v>0.96032594042768304</v>
      </c>
      <c r="W464">
        <v>890.05</v>
      </c>
      <c r="X464">
        <v>914.95</v>
      </c>
      <c r="Y464">
        <v>890.05</v>
      </c>
      <c r="Z464">
        <v>940</v>
      </c>
      <c r="AA464">
        <v>890.05</v>
      </c>
      <c r="AB464">
        <v>984.5</v>
      </c>
      <c r="AC464" s="1">
        <f>(Table2[[#This Row],[Close Price]]/Table2[[#This Row],[Day Low]])-1</f>
        <v>1.7414751980227017E-3</v>
      </c>
      <c r="AD464" s="1">
        <f>(Table2[[#This Row],[Day High]]/Table2[[#This Row],[Close Price]])-1</f>
        <v>2.6188873934499757E-2</v>
      </c>
      <c r="AE464" s="1">
        <f>(Table2[[#This Row],[Close Price]]/Table2[[#This Row],[Current Week Low]])-1</f>
        <v>1.7414751980227017E-3</v>
      </c>
      <c r="AF464" s="1">
        <f>(Table2[[#This Row],[Current Week High]]/Table2[[#This Row],[Close Price]])-1</f>
        <v>5.4284432480933065E-2</v>
      </c>
      <c r="AG464" s="1">
        <f>(Table2[[#This Row],[Close Price]]/Table2[[#This Row],[Current Month Low]])-1</f>
        <v>1.7414751980227017E-3</v>
      </c>
      <c r="AH464" s="1">
        <f>(Table2[[#This Row],[Current Month High]]/Table2[[#This Row],[Close Price]])-1</f>
        <v>0.10419470614625381</v>
      </c>
      <c r="AI464">
        <v>32.234185733512703</v>
      </c>
      <c r="AJ464">
        <v>43.378628286564201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-0.18</v>
      </c>
      <c r="AM464" t="s">
        <v>3187</v>
      </c>
      <c r="AN464">
        <v>-8.52</v>
      </c>
      <c r="AO464" t="s">
        <v>3187</v>
      </c>
      <c r="AP464">
        <v>7.9947575732335005E-2</v>
      </c>
      <c r="AQ464">
        <f>(Table2[[#This Row],[Sharpe Ratio]]-AVERAGE(Table2[Sharpe Ratio]))/_xlfn.STDEV.P(Table2[Sharpe Ratio])</f>
        <v>0.16597644422651042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372</v>
      </c>
      <c r="AT464">
        <f>_xlfn.RANK.AVG(Table2[[#This Row],[6M Return vs Nifty Z-Score]],Table2[6M Return vs Nifty Z-Score])</f>
        <v>642</v>
      </c>
      <c r="AU464">
        <f>_xlfn.RANK.AVG(Table2[[#This Row],[Sharpe Ratio Z-Score]],Table2[Sharpe Ratio Z-Score])</f>
        <v>296</v>
      </c>
      <c r="AV464">
        <f>(Table2[[#This Row],[Rank 1Y]]+Table2[[#This Row],[Rank 6M]]+Table2[[#This Row],[Rank Sharpe]])/3</f>
        <v>436.66666666666669</v>
      </c>
    </row>
    <row r="465" spans="1:48" x14ac:dyDescent="0.3">
      <c r="A465" t="s">
        <v>577</v>
      </c>
      <c r="B465" t="s">
        <v>578</v>
      </c>
      <c r="C465" t="s">
        <v>3142</v>
      </c>
      <c r="D465" t="s">
        <v>404</v>
      </c>
      <c r="E465">
        <v>34846.643873250003</v>
      </c>
      <c r="F465">
        <v>4765.05</v>
      </c>
      <c r="G465">
        <v>-1.9925491704257099</v>
      </c>
      <c r="H465">
        <f>(Table2[[#This Row],[1Y Return vs Nifty]]-AVERAGE(Table2[1Y Return vs Nifty]))/_xlfn.STDEV.P(Table2[1Y Return vs Nifty])</f>
        <v>-0.45536334927285871</v>
      </c>
      <c r="I465">
        <v>3.90067436064865</v>
      </c>
      <c r="J465">
        <f>(Table2[[#This Row],[1M Return vs Nifty]]-AVERAGE(Table2[1M Return vs Nifty]))/_xlfn.STDEV.P(Table2[1M Return vs Nifty])</f>
        <v>0.23905405724916839</v>
      </c>
      <c r="K465">
        <v>-6.6045851252104004</v>
      </c>
      <c r="L465">
        <f>(Table2[[#This Row],[6M Return vs Nifty]]-AVERAGE(Table2[6M Return vs Nifty]))/_xlfn.STDEV.P(Table2[6M Return vs Nifty])</f>
        <v>-0.52002007400445061</v>
      </c>
      <c r="M465">
        <v>7.1893677960884803</v>
      </c>
      <c r="N465">
        <f>(Table2[[#This Row],[1W Return vs Nifty]]-AVERAGE(Table2[1W Return vs Nifty]))/_xlfn.STDEV.P(Table2[1W Return vs Nifty])</f>
        <v>1.0841459771298261</v>
      </c>
      <c r="O465">
        <v>4618.51</v>
      </c>
      <c r="P465">
        <v>4556.5001862325598</v>
      </c>
      <c r="Q465">
        <v>4394.4896247148699</v>
      </c>
      <c r="R465">
        <v>64.4929960044865</v>
      </c>
      <c r="S465" s="1">
        <f>(Table2[[#This Row],[Close Price]]-Table2[[#This Row],[20D EMA]])/Table2[[#This Row],[20D EMA]]</f>
        <v>3.1728847615356458E-2</v>
      </c>
      <c r="T465" s="1">
        <f>(Table2[[#This Row],[Close Price]]-Table2[[#This Row],[50D EMA]])/Table2[[#This Row],[50D EMA]]</f>
        <v>4.576973669343249E-2</v>
      </c>
      <c r="U465" s="1">
        <f>(Table2[[#This Row],[Close Price]]-Table2[[#This Row],[200D EMA]])/Table2[[#This Row],[200D EMA]]</f>
        <v>8.4323870786058241E-2</v>
      </c>
      <c r="V465">
        <v>2.5602887021619498</v>
      </c>
      <c r="W465">
        <v>4699.95</v>
      </c>
      <c r="X465">
        <v>5180</v>
      </c>
      <c r="Y465">
        <v>4620</v>
      </c>
      <c r="Z465">
        <v>5180</v>
      </c>
      <c r="AA465">
        <v>4260</v>
      </c>
      <c r="AB465">
        <v>5180</v>
      </c>
      <c r="AC465" s="1">
        <f>(Table2[[#This Row],[Close Price]]/Table2[[#This Row],[Day Low]])-1</f>
        <v>1.3851211183097734E-2</v>
      </c>
      <c r="AD465" s="1">
        <f>(Table2[[#This Row],[Day High]]/Table2[[#This Row],[Close Price]])-1</f>
        <v>8.708198235065745E-2</v>
      </c>
      <c r="AE465" s="1">
        <f>(Table2[[#This Row],[Close Price]]/Table2[[#This Row],[Current Week Low]])-1</f>
        <v>3.1396103896103922E-2</v>
      </c>
      <c r="AF465" s="1">
        <f>(Table2[[#This Row],[Current Week High]]/Table2[[#This Row],[Close Price]])-1</f>
        <v>8.708198235065745E-2</v>
      </c>
      <c r="AG465" s="1">
        <f>(Table2[[#This Row],[Close Price]]/Table2[[#This Row],[Current Month Low]])-1</f>
        <v>0.11855633802816912</v>
      </c>
      <c r="AH465" s="1">
        <f>(Table2[[#This Row],[Current Month High]]/Table2[[#This Row],[Close Price]])-1</f>
        <v>8.708198235065745E-2</v>
      </c>
      <c r="AI465">
        <v>10.5654715060702</v>
      </c>
      <c r="AJ465">
        <v>30.167727483814499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0.08</v>
      </c>
      <c r="AM465" t="s">
        <v>3188</v>
      </c>
      <c r="AN465">
        <v>2.2000000000000002</v>
      </c>
      <c r="AO465" t="s">
        <v>3188</v>
      </c>
      <c r="AP465">
        <v>5.6529866293933001E-2</v>
      </c>
      <c r="AQ465">
        <f>(Table2[[#This Row],[Sharpe Ratio]]-AVERAGE(Table2[Sharpe Ratio]))/_xlfn.STDEV.P(Table2[Sharpe Ratio])</f>
        <v>-0.10842524414640221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0.23939136695528296</v>
      </c>
      <c r="AS465">
        <f>_xlfn.RANK.AVG(Table2[[#This Row],[1Y Return vs Nifty Z-Score]],Table2[1Y Return vs Nifty Z-Score])</f>
        <v>465</v>
      </c>
      <c r="AT465">
        <f>_xlfn.RANK.AVG(Table2[[#This Row],[6M Return vs Nifty Z-Score]],Table2[6M Return vs Nifty Z-Score])</f>
        <v>489</v>
      </c>
      <c r="AU465">
        <f>_xlfn.RANK.AVG(Table2[[#This Row],[Sharpe Ratio Z-Score]],Table2[Sharpe Ratio Z-Score])</f>
        <v>366</v>
      </c>
      <c r="AV465">
        <f>(Table2[[#This Row],[Rank 1Y]]+Table2[[#This Row],[Rank 6M]]+Table2[[#This Row],[Rank Sharpe]])/3</f>
        <v>440</v>
      </c>
    </row>
    <row r="466" spans="1:48" x14ac:dyDescent="0.3">
      <c r="A466" t="s">
        <v>246</v>
      </c>
      <c r="B466" t="s">
        <v>247</v>
      </c>
      <c r="C466" t="s">
        <v>3142</v>
      </c>
      <c r="D466" t="s">
        <v>34</v>
      </c>
      <c r="E466">
        <v>105796.801396832</v>
      </c>
      <c r="F466">
        <v>55.97</v>
      </c>
      <c r="G466">
        <v>1.4164311274849</v>
      </c>
      <c r="H466">
        <f>(Table2[[#This Row],[1Y Return vs Nifty]]-AVERAGE(Table2[1Y Return vs Nifty]))/_xlfn.STDEV.P(Table2[1Y Return vs Nifty])</f>
        <v>-0.3972366050039014</v>
      </c>
      <c r="I466">
        <v>-5.4950852994138399</v>
      </c>
      <c r="J466">
        <f>(Table2[[#This Row],[1M Return vs Nifty]]-AVERAGE(Table2[1M Return vs Nifty]))/_xlfn.STDEV.P(Table2[1M Return vs Nifty])</f>
        <v>-0.79735227708080159</v>
      </c>
      <c r="K466">
        <v>-20.739936326801001</v>
      </c>
      <c r="L466">
        <f>(Table2[[#This Row],[6M Return vs Nifty]]-AVERAGE(Table2[6M Return vs Nifty]))/_xlfn.STDEV.P(Table2[6M Return vs Nifty])</f>
        <v>-0.97129631959286944</v>
      </c>
      <c r="M466">
        <v>-0.28898013658046301</v>
      </c>
      <c r="N466">
        <f>(Table2[[#This Row],[1W Return vs Nifty]]-AVERAGE(Table2[1W Return vs Nifty]))/_xlfn.STDEV.P(Table2[1W Return vs Nifty])</f>
        <v>-0.47026427369656915</v>
      </c>
      <c r="O466">
        <v>56.11</v>
      </c>
      <c r="P466">
        <v>58.4692684470469</v>
      </c>
      <c r="Q466">
        <v>57.544874012225002</v>
      </c>
      <c r="R466">
        <v>54.452467729146299</v>
      </c>
      <c r="S466" s="1">
        <f>(Table2[[#This Row],[Close Price]]-Table2[[#This Row],[20D EMA]])/Table2[[#This Row],[20D EMA]]</f>
        <v>-2.4950989128497696E-3</v>
      </c>
      <c r="T466" s="1">
        <f>(Table2[[#This Row],[Close Price]]-Table2[[#This Row],[50D EMA]])/Table2[[#This Row],[50D EMA]]</f>
        <v>-4.2744992599152862E-2</v>
      </c>
      <c r="U466" s="1">
        <f>(Table2[[#This Row],[Close Price]]-Table2[[#This Row],[200D EMA]])/Table2[[#This Row],[200D EMA]]</f>
        <v>-2.7367754978322341E-2</v>
      </c>
      <c r="V466">
        <v>0.52000279939027305</v>
      </c>
      <c r="W466">
        <v>53.8</v>
      </c>
      <c r="X466">
        <v>56.49</v>
      </c>
      <c r="Y466">
        <v>53.73</v>
      </c>
      <c r="Z466">
        <v>56.49</v>
      </c>
      <c r="AA466">
        <v>52.11</v>
      </c>
      <c r="AB466">
        <v>58.08</v>
      </c>
      <c r="AC466" s="1">
        <f>(Table2[[#This Row],[Close Price]]/Table2[[#This Row],[Day Low]])-1</f>
        <v>4.0334572490706266E-2</v>
      </c>
      <c r="AD466" s="1">
        <f>(Table2[[#This Row],[Day High]]/Table2[[#This Row],[Close Price]])-1</f>
        <v>9.2906914418438014E-3</v>
      </c>
      <c r="AE466" s="1">
        <f>(Table2[[#This Row],[Close Price]]/Table2[[#This Row],[Current Week Low]])-1</f>
        <v>4.1689931137167457E-2</v>
      </c>
      <c r="AF466" s="1">
        <f>(Table2[[#This Row],[Current Week High]]/Table2[[#This Row],[Close Price]])-1</f>
        <v>9.2906914418438014E-3</v>
      </c>
      <c r="AG466" s="1">
        <f>(Table2[[#This Row],[Close Price]]/Table2[[#This Row],[Current Month Low]])-1</f>
        <v>7.4074074074073959E-2</v>
      </c>
      <c r="AH466" s="1">
        <f>(Table2[[#This Row],[Current Month High]]/Table2[[#This Row],[Close Price]])-1</f>
        <v>3.7698767196712613E-2</v>
      </c>
      <c r="AI466">
        <v>49.633732356619603</v>
      </c>
      <c r="AJ466">
        <v>52.7148703956343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-0.17</v>
      </c>
      <c r="AM466" t="s">
        <v>3187</v>
      </c>
      <c r="AN466">
        <v>-3.05</v>
      </c>
      <c r="AO466" t="s">
        <v>3187</v>
      </c>
      <c r="AP466">
        <v>9.7564861879731998E-2</v>
      </c>
      <c r="AQ466">
        <f>(Table2[[#This Row],[Sharpe Ratio]]-AVERAGE(Table2[Sharpe Ratio]))/_xlfn.STDEV.P(Table2[Sharpe Ratio])</f>
        <v>0.37241051396806157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439</v>
      </c>
      <c r="AT466">
        <f>_xlfn.RANK.AVG(Table2[[#This Row],[6M Return vs Nifty Z-Score]],Table2[6M Return vs Nifty Z-Score])</f>
        <v>649</v>
      </c>
      <c r="AU466">
        <f>_xlfn.RANK.AVG(Table2[[#This Row],[Sharpe Ratio Z-Score]],Table2[Sharpe Ratio Z-Score])</f>
        <v>241</v>
      </c>
      <c r="AV466">
        <f>(Table2[[#This Row],[Rank 1Y]]+Table2[[#This Row],[Rank 6M]]+Table2[[#This Row],[Rank Sharpe]])/3</f>
        <v>443</v>
      </c>
    </row>
    <row r="467" spans="1:48" x14ac:dyDescent="0.3">
      <c r="A467" t="s">
        <v>1814</v>
      </c>
      <c r="B467" t="s">
        <v>1815</v>
      </c>
      <c r="C467" t="s">
        <v>3148</v>
      </c>
      <c r="D467" t="s">
        <v>190</v>
      </c>
      <c r="E467">
        <v>4383.0326854710001</v>
      </c>
      <c r="F467">
        <v>172.37</v>
      </c>
      <c r="G467">
        <v>2.6130866285626202</v>
      </c>
      <c r="H467">
        <f>(Table2[[#This Row],[1Y Return vs Nifty]]-AVERAGE(Table2[1Y Return vs Nifty]))/_xlfn.STDEV.P(Table2[1Y Return vs Nifty])</f>
        <v>-0.37683235440385593</v>
      </c>
      <c r="I467">
        <v>5.3565989742626101</v>
      </c>
      <c r="J467">
        <f>(Table2[[#This Row],[1M Return vs Nifty]]-AVERAGE(Table2[1M Return vs Nifty]))/_xlfn.STDEV.P(Table2[1M Return vs Nifty])</f>
        <v>0.39965091651859619</v>
      </c>
      <c r="K467">
        <v>-9.9046395247931596</v>
      </c>
      <c r="L467">
        <f>(Table2[[#This Row],[6M Return vs Nifty]]-AVERAGE(Table2[6M Return vs Nifty]))/_xlfn.STDEV.P(Table2[6M Return vs Nifty])</f>
        <v>-0.62537551501490618</v>
      </c>
      <c r="M467">
        <v>0.19018719093092701</v>
      </c>
      <c r="N467">
        <f>(Table2[[#This Row],[1W Return vs Nifty]]-AVERAGE(Table2[1W Return vs Nifty]))/_xlfn.STDEV.P(Table2[1W Return vs Nifty])</f>
        <v>-0.37066706152473933</v>
      </c>
      <c r="O467">
        <v>174</v>
      </c>
      <c r="P467">
        <v>176.16838391358601</v>
      </c>
      <c r="Q467">
        <v>171.699444936574</v>
      </c>
      <c r="R467">
        <v>43.855906413226897</v>
      </c>
      <c r="S467" s="1">
        <f>(Table2[[#This Row],[Close Price]]-Table2[[#This Row],[20D EMA]])/Table2[[#This Row],[20D EMA]]</f>
        <v>-9.3678160919539975E-3</v>
      </c>
      <c r="T467" s="1">
        <f>(Table2[[#This Row],[Close Price]]-Table2[[#This Row],[50D EMA]])/Table2[[#This Row],[50D EMA]]</f>
        <v>-2.1561098701167562E-2</v>
      </c>
      <c r="U467" s="1">
        <f>(Table2[[#This Row],[Close Price]]-Table2[[#This Row],[200D EMA]])/Table2[[#This Row],[200D EMA]]</f>
        <v>3.9054002980249106E-3</v>
      </c>
      <c r="V467">
        <v>0.64809060514447803</v>
      </c>
      <c r="W467">
        <v>171.81</v>
      </c>
      <c r="X467">
        <v>177.3</v>
      </c>
      <c r="Y467">
        <v>171.81</v>
      </c>
      <c r="Z467">
        <v>182.76</v>
      </c>
      <c r="AA467">
        <v>160.19999999999999</v>
      </c>
      <c r="AB467">
        <v>182.76</v>
      </c>
      <c r="AC467" s="1">
        <f>(Table2[[#This Row],[Close Price]]/Table2[[#This Row],[Day Low]])-1</f>
        <v>3.2594144694721994E-3</v>
      </c>
      <c r="AD467" s="1">
        <f>(Table2[[#This Row],[Day High]]/Table2[[#This Row],[Close Price]])-1</f>
        <v>2.860126472123925E-2</v>
      </c>
      <c r="AE467" s="1">
        <f>(Table2[[#This Row],[Close Price]]/Table2[[#This Row],[Current Week Low]])-1</f>
        <v>3.2594144694721994E-3</v>
      </c>
      <c r="AF467" s="1">
        <f>(Table2[[#This Row],[Current Week High]]/Table2[[#This Row],[Close Price]])-1</f>
        <v>6.0277310436850806E-2</v>
      </c>
      <c r="AG467" s="1">
        <f>(Table2[[#This Row],[Close Price]]/Table2[[#This Row],[Current Month Low]])-1</f>
        <v>7.5967540574282344E-2</v>
      </c>
      <c r="AH467" s="1">
        <f>(Table2[[#This Row],[Current Month High]]/Table2[[#This Row],[Close Price]])-1</f>
        <v>6.0277310436850806E-2</v>
      </c>
      <c r="AI467">
        <v>30.939258571677101</v>
      </c>
      <c r="AJ467">
        <v>36.747322491074897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-0.14000000000000001</v>
      </c>
      <c r="AM467" t="s">
        <v>3187</v>
      </c>
      <c r="AN467">
        <v>-2.21</v>
      </c>
      <c r="AO467" t="s">
        <v>3187</v>
      </c>
      <c r="AP467">
        <v>5.4069467409913002E-2</v>
      </c>
      <c r="AQ467">
        <f>(Table2[[#This Row],[Sharpe Ratio]]-AVERAGE(Table2[Sharpe Ratio]))/_xlfn.STDEV.P(Table2[Sharpe Ratio])</f>
        <v>-0.13725545957040861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428</v>
      </c>
      <c r="AT467">
        <f>_xlfn.RANK.AVG(Table2[[#This Row],[6M Return vs Nifty Z-Score]],Table2[6M Return vs Nifty Z-Score])</f>
        <v>528</v>
      </c>
      <c r="AU467">
        <f>_xlfn.RANK.AVG(Table2[[#This Row],[Sharpe Ratio Z-Score]],Table2[Sharpe Ratio Z-Score])</f>
        <v>377</v>
      </c>
      <c r="AV467">
        <f>(Table2[[#This Row],[Rank 1Y]]+Table2[[#This Row],[Rank 6M]]+Table2[[#This Row],[Rank Sharpe]])/3</f>
        <v>444.33333333333331</v>
      </c>
    </row>
    <row r="468" spans="1:48" x14ac:dyDescent="0.3">
      <c r="A468" t="s">
        <v>1032</v>
      </c>
      <c r="B468" t="s">
        <v>1033</v>
      </c>
      <c r="C468" t="s">
        <v>3151</v>
      </c>
      <c r="D468" t="s">
        <v>83</v>
      </c>
      <c r="E468">
        <v>13704.035851664999</v>
      </c>
      <c r="F468">
        <v>2447.85</v>
      </c>
      <c r="G468">
        <v>-7.8718829255132698</v>
      </c>
      <c r="H468">
        <f>(Table2[[#This Row],[1Y Return vs Nifty]]-AVERAGE(Table2[1Y Return vs Nifty]))/_xlfn.STDEV.P(Table2[1Y Return vs Nifty])</f>
        <v>-0.555612250641776</v>
      </c>
      <c r="I468">
        <v>-4.4304004114993099</v>
      </c>
      <c r="J468">
        <f>(Table2[[#This Row],[1M Return vs Nifty]]-AVERAGE(Table2[1M Return vs Nifty]))/_xlfn.STDEV.P(Table2[1M Return vs Nifty])</f>
        <v>-0.67991140994258514</v>
      </c>
      <c r="K468">
        <v>-22.3239883764289</v>
      </c>
      <c r="L468">
        <f>(Table2[[#This Row],[6M Return vs Nifty]]-AVERAGE(Table2[6M Return vs Nifty]))/_xlfn.STDEV.P(Table2[6M Return vs Nifty])</f>
        <v>-1.0218677593525183</v>
      </c>
      <c r="M468">
        <v>5.8867119674391297</v>
      </c>
      <c r="N468">
        <f>(Table2[[#This Row],[1W Return vs Nifty]]-AVERAGE(Table2[1W Return vs Nifty]))/_xlfn.STDEV.P(Table2[1W Return vs Nifty])</f>
        <v>0.81338275621765721</v>
      </c>
      <c r="O468">
        <v>2478.59</v>
      </c>
      <c r="P468">
        <v>2628.5901091515998</v>
      </c>
      <c r="Q468">
        <v>2603.0718409965102</v>
      </c>
      <c r="R468">
        <v>48.898208197387802</v>
      </c>
      <c r="S468" s="1">
        <f>(Table2[[#This Row],[Close Price]]-Table2[[#This Row],[20D EMA]])/Table2[[#This Row],[20D EMA]]</f>
        <v>-1.2402212548263422E-2</v>
      </c>
      <c r="T468" s="1">
        <f>(Table2[[#This Row],[Close Price]]-Table2[[#This Row],[50D EMA]])/Table2[[#This Row],[50D EMA]]</f>
        <v>-6.87593354788721E-2</v>
      </c>
      <c r="U468" s="1">
        <f>(Table2[[#This Row],[Close Price]]-Table2[[#This Row],[200D EMA]])/Table2[[#This Row],[200D EMA]]</f>
        <v>-5.9630256281013032E-2</v>
      </c>
      <c r="V468">
        <v>0.91832941286912895</v>
      </c>
      <c r="W468">
        <v>2430.4</v>
      </c>
      <c r="X468">
        <v>2548</v>
      </c>
      <c r="Y468">
        <v>2422</v>
      </c>
      <c r="Z468">
        <v>2548</v>
      </c>
      <c r="AA468">
        <v>2217.3000000000002</v>
      </c>
      <c r="AB468">
        <v>2548</v>
      </c>
      <c r="AC468" s="1">
        <f>(Table2[[#This Row],[Close Price]]/Table2[[#This Row],[Day Low]])-1</f>
        <v>7.1798880842659507E-3</v>
      </c>
      <c r="AD468" s="1">
        <f>(Table2[[#This Row],[Day High]]/Table2[[#This Row],[Close Price]])-1</f>
        <v>4.09134546642973E-2</v>
      </c>
      <c r="AE468" s="1">
        <f>(Table2[[#This Row],[Close Price]]/Table2[[#This Row],[Current Week Low]])-1</f>
        <v>1.0672997522708449E-2</v>
      </c>
      <c r="AF468" s="1">
        <f>(Table2[[#This Row],[Current Week High]]/Table2[[#This Row],[Close Price]])-1</f>
        <v>4.09134546642973E-2</v>
      </c>
      <c r="AG468" s="1">
        <f>(Table2[[#This Row],[Close Price]]/Table2[[#This Row],[Current Month Low]])-1</f>
        <v>0.10397781085103497</v>
      </c>
      <c r="AH468" s="1">
        <f>(Table2[[#This Row],[Current Month High]]/Table2[[#This Row],[Close Price]])-1</f>
        <v>4.09134546642973E-2</v>
      </c>
      <c r="AI468">
        <v>49.314704740895003</v>
      </c>
      <c r="AJ468">
        <v>41.086455331412097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</v>
      </c>
      <c r="AM468">
        <v>0</v>
      </c>
      <c r="AN468">
        <v>5.71</v>
      </c>
      <c r="AO468" t="s">
        <v>3188</v>
      </c>
      <c r="AP468">
        <v>0.12211411076549</v>
      </c>
      <c r="AQ468">
        <f>(Table2[[#This Row],[Sharpe Ratio]]-AVERAGE(Table2[Sharpe Ratio]))/_xlfn.STDEV.P(Table2[Sharpe Ratio])</f>
        <v>0.66007124185684873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506</v>
      </c>
      <c r="AT468">
        <f>_xlfn.RANK.AVG(Table2[[#This Row],[6M Return vs Nifty Z-Score]],Table2[6M Return vs Nifty Z-Score])</f>
        <v>658</v>
      </c>
      <c r="AU468">
        <f>_xlfn.RANK.AVG(Table2[[#This Row],[Sharpe Ratio Z-Score]],Table2[Sharpe Ratio Z-Score])</f>
        <v>170</v>
      </c>
      <c r="AV468">
        <f>(Table2[[#This Row],[Rank 1Y]]+Table2[[#This Row],[Rank 6M]]+Table2[[#This Row],[Rank Sharpe]])/3</f>
        <v>444.66666666666669</v>
      </c>
    </row>
    <row r="469" spans="1:48" x14ac:dyDescent="0.3">
      <c r="A469" t="s">
        <v>1335</v>
      </c>
      <c r="B469" t="s">
        <v>1336</v>
      </c>
      <c r="C469" t="s">
        <v>3142</v>
      </c>
      <c r="D469" t="s">
        <v>24</v>
      </c>
      <c r="E469">
        <v>8601.1681498259895</v>
      </c>
      <c r="F469">
        <v>227.74</v>
      </c>
      <c r="G469">
        <v>-30.9745387821471</v>
      </c>
      <c r="H469">
        <f>(Table2[[#This Row],[1Y Return vs Nifty]]-AVERAGE(Table2[1Y Return vs Nifty]))/_xlfn.STDEV.P(Table2[1Y Return vs Nifty])</f>
        <v>-0.9495371347883188</v>
      </c>
      <c r="I469">
        <v>1.9840647877545401</v>
      </c>
      <c r="J469">
        <f>(Table2[[#This Row],[1M Return vs Nifty]]-AVERAGE(Table2[1M Return vs Nifty]))/_xlfn.STDEV.P(Table2[1M Return vs Nifty])</f>
        <v>2.7640997139912377E-2</v>
      </c>
      <c r="K469">
        <v>-10.7994848478181</v>
      </c>
      <c r="L469">
        <f>(Table2[[#This Row],[6M Return vs Nifty]]-AVERAGE(Table2[6M Return vs Nifty]))/_xlfn.STDEV.P(Table2[6M Return vs Nifty])</f>
        <v>-0.65394377851242802</v>
      </c>
      <c r="M469">
        <v>3.43944943168384</v>
      </c>
      <c r="N469">
        <f>(Table2[[#This Row],[1W Return vs Nifty]]-AVERAGE(Table2[1W Return vs Nifty]))/_xlfn.STDEV.P(Table2[1W Return vs Nifty])</f>
        <v>0.30470757738256465</v>
      </c>
      <c r="O469">
        <v>229.01</v>
      </c>
      <c r="P469">
        <v>227.96105948175699</v>
      </c>
      <c r="Q469">
        <v>224.15296976400799</v>
      </c>
      <c r="R469">
        <v>46.539894690640701</v>
      </c>
      <c r="S469" s="1">
        <f>(Table2[[#This Row],[Close Price]]-Table2[[#This Row],[20D EMA]])/Table2[[#This Row],[20D EMA]]</f>
        <v>-5.5456093620365127E-3</v>
      </c>
      <c r="T469" s="1">
        <f>(Table2[[#This Row],[Close Price]]-Table2[[#This Row],[50D EMA]])/Table2[[#This Row],[50D EMA]]</f>
        <v>-9.6972475149718288E-4</v>
      </c>
      <c r="U469" s="1">
        <f>(Table2[[#This Row],[Close Price]]-Table2[[#This Row],[200D EMA]])/Table2[[#This Row],[200D EMA]]</f>
        <v>1.600259965223081E-2</v>
      </c>
      <c r="V469">
        <v>0.55349521199027596</v>
      </c>
      <c r="W469">
        <v>226</v>
      </c>
      <c r="X469">
        <v>229.98</v>
      </c>
      <c r="Y469">
        <v>224</v>
      </c>
      <c r="Z469">
        <v>231.99</v>
      </c>
      <c r="AA469">
        <v>219.67</v>
      </c>
      <c r="AB469">
        <v>240.55</v>
      </c>
      <c r="AC469" s="1">
        <f>(Table2[[#This Row],[Close Price]]/Table2[[#This Row],[Day Low]])-1</f>
        <v>7.6991150442478062E-3</v>
      </c>
      <c r="AD469" s="1">
        <f>(Table2[[#This Row],[Day High]]/Table2[[#This Row],[Close Price]])-1</f>
        <v>9.8357776411697184E-3</v>
      </c>
      <c r="AE469" s="1">
        <f>(Table2[[#This Row],[Close Price]]/Table2[[#This Row],[Current Week Low]])-1</f>
        <v>1.6696428571428612E-2</v>
      </c>
      <c r="AF469" s="1">
        <f>(Table2[[#This Row],[Current Week High]]/Table2[[#This Row],[Close Price]])-1</f>
        <v>1.8661631685255031E-2</v>
      </c>
      <c r="AG469" s="1">
        <f>(Table2[[#This Row],[Close Price]]/Table2[[#This Row],[Current Month Low]])-1</f>
        <v>3.6736923567169066E-2</v>
      </c>
      <c r="AH469" s="1">
        <f>(Table2[[#This Row],[Current Month High]]/Table2[[#This Row],[Close Price]])-1</f>
        <v>5.6248353385439653E-2</v>
      </c>
      <c r="AI469">
        <v>25.823307280231798</v>
      </c>
      <c r="AJ469">
        <v>18.6145833333333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-0.04</v>
      </c>
      <c r="AM469" t="s">
        <v>3187</v>
      </c>
      <c r="AN469">
        <v>-3.82</v>
      </c>
      <c r="AO469" t="s">
        <v>3187</v>
      </c>
      <c r="AP469">
        <v>0.128622931076151</v>
      </c>
      <c r="AQ469">
        <f>(Table2[[#This Row],[Sharpe Ratio]]-AVERAGE(Table2[Sharpe Ratio]))/_xlfn.STDEV.P(Table2[Sharpe Ratio])</f>
        <v>0.7363396440786486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-0.5347926946996211</v>
      </c>
      <c r="AS469">
        <f>_xlfn.RANK.AVG(Table2[[#This Row],[1Y Return vs Nifty Z-Score]],Table2[1Y Return vs Nifty Z-Score])</f>
        <v>644</v>
      </c>
      <c r="AT469">
        <f>_xlfn.RANK.AVG(Table2[[#This Row],[6M Return vs Nifty Z-Score]],Table2[6M Return vs Nifty Z-Score])</f>
        <v>539</v>
      </c>
      <c r="AU469">
        <f>_xlfn.RANK.AVG(Table2[[#This Row],[Sharpe Ratio Z-Score]],Table2[Sharpe Ratio Z-Score])</f>
        <v>156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800</v>
      </c>
      <c r="B470" t="s">
        <v>801</v>
      </c>
      <c r="C470" t="s">
        <v>3148</v>
      </c>
      <c r="D470" t="s">
        <v>190</v>
      </c>
      <c r="E470">
        <v>20062.579307644999</v>
      </c>
      <c r="F470">
        <v>528.85</v>
      </c>
      <c r="G470">
        <v>-17.839511778383599</v>
      </c>
      <c r="H470">
        <f>(Table2[[#This Row],[1Y Return vs Nifty]]-AVERAGE(Table2[1Y Return vs Nifty]))/_xlfn.STDEV.P(Table2[1Y Return vs Nifty])</f>
        <v>-0.72557093701311814</v>
      </c>
      <c r="I470">
        <v>-1.70979702927169</v>
      </c>
      <c r="J470">
        <f>(Table2[[#This Row],[1M Return vs Nifty]]-AVERAGE(Table2[1M Return vs Nifty]))/_xlfn.STDEV.P(Table2[1M Return vs Nifty])</f>
        <v>-0.37981320814146619</v>
      </c>
      <c r="K470">
        <v>-2.4137682894332699</v>
      </c>
      <c r="L470">
        <f>(Table2[[#This Row],[6M Return vs Nifty]]-AVERAGE(Table2[6M Return vs Nifty]))/_xlfn.STDEV.P(Table2[6M Return vs Nifty])</f>
        <v>-0.38622671714852547</v>
      </c>
      <c r="M470">
        <v>0.59112496215025701</v>
      </c>
      <c r="N470">
        <f>(Table2[[#This Row],[1W Return vs Nifty]]-AVERAGE(Table2[1W Return vs Nifty]))/_xlfn.STDEV.P(Table2[1W Return vs Nifty])</f>
        <v>-0.28733023537838037</v>
      </c>
      <c r="O470">
        <v>548.71</v>
      </c>
      <c r="P470">
        <v>557.47260691748704</v>
      </c>
      <c r="Q470">
        <v>530.44871535830998</v>
      </c>
      <c r="R470">
        <v>34.871721266616198</v>
      </c>
      <c r="S470" s="1">
        <f>(Table2[[#This Row],[Close Price]]-Table2[[#This Row],[20D EMA]])/Table2[[#This Row],[20D EMA]]</f>
        <v>-3.6193982249275593E-2</v>
      </c>
      <c r="T470" s="1">
        <f>(Table2[[#This Row],[Close Price]]-Table2[[#This Row],[50D EMA]])/Table2[[#This Row],[50D EMA]]</f>
        <v>-5.1343521748546693E-2</v>
      </c>
      <c r="U470" s="1">
        <f>(Table2[[#This Row],[Close Price]]-Table2[[#This Row],[200D EMA]])/Table2[[#This Row],[200D EMA]]</f>
        <v>-3.0138924122571436E-3</v>
      </c>
      <c r="V470">
        <v>1.01395751421826</v>
      </c>
      <c r="W470">
        <v>526.1</v>
      </c>
      <c r="X470">
        <v>546.79999999999995</v>
      </c>
      <c r="Y470">
        <v>526.1</v>
      </c>
      <c r="Z470">
        <v>558</v>
      </c>
      <c r="AA470">
        <v>521.9</v>
      </c>
      <c r="AB470">
        <v>578</v>
      </c>
      <c r="AC470" s="1">
        <f>(Table2[[#This Row],[Close Price]]/Table2[[#This Row],[Day Low]])-1</f>
        <v>5.2271431286827763E-3</v>
      </c>
      <c r="AD470" s="1">
        <f>(Table2[[#This Row],[Day High]]/Table2[[#This Row],[Close Price]])-1</f>
        <v>3.3941571334026532E-2</v>
      </c>
      <c r="AE470" s="1">
        <f>(Table2[[#This Row],[Close Price]]/Table2[[#This Row],[Current Week Low]])-1</f>
        <v>5.2271431286827763E-3</v>
      </c>
      <c r="AF470" s="1">
        <f>(Table2[[#This Row],[Current Week High]]/Table2[[#This Row],[Close Price]])-1</f>
        <v>5.5119599130188046E-2</v>
      </c>
      <c r="AG470" s="1">
        <f>(Table2[[#This Row],[Close Price]]/Table2[[#This Row],[Current Month Low]])-1</f>
        <v>1.3316727342402856E-2</v>
      </c>
      <c r="AH470" s="1">
        <f>(Table2[[#This Row],[Current Month High]]/Table2[[#This Row],[Close Price]])-1</f>
        <v>9.2937505909047813E-2</v>
      </c>
      <c r="AI470">
        <v>17.689325895811599</v>
      </c>
      <c r="AJ470">
        <v>30.002458210422802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-0.06</v>
      </c>
      <c r="AM470" t="s">
        <v>3187</v>
      </c>
      <c r="AN470">
        <v>-5.12</v>
      </c>
      <c r="AO470" t="s">
        <v>3187</v>
      </c>
      <c r="AP470">
        <v>7.2470387779260001E-2</v>
      </c>
      <c r="AQ470">
        <f>(Table2[[#This Row],[Sharpe Ratio]]-AVERAGE(Table2[Sharpe Ratio]))/_xlfn.STDEV.P(Table2[Sharpe Ratio])</f>
        <v>7.8361000709187792E-2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567</v>
      </c>
      <c r="AT470">
        <f>_xlfn.RANK.AVG(Table2[[#This Row],[6M Return vs Nifty Z-Score]],Table2[6M Return vs Nifty Z-Score])</f>
        <v>453</v>
      </c>
      <c r="AU470">
        <f>_xlfn.RANK.AVG(Table2[[#This Row],[Sharpe Ratio Z-Score]],Table2[Sharpe Ratio Z-Score])</f>
        <v>321</v>
      </c>
      <c r="AV470">
        <f>(Table2[[#This Row],[Rank 1Y]]+Table2[[#This Row],[Rank 6M]]+Table2[[#This Row],[Rank Sharpe]])/3</f>
        <v>447</v>
      </c>
    </row>
    <row r="471" spans="1:48" x14ac:dyDescent="0.3">
      <c r="A471" t="s">
        <v>170</v>
      </c>
      <c r="B471" t="s">
        <v>171</v>
      </c>
      <c r="C471" t="s">
        <v>3156</v>
      </c>
      <c r="D471" t="s">
        <v>172</v>
      </c>
      <c r="E471">
        <v>160439.587084725</v>
      </c>
      <c r="F471">
        <v>3154.45</v>
      </c>
      <c r="G471">
        <v>5.0277931079928599</v>
      </c>
      <c r="H471">
        <f>(Table2[[#This Row],[1Y Return vs Nifty]]-AVERAGE(Table2[1Y Return vs Nifty]))/_xlfn.STDEV.P(Table2[1Y Return vs Nifty])</f>
        <v>-0.33565903753239645</v>
      </c>
      <c r="I471">
        <v>-1.22981609640358</v>
      </c>
      <c r="J471">
        <f>(Table2[[#This Row],[1M Return vs Nifty]]-AVERAGE(Table2[1M Return vs Nifty]))/_xlfn.STDEV.P(Table2[1M Return vs Nifty])</f>
        <v>-0.32686855042564628</v>
      </c>
      <c r="K471">
        <v>-1.90580719785048</v>
      </c>
      <c r="L471">
        <f>(Table2[[#This Row],[6M Return vs Nifty]]-AVERAGE(Table2[6M Return vs Nifty]))/_xlfn.STDEV.P(Table2[6M Return vs Nifty])</f>
        <v>-0.37000987392720658</v>
      </c>
      <c r="M471">
        <v>0.84218297092906902</v>
      </c>
      <c r="N471">
        <f>(Table2[[#This Row],[1W Return vs Nifty]]-AVERAGE(Table2[1W Return vs Nifty]))/_xlfn.STDEV.P(Table2[1W Return vs Nifty])</f>
        <v>-0.23514663200616154</v>
      </c>
      <c r="O471">
        <v>3199.04</v>
      </c>
      <c r="P471">
        <v>3188.5730481287101</v>
      </c>
      <c r="Q471">
        <v>3003.6111057685598</v>
      </c>
      <c r="R471">
        <v>41.231723310734203</v>
      </c>
      <c r="S471" s="1">
        <f>(Table2[[#This Row],[Close Price]]-Table2[[#This Row],[20D EMA]])/Table2[[#This Row],[20D EMA]]</f>
        <v>-1.3938556566970137E-2</v>
      </c>
      <c r="T471" s="1">
        <f>(Table2[[#This Row],[Close Price]]-Table2[[#This Row],[50D EMA]])/Table2[[#This Row],[50D EMA]]</f>
        <v>-1.0701667364571175E-2</v>
      </c>
      <c r="U471" s="1">
        <f>(Table2[[#This Row],[Close Price]]-Table2[[#This Row],[200D EMA]])/Table2[[#This Row],[200D EMA]]</f>
        <v>5.0219182483959943E-2</v>
      </c>
      <c r="V471">
        <v>1.0476570499220501</v>
      </c>
      <c r="W471">
        <v>3142</v>
      </c>
      <c r="X471">
        <v>3204</v>
      </c>
      <c r="Y471">
        <v>3100.3</v>
      </c>
      <c r="Z471">
        <v>3217</v>
      </c>
      <c r="AA471">
        <v>3100.3</v>
      </c>
      <c r="AB471">
        <v>3396.4</v>
      </c>
      <c r="AC471" s="1">
        <f>(Table2[[#This Row],[Close Price]]/Table2[[#This Row],[Day Low]])-1</f>
        <v>3.9624443029917522E-3</v>
      </c>
      <c r="AD471" s="1">
        <f>(Table2[[#This Row],[Day High]]/Table2[[#This Row],[Close Price]])-1</f>
        <v>1.5707968108545023E-2</v>
      </c>
      <c r="AE471" s="1">
        <f>(Table2[[#This Row],[Close Price]]/Table2[[#This Row],[Current Week Low]])-1</f>
        <v>1.746605167241877E-2</v>
      </c>
      <c r="AF471" s="1">
        <f>(Table2[[#This Row],[Current Week High]]/Table2[[#This Row],[Close Price]])-1</f>
        <v>1.982913027627653E-2</v>
      </c>
      <c r="AG471" s="1">
        <f>(Table2[[#This Row],[Close Price]]/Table2[[#This Row],[Current Month Low]])-1</f>
        <v>1.746605167241877E-2</v>
      </c>
      <c r="AH471" s="1">
        <f>(Table2[[#This Row],[Current Month High]]/Table2[[#This Row],[Close Price]])-1</f>
        <v>7.6701168190968394E-2</v>
      </c>
      <c r="AI471">
        <v>8.2597600215568594</v>
      </c>
      <c r="AJ471">
        <v>37.595690388431997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0.04</v>
      </c>
      <c r="AM471" t="s">
        <v>3188</v>
      </c>
      <c r="AN471">
        <v>-6.1</v>
      </c>
      <c r="AO471" t="s">
        <v>3187</v>
      </c>
      <c r="AP471">
        <v>1.5753870071371998E-2</v>
      </c>
      <c r="AQ471">
        <f>(Table2[[#This Row],[Sharpe Ratio]]-AVERAGE(Table2[Sharpe Ratio]))/_xlfn.STDEV.P(Table2[Sharpe Ratio])</f>
        <v>-0.58622612548323083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-1.8539102193746417</v>
      </c>
      <c r="AS471">
        <f>_xlfn.RANK.AVG(Table2[[#This Row],[1Y Return vs Nifty Z-Score]],Table2[1Y Return vs Nifty Z-Score])</f>
        <v>411</v>
      </c>
      <c r="AT471">
        <f>_xlfn.RANK.AVG(Table2[[#This Row],[6M Return vs Nifty Z-Score]],Table2[6M Return vs Nifty Z-Score])</f>
        <v>446</v>
      </c>
      <c r="AU471">
        <f>_xlfn.RANK.AVG(Table2[[#This Row],[Sharpe Ratio Z-Score]],Table2[Sharpe Ratio Z-Score])</f>
        <v>486</v>
      </c>
      <c r="AV471">
        <f>(Table2[[#This Row],[Rank 1Y]]+Table2[[#This Row],[Rank 6M]]+Table2[[#This Row],[Rank Sharpe]])/3</f>
        <v>447.66666666666669</v>
      </c>
    </row>
    <row r="472" spans="1:48" x14ac:dyDescent="0.3">
      <c r="A472" t="s">
        <v>955</v>
      </c>
      <c r="B472" t="s">
        <v>956</v>
      </c>
      <c r="C472" t="s">
        <v>3156</v>
      </c>
      <c r="D472" t="s">
        <v>448</v>
      </c>
      <c r="E472">
        <v>15670.77363324</v>
      </c>
      <c r="F472">
        <v>5111.1499999999996</v>
      </c>
      <c r="G472">
        <v>-19.778460416673099</v>
      </c>
      <c r="H472">
        <f>(Table2[[#This Row],[1Y Return vs Nifty]]-AVERAGE(Table2[1Y Return vs Nifty]))/_xlfn.STDEV.P(Table2[1Y Return vs Nifty])</f>
        <v>-0.75863207606328353</v>
      </c>
      <c r="I472">
        <v>2.2047728287841202</v>
      </c>
      <c r="J472">
        <f>(Table2[[#This Row],[1M Return vs Nifty]]-AVERAGE(Table2[1M Return vs Nifty]))/_xlfn.STDEV.P(Table2[1M Return vs Nifty])</f>
        <v>5.1986363564397356E-2</v>
      </c>
      <c r="K472">
        <v>7.26257461455394</v>
      </c>
      <c r="L472">
        <f>(Table2[[#This Row],[6M Return vs Nifty]]-AVERAGE(Table2[6M Return vs Nifty]))/_xlfn.STDEV.P(Table2[6M Return vs Nifty])</f>
        <v>-7.7305938707158101E-2</v>
      </c>
      <c r="M472">
        <v>1.5335478139702901</v>
      </c>
      <c r="N472">
        <f>(Table2[[#This Row],[1W Return vs Nifty]]-AVERAGE(Table2[1W Return vs Nifty]))/_xlfn.STDEV.P(Table2[1W Return vs Nifty])</f>
        <v>-9.1443155147373667E-2</v>
      </c>
      <c r="O472">
        <v>5194.96</v>
      </c>
      <c r="P472">
        <v>5221.2486649593502</v>
      </c>
      <c r="Q472">
        <v>4930.2866734455602</v>
      </c>
      <c r="R472">
        <v>44.691245834436998</v>
      </c>
      <c r="S472" s="1">
        <f>(Table2[[#This Row],[Close Price]]-Table2[[#This Row],[20D EMA]])/Table2[[#This Row],[20D EMA]]</f>
        <v>-1.6132944238261778E-2</v>
      </c>
      <c r="T472" s="1">
        <f>(Table2[[#This Row],[Close Price]]-Table2[[#This Row],[50D EMA]])/Table2[[#This Row],[50D EMA]]</f>
        <v>-2.1086654174937238E-2</v>
      </c>
      <c r="U472" s="1">
        <f>(Table2[[#This Row],[Close Price]]-Table2[[#This Row],[200D EMA]])/Table2[[#This Row],[200D EMA]]</f>
        <v>3.6684139997085009E-2</v>
      </c>
      <c r="V472">
        <v>0.57024024193416301</v>
      </c>
      <c r="W472">
        <v>5090.05</v>
      </c>
      <c r="X472">
        <v>5260.4</v>
      </c>
      <c r="Y472">
        <v>5018.8</v>
      </c>
      <c r="Z472">
        <v>5350</v>
      </c>
      <c r="AA472">
        <v>4953.25</v>
      </c>
      <c r="AB472">
        <v>5359</v>
      </c>
      <c r="AC472" s="1">
        <f>(Table2[[#This Row],[Close Price]]/Table2[[#This Row],[Day Low]])-1</f>
        <v>4.1453423836699255E-3</v>
      </c>
      <c r="AD472" s="1">
        <f>(Table2[[#This Row],[Day High]]/Table2[[#This Row],[Close Price]])-1</f>
        <v>2.9200864776028901E-2</v>
      </c>
      <c r="AE472" s="1">
        <f>(Table2[[#This Row],[Close Price]]/Table2[[#This Row],[Current Week Low]])-1</f>
        <v>1.8400812943333067E-2</v>
      </c>
      <c r="AF472" s="1">
        <f>(Table2[[#This Row],[Current Week High]]/Table2[[#This Row],[Close Price]])-1</f>
        <v>4.6731166175909555E-2</v>
      </c>
      <c r="AG472" s="1">
        <f>(Table2[[#This Row],[Close Price]]/Table2[[#This Row],[Current Month Low]])-1</f>
        <v>3.1878059859687946E-2</v>
      </c>
      <c r="AH472" s="1">
        <f>(Table2[[#This Row],[Current Month High]]/Table2[[#This Row],[Close Price]])-1</f>
        <v>4.8492022343308294E-2</v>
      </c>
      <c r="AI472">
        <v>16.585308590043301</v>
      </c>
      <c r="AJ472">
        <v>27.111415070877801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-0.09</v>
      </c>
      <c r="AM472" t="s">
        <v>3187</v>
      </c>
      <c r="AN472">
        <v>-2.54</v>
      </c>
      <c r="AO472" t="s">
        <v>3187</v>
      </c>
      <c r="AP472">
        <v>3.9323202171112001E-2</v>
      </c>
      <c r="AQ472">
        <f>(Table2[[#This Row],[Sharpe Ratio]]-AVERAGE(Table2[Sharpe Ratio]))/_xlfn.STDEV.P(Table2[Sharpe Ratio])</f>
        <v>-0.31004776828725589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582</v>
      </c>
      <c r="AT472">
        <f>_xlfn.RANK.AVG(Table2[[#This Row],[6M Return vs Nifty Z-Score]],Table2[6M Return vs Nifty Z-Score])</f>
        <v>343</v>
      </c>
      <c r="AU472">
        <f>_xlfn.RANK.AVG(Table2[[#This Row],[Sharpe Ratio Z-Score]],Table2[Sharpe Ratio Z-Score])</f>
        <v>420</v>
      </c>
      <c r="AV472">
        <f>(Table2[[#This Row],[Rank 1Y]]+Table2[[#This Row],[Rank 6M]]+Table2[[#This Row],[Rank Sharpe]])/3</f>
        <v>448.33333333333331</v>
      </c>
    </row>
    <row r="473" spans="1:48" x14ac:dyDescent="0.3">
      <c r="A473" t="s">
        <v>1893</v>
      </c>
      <c r="B473" t="s">
        <v>1894</v>
      </c>
      <c r="C473" t="s">
        <v>3149</v>
      </c>
      <c r="D473" t="s">
        <v>117</v>
      </c>
      <c r="E473">
        <v>3872.5554986239999</v>
      </c>
      <c r="F473">
        <v>214.88</v>
      </c>
      <c r="G473">
        <v>-17.5403771500918</v>
      </c>
      <c r="H473">
        <f>(Table2[[#This Row],[1Y Return vs Nifty]]-AVERAGE(Table2[1Y Return vs Nifty]))/_xlfn.STDEV.P(Table2[1Y Return vs Nifty])</f>
        <v>-0.72047037305522033</v>
      </c>
      <c r="I473">
        <v>3.0456562186979399</v>
      </c>
      <c r="J473">
        <f>(Table2[[#This Row],[1M Return vs Nifty]]-AVERAGE(Table2[1M Return vs Nifty]))/_xlfn.STDEV.P(Table2[1M Return vs Nifty])</f>
        <v>0.14474063818084115</v>
      </c>
      <c r="K473">
        <v>-8.9838387658254497</v>
      </c>
      <c r="L473">
        <f>(Table2[[#This Row],[6M Return vs Nifty]]-AVERAGE(Table2[6M Return vs Nifty]))/_xlfn.STDEV.P(Table2[6M Return vs Nifty])</f>
        <v>-0.59597861475287683</v>
      </c>
      <c r="M473">
        <v>1.4274792479623699</v>
      </c>
      <c r="N473">
        <f>(Table2[[#This Row],[1W Return vs Nifty]]-AVERAGE(Table2[1W Return vs Nifty]))/_xlfn.STDEV.P(Table2[1W Return vs Nifty])</f>
        <v>-0.1134900119903028</v>
      </c>
      <c r="O473">
        <v>223.11</v>
      </c>
      <c r="P473">
        <v>224.174942319113</v>
      </c>
      <c r="Q473">
        <v>216.17707273478899</v>
      </c>
      <c r="R473">
        <v>37.433347899652802</v>
      </c>
      <c r="S473" s="1">
        <f>(Table2[[#This Row],[Close Price]]-Table2[[#This Row],[20D EMA]])/Table2[[#This Row],[20D EMA]]</f>
        <v>-3.6887633902559357E-2</v>
      </c>
      <c r="T473" s="1">
        <f>(Table2[[#This Row],[Close Price]]-Table2[[#This Row],[50D EMA]])/Table2[[#This Row],[50D EMA]]</f>
        <v>-4.146289599968607E-2</v>
      </c>
      <c r="U473" s="1">
        <f>(Table2[[#This Row],[Close Price]]-Table2[[#This Row],[200D EMA]])/Table2[[#This Row],[200D EMA]]</f>
        <v>-6.0000476386331512E-3</v>
      </c>
      <c r="V473">
        <v>0.66224230553494501</v>
      </c>
      <c r="W473">
        <v>213.55</v>
      </c>
      <c r="X473">
        <v>223.25</v>
      </c>
      <c r="Y473">
        <v>213.55</v>
      </c>
      <c r="Z473">
        <v>230</v>
      </c>
      <c r="AA473">
        <v>209.01</v>
      </c>
      <c r="AB473">
        <v>246.13</v>
      </c>
      <c r="AC473" s="1">
        <f>(Table2[[#This Row],[Close Price]]/Table2[[#This Row],[Day Low]])-1</f>
        <v>6.2280496370872296E-3</v>
      </c>
      <c r="AD473" s="1">
        <f>(Table2[[#This Row],[Day High]]/Table2[[#This Row],[Close Price]])-1</f>
        <v>3.8951973194341072E-2</v>
      </c>
      <c r="AE473" s="1">
        <f>(Table2[[#This Row],[Close Price]]/Table2[[#This Row],[Current Week Low]])-1</f>
        <v>6.2280496370872296E-3</v>
      </c>
      <c r="AF473" s="1">
        <f>(Table2[[#This Row],[Current Week High]]/Table2[[#This Row],[Close Price]])-1</f>
        <v>7.036485480268051E-2</v>
      </c>
      <c r="AG473" s="1">
        <f>(Table2[[#This Row],[Close Price]]/Table2[[#This Row],[Current Month Low]])-1</f>
        <v>2.8084780632505746E-2</v>
      </c>
      <c r="AH473" s="1">
        <f>(Table2[[#This Row],[Current Month High]]/Table2[[#This Row],[Close Price]])-1</f>
        <v>0.14543000744601642</v>
      </c>
      <c r="AI473">
        <v>27.955137751302999</v>
      </c>
      <c r="AJ473">
        <v>35.102169129204597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-0.15</v>
      </c>
      <c r="AM473" t="s">
        <v>3187</v>
      </c>
      <c r="AN473">
        <v>-11.97</v>
      </c>
      <c r="AO473" t="s">
        <v>3187</v>
      </c>
      <c r="AP473">
        <v>9.2235137425368E-2</v>
      </c>
      <c r="AQ473">
        <f>(Table2[[#This Row],[Sharpe Ratio]]-AVERAGE(Table2[Sharpe Ratio]))/_xlfn.STDEV.P(Table2[Sharpe Ratio])</f>
        <v>0.30995840298398747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565</v>
      </c>
      <c r="AT473">
        <f>_xlfn.RANK.AVG(Table2[[#This Row],[6M Return vs Nifty Z-Score]],Table2[6M Return vs Nifty Z-Score])</f>
        <v>517</v>
      </c>
      <c r="AU473">
        <f>_xlfn.RANK.AVG(Table2[[#This Row],[Sharpe Ratio Z-Score]],Table2[Sharpe Ratio Z-Score])</f>
        <v>264</v>
      </c>
      <c r="AV473">
        <f>(Table2[[#This Row],[Rank 1Y]]+Table2[[#This Row],[Rank 6M]]+Table2[[#This Row],[Rank Sharpe]])/3</f>
        <v>448.66666666666669</v>
      </c>
    </row>
    <row r="474" spans="1:48" x14ac:dyDescent="0.3">
      <c r="A474" t="s">
        <v>407</v>
      </c>
      <c r="B474" t="s">
        <v>408</v>
      </c>
      <c r="C474" t="s">
        <v>3148</v>
      </c>
      <c r="D474" t="s">
        <v>409</v>
      </c>
      <c r="E474">
        <v>57429.704219250001</v>
      </c>
      <c r="F474">
        <v>2970.75</v>
      </c>
      <c r="G474">
        <v>-11.387605074444201</v>
      </c>
      <c r="H474">
        <f>(Table2[[#This Row],[1Y Return vs Nifty]]-AVERAGE(Table2[1Y Return vs Nifty]))/_xlfn.STDEV.P(Table2[1Y Return vs Nifty])</f>
        <v>-0.61555905713897685</v>
      </c>
      <c r="I474">
        <v>1.08278840529897</v>
      </c>
      <c r="J474">
        <f>(Table2[[#This Row],[1M Return vs Nifty]]-AVERAGE(Table2[1M Return vs Nifty]))/_xlfn.STDEV.P(Table2[1M Return vs Nifty])</f>
        <v>-7.1774971930622683E-2</v>
      </c>
      <c r="K474">
        <v>15.5143406859499</v>
      </c>
      <c r="L474">
        <f>(Table2[[#This Row],[6M Return vs Nifty]]-AVERAGE(Table2[6M Return vs Nifty]))/_xlfn.STDEV.P(Table2[6M Return vs Nifty])</f>
        <v>0.18613470447646768</v>
      </c>
      <c r="M474">
        <v>0.67836024075179702</v>
      </c>
      <c r="N474">
        <f>(Table2[[#This Row],[1W Return vs Nifty]]-AVERAGE(Table2[1W Return vs Nifty]))/_xlfn.STDEV.P(Table2[1W Return vs Nifty])</f>
        <v>-0.26919796706019095</v>
      </c>
      <c r="O474">
        <v>3006.13</v>
      </c>
      <c r="P474">
        <v>3009.0739221561398</v>
      </c>
      <c r="Q474">
        <v>2827.8075523757798</v>
      </c>
      <c r="R474">
        <v>44.441319706460398</v>
      </c>
      <c r="S474" s="1">
        <f>(Table2[[#This Row],[Close Price]]-Table2[[#This Row],[20D EMA]])/Table2[[#This Row],[20D EMA]]</f>
        <v>-1.1769284761470765E-2</v>
      </c>
      <c r="T474" s="1">
        <f>(Table2[[#This Row],[Close Price]]-Table2[[#This Row],[50D EMA]])/Table2[[#This Row],[50D EMA]]</f>
        <v>-1.2736118535990954E-2</v>
      </c>
      <c r="U474" s="1">
        <f>(Table2[[#This Row],[Close Price]]-Table2[[#This Row],[200D EMA]])/Table2[[#This Row],[200D EMA]]</f>
        <v>5.0548859841656218E-2</v>
      </c>
      <c r="V474">
        <v>0.91264473881548702</v>
      </c>
      <c r="W474">
        <v>2945.2</v>
      </c>
      <c r="X474">
        <v>3027.3</v>
      </c>
      <c r="Y474">
        <v>2945.2</v>
      </c>
      <c r="Z474">
        <v>3048.8</v>
      </c>
      <c r="AA474">
        <v>2779</v>
      </c>
      <c r="AB474">
        <v>3105.45</v>
      </c>
      <c r="AC474" s="1">
        <f>(Table2[[#This Row],[Close Price]]/Table2[[#This Row],[Day Low]])-1</f>
        <v>8.6751324188509837E-3</v>
      </c>
      <c r="AD474" s="1">
        <f>(Table2[[#This Row],[Day High]]/Table2[[#This Row],[Close Price]])-1</f>
        <v>1.9035597071446642E-2</v>
      </c>
      <c r="AE474" s="1">
        <f>(Table2[[#This Row],[Close Price]]/Table2[[#This Row],[Current Week Low]])-1</f>
        <v>8.6751324188509837E-3</v>
      </c>
      <c r="AF474" s="1">
        <f>(Table2[[#This Row],[Current Week High]]/Table2[[#This Row],[Close Price]])-1</f>
        <v>2.6272826727257392E-2</v>
      </c>
      <c r="AG474" s="1">
        <f>(Table2[[#This Row],[Close Price]]/Table2[[#This Row],[Current Month Low]])-1</f>
        <v>6.8999640158330378E-2</v>
      </c>
      <c r="AH474" s="1">
        <f>(Table2[[#This Row],[Current Month High]]/Table2[[#This Row],[Close Price]])-1</f>
        <v>4.5342085331986803E-2</v>
      </c>
      <c r="AI474">
        <v>13.607674829588399</v>
      </c>
      <c r="AJ474">
        <v>35.415717020694601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-0.03</v>
      </c>
      <c r="AM474" t="s">
        <v>3187</v>
      </c>
      <c r="AN474">
        <v>-2.6</v>
      </c>
      <c r="AO474" t="s">
        <v>3187</v>
      </c>
      <c r="AP474">
        <v>-1.0963862824510001E-3</v>
      </c>
      <c r="AQ474">
        <f>(Table2[[#This Row],[Sharpe Ratio]]-AVERAGE(Table2[Sharpe Ratio]))/_xlfn.STDEV.P(Table2[Sharpe Ratio])</f>
        <v>-0.78367237039320903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525</v>
      </c>
      <c r="AT474">
        <f>_xlfn.RANK.AVG(Table2[[#This Row],[6M Return vs Nifty Z-Score]],Table2[6M Return vs Nifty Z-Score])</f>
        <v>250</v>
      </c>
      <c r="AU474">
        <f>_xlfn.RANK.AVG(Table2[[#This Row],[Sharpe Ratio Z-Score]],Table2[Sharpe Ratio Z-Score])</f>
        <v>576</v>
      </c>
      <c r="AV474">
        <f>(Table2[[#This Row],[Rank 1Y]]+Table2[[#This Row],[Rank 6M]]+Table2[[#This Row],[Rank Sharpe]])/3</f>
        <v>450.33333333333331</v>
      </c>
    </row>
    <row r="475" spans="1:48" x14ac:dyDescent="0.3">
      <c r="A475" t="s">
        <v>453</v>
      </c>
      <c r="B475" t="s">
        <v>454</v>
      </c>
      <c r="C475" t="s">
        <v>609</v>
      </c>
      <c r="D475" t="s">
        <v>455</v>
      </c>
      <c r="E475">
        <v>50709.693906749999</v>
      </c>
      <c r="F475">
        <v>45463.75</v>
      </c>
      <c r="G475">
        <v>-9.3218237040186605</v>
      </c>
      <c r="H475">
        <f>(Table2[[#This Row],[1Y Return vs Nifty]]-AVERAGE(Table2[1Y Return vs Nifty]))/_xlfn.STDEV.P(Table2[1Y Return vs Nifty])</f>
        <v>-0.58033528494296338</v>
      </c>
      <c r="I475">
        <v>11.1072519049773</v>
      </c>
      <c r="J475">
        <f>(Table2[[#This Row],[1M Return vs Nifty]]-AVERAGE(Table2[1M Return vs Nifty]))/_xlfn.STDEV.P(Table2[1M Return vs Nifty])</f>
        <v>1.0339810121743498</v>
      </c>
      <c r="K475">
        <v>16.834614543093899</v>
      </c>
      <c r="L475">
        <f>(Table2[[#This Row],[6M Return vs Nifty]]-AVERAGE(Table2[6M Return vs Nifty]))/_xlfn.STDEV.P(Table2[6M Return vs Nifty])</f>
        <v>0.22828492917929927</v>
      </c>
      <c r="M475">
        <v>7.1866499133675399</v>
      </c>
      <c r="N475">
        <f>(Table2[[#This Row],[1W Return vs Nifty]]-AVERAGE(Table2[1W Return vs Nifty]))/_xlfn.STDEV.P(Table2[1W Return vs Nifty])</f>
        <v>1.0835810522560425</v>
      </c>
      <c r="O475">
        <v>43805.77</v>
      </c>
      <c r="P475">
        <v>42498.399968711601</v>
      </c>
      <c r="Q475">
        <v>39760.147559679703</v>
      </c>
      <c r="R475">
        <v>64.391292421121307</v>
      </c>
      <c r="S475" s="1">
        <f>(Table2[[#This Row],[Close Price]]-Table2[[#This Row],[20D EMA]])/Table2[[#This Row],[20D EMA]]</f>
        <v>3.7848438687414998E-2</v>
      </c>
      <c r="T475" s="1">
        <f>(Table2[[#This Row],[Close Price]]-Table2[[#This Row],[50D EMA]])/Table2[[#This Row],[50D EMA]]</f>
        <v>6.9775568808980212E-2</v>
      </c>
      <c r="U475" s="1">
        <f>(Table2[[#This Row],[Close Price]]-Table2[[#This Row],[200D EMA]])/Table2[[#This Row],[200D EMA]]</f>
        <v>0.14345023322056916</v>
      </c>
      <c r="V475">
        <v>1.3427823577206499</v>
      </c>
      <c r="W475">
        <v>45321.55</v>
      </c>
      <c r="X475">
        <v>46749.3</v>
      </c>
      <c r="Y475">
        <v>44800</v>
      </c>
      <c r="Z475">
        <v>46810.400000000001</v>
      </c>
      <c r="AA475">
        <v>40805</v>
      </c>
      <c r="AB475">
        <v>46810.400000000001</v>
      </c>
      <c r="AC475" s="1">
        <f>(Table2[[#This Row],[Close Price]]/Table2[[#This Row],[Day Low]])-1</f>
        <v>3.1375802460418267E-3</v>
      </c>
      <c r="AD475" s="1">
        <f>(Table2[[#This Row],[Day High]]/Table2[[#This Row],[Close Price]])-1</f>
        <v>2.82763740342582E-2</v>
      </c>
      <c r="AE475" s="1">
        <f>(Table2[[#This Row],[Close Price]]/Table2[[#This Row],[Current Week Low]])-1</f>
        <v>1.4815848214285721E-2</v>
      </c>
      <c r="AF475" s="1">
        <f>(Table2[[#This Row],[Current Week High]]/Table2[[#This Row],[Close Price]])-1</f>
        <v>2.962030188886744E-2</v>
      </c>
      <c r="AG475" s="1">
        <f>(Table2[[#This Row],[Close Price]]/Table2[[#This Row],[Current Month Low]])-1</f>
        <v>0.11417105746844758</v>
      </c>
      <c r="AH475" s="1">
        <f>(Table2[[#This Row],[Current Month High]]/Table2[[#This Row],[Close Price]])-1</f>
        <v>2.962030188886744E-2</v>
      </c>
      <c r="AI475">
        <v>2.96203018888674</v>
      </c>
      <c r="AJ475">
        <v>37.4771129768476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0.04</v>
      </c>
      <c r="AM475" t="s">
        <v>3188</v>
      </c>
      <c r="AN475">
        <v>5.97</v>
      </c>
      <c r="AO475" t="s">
        <v>3188</v>
      </c>
      <c r="AP475">
        <v>-1.0592098165648E-2</v>
      </c>
      <c r="AQ475">
        <f>(Table2[[#This Row],[Sharpe Ratio]]-AVERAGE(Table2[Sharpe Ratio]))/_xlfn.STDEV.P(Table2[Sharpe Ratio])</f>
        <v>-0.89494027129128217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0.87057143737544584</v>
      </c>
      <c r="AS475">
        <f>_xlfn.RANK.AVG(Table2[[#This Row],[1Y Return vs Nifty Z-Score]],Table2[1Y Return vs Nifty Z-Score])</f>
        <v>516</v>
      </c>
      <c r="AT475">
        <f>_xlfn.RANK.AVG(Table2[[#This Row],[6M Return vs Nifty Z-Score]],Table2[6M Return vs Nifty Z-Score])</f>
        <v>235</v>
      </c>
      <c r="AU475">
        <f>_xlfn.RANK.AVG(Table2[[#This Row],[Sharpe Ratio Z-Score]],Table2[Sharpe Ratio Z-Score])</f>
        <v>600</v>
      </c>
      <c r="AV475">
        <f>(Table2[[#This Row],[Rank 1Y]]+Table2[[#This Row],[Rank 6M]]+Table2[[#This Row],[Rank Sharpe]])/3</f>
        <v>450.33333333333331</v>
      </c>
    </row>
    <row r="476" spans="1:48" x14ac:dyDescent="0.3">
      <c r="A476" t="s">
        <v>1469</v>
      </c>
      <c r="B476" t="s">
        <v>1470</v>
      </c>
      <c r="C476" t="s">
        <v>3145</v>
      </c>
      <c r="D476" t="s">
        <v>48</v>
      </c>
      <c r="E476">
        <v>7127.4033597500002</v>
      </c>
      <c r="F476">
        <v>191.5</v>
      </c>
      <c r="G476">
        <v>-5.01434836736364</v>
      </c>
      <c r="H476">
        <f>(Table2[[#This Row],[1Y Return vs Nifty]]-AVERAGE(Table2[1Y Return vs Nifty]))/_xlfn.STDEV.P(Table2[1Y Return vs Nifty])</f>
        <v>-0.50688824346488648</v>
      </c>
      <c r="I476">
        <v>4.0086879350421398</v>
      </c>
      <c r="J476">
        <f>(Table2[[#This Row],[1M Return vs Nifty]]-AVERAGE(Table2[1M Return vs Nifty]))/_xlfn.STDEV.P(Table2[1M Return vs Nifty])</f>
        <v>0.25096857579213094</v>
      </c>
      <c r="K476">
        <v>-20.4053523608803</v>
      </c>
      <c r="L476">
        <f>(Table2[[#This Row],[6M Return vs Nifty]]-AVERAGE(Table2[6M Return vs Nifty]))/_xlfn.STDEV.P(Table2[6M Return vs Nifty])</f>
        <v>-0.96061460437961133</v>
      </c>
      <c r="M476">
        <v>2.2871574001855</v>
      </c>
      <c r="N476">
        <f>(Table2[[#This Row],[1W Return vs Nifty]]-AVERAGE(Table2[1W Return vs Nifty]))/_xlfn.STDEV.P(Table2[1W Return vs Nifty])</f>
        <v>6.5198188165452586E-2</v>
      </c>
      <c r="O476">
        <v>190.32</v>
      </c>
      <c r="P476">
        <v>192.00368178171601</v>
      </c>
      <c r="Q476">
        <v>190.368609054865</v>
      </c>
      <c r="R476">
        <v>55.126203818263797</v>
      </c>
      <c r="S476" s="1">
        <f>(Table2[[#This Row],[Close Price]]-Table2[[#This Row],[20D EMA]])/Table2[[#This Row],[20D EMA]]</f>
        <v>6.2000840689365637E-3</v>
      </c>
      <c r="T476" s="1">
        <f>(Table2[[#This Row],[Close Price]]-Table2[[#This Row],[50D EMA]])/Table2[[#This Row],[50D EMA]]</f>
        <v>-2.6232923089914181E-3</v>
      </c>
      <c r="U476" s="1">
        <f>(Table2[[#This Row],[Close Price]]-Table2[[#This Row],[200D EMA]])/Table2[[#This Row],[200D EMA]]</f>
        <v>5.9431591728913895E-3</v>
      </c>
      <c r="V476">
        <v>0.88015343091786602</v>
      </c>
      <c r="W476">
        <v>189.42</v>
      </c>
      <c r="X476">
        <v>195.72</v>
      </c>
      <c r="Y476">
        <v>186.48</v>
      </c>
      <c r="Z476">
        <v>195.72</v>
      </c>
      <c r="AA476">
        <v>181.91</v>
      </c>
      <c r="AB476">
        <v>198.4</v>
      </c>
      <c r="AC476" s="1">
        <f>(Table2[[#This Row],[Close Price]]/Table2[[#This Row],[Day Low]])-1</f>
        <v>1.0980889029669649E-2</v>
      </c>
      <c r="AD476" s="1">
        <f>(Table2[[#This Row],[Day High]]/Table2[[#This Row],[Close Price]])-1</f>
        <v>2.2036553524804159E-2</v>
      </c>
      <c r="AE476" s="1">
        <f>(Table2[[#This Row],[Close Price]]/Table2[[#This Row],[Current Week Low]])-1</f>
        <v>2.6919776919776872E-2</v>
      </c>
      <c r="AF476" s="1">
        <f>(Table2[[#This Row],[Current Week High]]/Table2[[#This Row],[Close Price]])-1</f>
        <v>2.2036553524804159E-2</v>
      </c>
      <c r="AG476" s="1">
        <f>(Table2[[#This Row],[Close Price]]/Table2[[#This Row],[Current Month Low]])-1</f>
        <v>5.271837721950412E-2</v>
      </c>
      <c r="AH476" s="1">
        <f>(Table2[[#This Row],[Current Month High]]/Table2[[#This Row],[Close Price]])-1</f>
        <v>3.6031331592689231E-2</v>
      </c>
      <c r="AI476">
        <v>30.182767624020901</v>
      </c>
      <c r="AJ476">
        <v>39.577259475218597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-0.02</v>
      </c>
      <c r="AM476" t="s">
        <v>3187</v>
      </c>
      <c r="AN476">
        <v>0.76</v>
      </c>
      <c r="AO476" t="s">
        <v>3188</v>
      </c>
      <c r="AP476">
        <v>0.1061648352415</v>
      </c>
      <c r="AQ476">
        <f>(Table2[[#This Row],[Sharpe Ratio]]-AVERAGE(Table2[Sharpe Ratio]))/_xlfn.STDEV.P(Table2[Sharpe Ratio])</f>
        <v>0.47318241980447828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489</v>
      </c>
      <c r="AT476">
        <f>_xlfn.RANK.AVG(Table2[[#This Row],[6M Return vs Nifty Z-Score]],Table2[6M Return vs Nifty Z-Score])</f>
        <v>646</v>
      </c>
      <c r="AU476">
        <f>_xlfn.RANK.AVG(Table2[[#This Row],[Sharpe Ratio Z-Score]],Table2[Sharpe Ratio Z-Score])</f>
        <v>219</v>
      </c>
      <c r="AV476">
        <f>(Table2[[#This Row],[Rank 1Y]]+Table2[[#This Row],[Rank 6M]]+Table2[[#This Row],[Rank Sharpe]])/3</f>
        <v>451.33333333333331</v>
      </c>
    </row>
    <row r="477" spans="1:48" x14ac:dyDescent="0.3">
      <c r="A477" t="s">
        <v>1618</v>
      </c>
      <c r="B477" t="s">
        <v>1619</v>
      </c>
      <c r="C477" t="s">
        <v>3156</v>
      </c>
      <c r="D477" t="s">
        <v>268</v>
      </c>
      <c r="E477">
        <v>5844.3933635100002</v>
      </c>
      <c r="F477">
        <v>610.35</v>
      </c>
      <c r="G477">
        <v>-25.504954073228198</v>
      </c>
      <c r="H477">
        <f>(Table2[[#This Row],[1Y Return vs Nifty]]-AVERAGE(Table2[1Y Return vs Nifty]))/_xlfn.STDEV.P(Table2[1Y Return vs Nifty])</f>
        <v>-0.8562748909943052</v>
      </c>
      <c r="I477">
        <v>-6.33150826596962</v>
      </c>
      <c r="J477">
        <f>(Table2[[#This Row],[1M Return vs Nifty]]-AVERAGE(Table2[1M Return vs Nifty]))/_xlfn.STDEV.P(Table2[1M Return vs Nifty])</f>
        <v>-0.88961454134477591</v>
      </c>
      <c r="K477">
        <v>9.8840579442297205</v>
      </c>
      <c r="L477">
        <f>(Table2[[#This Row],[6M Return vs Nifty]]-AVERAGE(Table2[6M Return vs Nifty]))/_xlfn.STDEV.P(Table2[6M Return vs Nifty])</f>
        <v>6.3858732625079384E-3</v>
      </c>
      <c r="M477">
        <v>-2.1179881425740601</v>
      </c>
      <c r="N477">
        <f>(Table2[[#This Row],[1W Return vs Nifty]]-AVERAGE(Table2[1W Return vs Nifty]))/_xlfn.STDEV.P(Table2[1W Return vs Nifty])</f>
        <v>-0.85043230264589142</v>
      </c>
      <c r="O477">
        <v>643.61</v>
      </c>
      <c r="P477">
        <v>638.85992866067204</v>
      </c>
      <c r="Q477">
        <v>582.32619027807505</v>
      </c>
      <c r="R477">
        <v>25.6942853385783</v>
      </c>
      <c r="S477" s="1">
        <f>(Table2[[#This Row],[Close Price]]-Table2[[#This Row],[20D EMA]])/Table2[[#This Row],[20D EMA]]</f>
        <v>-5.1677257966781111E-2</v>
      </c>
      <c r="T477" s="1">
        <f>(Table2[[#This Row],[Close Price]]-Table2[[#This Row],[50D EMA]])/Table2[[#This Row],[50D EMA]]</f>
        <v>-4.462625903058471E-2</v>
      </c>
      <c r="U477" s="1">
        <f>(Table2[[#This Row],[Close Price]]-Table2[[#This Row],[200D EMA]])/Table2[[#This Row],[200D EMA]]</f>
        <v>4.8123904076069327E-2</v>
      </c>
      <c r="V477">
        <v>0.32297340212314501</v>
      </c>
      <c r="W477">
        <v>609.5</v>
      </c>
      <c r="X477">
        <v>634.79999999999995</v>
      </c>
      <c r="Y477">
        <v>607</v>
      </c>
      <c r="Z477">
        <v>645.70000000000005</v>
      </c>
      <c r="AA477">
        <v>607</v>
      </c>
      <c r="AB477">
        <v>688.2</v>
      </c>
      <c r="AC477" s="1">
        <f>(Table2[[#This Row],[Close Price]]/Table2[[#This Row],[Day Low]])-1</f>
        <v>1.3945857260049266E-3</v>
      </c>
      <c r="AD477" s="1">
        <f>(Table2[[#This Row],[Day High]]/Table2[[#This Row],[Close Price]])-1</f>
        <v>4.0058982550995159E-2</v>
      </c>
      <c r="AE477" s="1">
        <f>(Table2[[#This Row],[Close Price]]/Table2[[#This Row],[Current Week Low]])-1</f>
        <v>5.5189456342670251E-3</v>
      </c>
      <c r="AF477" s="1">
        <f>(Table2[[#This Row],[Current Week High]]/Table2[[#This Row],[Close Price]])-1</f>
        <v>5.7917588269025932E-2</v>
      </c>
      <c r="AG477" s="1">
        <f>(Table2[[#This Row],[Close Price]]/Table2[[#This Row],[Current Month Low]])-1</f>
        <v>5.5189456342670251E-3</v>
      </c>
      <c r="AH477" s="1">
        <f>(Table2[[#This Row],[Current Month High]]/Table2[[#This Row],[Close Price]])-1</f>
        <v>0.12754976652740235</v>
      </c>
      <c r="AI477">
        <v>19.079216842795098</v>
      </c>
      <c r="AJ477">
        <v>40.326474307391599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0.12</v>
      </c>
      <c r="AM477" t="s">
        <v>3188</v>
      </c>
      <c r="AN477">
        <v>-10.49</v>
      </c>
      <c r="AO477" t="s">
        <v>3187</v>
      </c>
      <c r="AP477">
        <v>3.4448342914782E-2</v>
      </c>
      <c r="AQ477">
        <f>(Table2[[#This Row],[Sharpe Ratio]]-AVERAGE(Table2[Sharpe Ratio]))/_xlfn.STDEV.P(Table2[Sharpe Ratio])</f>
        <v>-0.36716990544742018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-2.9571057671698848</v>
      </c>
      <c r="AS477">
        <f>_xlfn.RANK.AVG(Table2[[#This Row],[1Y Return vs Nifty Z-Score]],Table2[1Y Return vs Nifty Z-Score])</f>
        <v>611</v>
      </c>
      <c r="AT477">
        <f>_xlfn.RANK.AVG(Table2[[#This Row],[6M Return vs Nifty Z-Score]],Table2[6M Return vs Nifty Z-Score])</f>
        <v>310</v>
      </c>
      <c r="AU477">
        <f>_xlfn.RANK.AVG(Table2[[#This Row],[Sharpe Ratio Z-Score]],Table2[Sharpe Ratio Z-Score])</f>
        <v>433</v>
      </c>
      <c r="AV477">
        <f>(Table2[[#This Row],[Rank 1Y]]+Table2[[#This Row],[Rank 6M]]+Table2[[#This Row],[Rank Sharpe]])/3</f>
        <v>451.33333333333331</v>
      </c>
    </row>
    <row r="478" spans="1:48" x14ac:dyDescent="0.3">
      <c r="A478" t="s">
        <v>230</v>
      </c>
      <c r="B478" t="s">
        <v>231</v>
      </c>
      <c r="C478" t="s">
        <v>3146</v>
      </c>
      <c r="D478" t="s">
        <v>51</v>
      </c>
      <c r="E478">
        <v>111684.53345596</v>
      </c>
      <c r="F478">
        <v>6704.05</v>
      </c>
      <c r="G478">
        <v>-4.0044423343609203</v>
      </c>
      <c r="H478">
        <f>(Table2[[#This Row],[1Y Return vs Nifty]]-AVERAGE(Table2[1Y Return vs Nifty]))/_xlfn.STDEV.P(Table2[1Y Return vs Nifty])</f>
        <v>-0.48966827016319114</v>
      </c>
      <c r="I478">
        <v>3.6604886663060898</v>
      </c>
      <c r="J478">
        <f>(Table2[[#This Row],[1M Return vs Nifty]]-AVERAGE(Table2[1M Return vs Nifty]))/_xlfn.STDEV.P(Table2[1M Return vs Nifty])</f>
        <v>0.2125601936300115</v>
      </c>
      <c r="K478">
        <v>0.78980824672467997</v>
      </c>
      <c r="L478">
        <f>(Table2[[#This Row],[6M Return vs Nifty]]-AVERAGE(Table2[6M Return vs Nifty]))/_xlfn.STDEV.P(Table2[6M Return vs Nifty])</f>
        <v>-0.28395136713600988</v>
      </c>
      <c r="M478">
        <v>1.3616275991773099</v>
      </c>
      <c r="N478">
        <f>(Table2[[#This Row],[1W Return vs Nifty]]-AVERAGE(Table2[1W Return vs Nifty]))/_xlfn.STDEV.P(Table2[1W Return vs Nifty])</f>
        <v>-0.12717759096187725</v>
      </c>
      <c r="O478">
        <v>6672.16</v>
      </c>
      <c r="P478">
        <v>6679.2685858074801</v>
      </c>
      <c r="Q478">
        <v>6314.4400113822903</v>
      </c>
      <c r="R478">
        <v>56.904731171116097</v>
      </c>
      <c r="S478" s="1">
        <f>(Table2[[#This Row],[Close Price]]-Table2[[#This Row],[20D EMA]])/Table2[[#This Row],[20D EMA]]</f>
        <v>4.7795616412076945E-3</v>
      </c>
      <c r="T478" s="1">
        <f>(Table2[[#This Row],[Close Price]]-Table2[[#This Row],[50D EMA]])/Table2[[#This Row],[50D EMA]]</f>
        <v>3.7101987851150542E-3</v>
      </c>
      <c r="U478" s="1">
        <f>(Table2[[#This Row],[Close Price]]-Table2[[#This Row],[200D EMA]])/Table2[[#This Row],[200D EMA]]</f>
        <v>6.1701431625830042E-2</v>
      </c>
      <c r="V478">
        <v>0.883240402074561</v>
      </c>
      <c r="W478">
        <v>6650.45</v>
      </c>
      <c r="X478">
        <v>6775</v>
      </c>
      <c r="Y478">
        <v>6600</v>
      </c>
      <c r="Z478">
        <v>6775</v>
      </c>
      <c r="AA478">
        <v>6545.05</v>
      </c>
      <c r="AB478">
        <v>6795</v>
      </c>
      <c r="AC478" s="1">
        <f>(Table2[[#This Row],[Close Price]]/Table2[[#This Row],[Day Low]])-1</f>
        <v>8.0596049891361599E-3</v>
      </c>
      <c r="AD478" s="1">
        <f>(Table2[[#This Row],[Day High]]/Table2[[#This Row],[Close Price]])-1</f>
        <v>1.0583154958569763E-2</v>
      </c>
      <c r="AE478" s="1">
        <f>(Table2[[#This Row],[Close Price]]/Table2[[#This Row],[Current Week Low]])-1</f>
        <v>1.5765151515151565E-2</v>
      </c>
      <c r="AF478" s="1">
        <f>(Table2[[#This Row],[Current Week High]]/Table2[[#This Row],[Close Price]])-1</f>
        <v>1.0583154958569763E-2</v>
      </c>
      <c r="AG478" s="1">
        <f>(Table2[[#This Row],[Close Price]]/Table2[[#This Row],[Current Month Low]])-1</f>
        <v>2.4293168119418507E-2</v>
      </c>
      <c r="AH478" s="1">
        <f>(Table2[[#This Row],[Current Month High]]/Table2[[#This Row],[Close Price]])-1</f>
        <v>1.3566426264720599E-2</v>
      </c>
      <c r="AI478">
        <v>6.0172582245060697</v>
      </c>
      <c r="AJ478">
        <v>28.786583550249201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-0.09</v>
      </c>
      <c r="AM478" t="s">
        <v>3187</v>
      </c>
      <c r="AN478">
        <v>-0.7</v>
      </c>
      <c r="AO478" t="s">
        <v>3187</v>
      </c>
      <c r="AP478">
        <v>2.6111513341593999E-2</v>
      </c>
      <c r="AQ478">
        <f>(Table2[[#This Row],[Sharpe Ratio]]-AVERAGE(Table2[Sharpe Ratio]))/_xlfn.STDEV.P(Table2[Sharpe Ratio])</f>
        <v>-0.46485837137434738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484</v>
      </c>
      <c r="AT478">
        <f>_xlfn.RANK.AVG(Table2[[#This Row],[6M Return vs Nifty Z-Score]],Table2[6M Return vs Nifty Z-Score])</f>
        <v>416</v>
      </c>
      <c r="AU478">
        <f>_xlfn.RANK.AVG(Table2[[#This Row],[Sharpe Ratio Z-Score]],Table2[Sharpe Ratio Z-Score])</f>
        <v>455</v>
      </c>
      <c r="AV478">
        <f>(Table2[[#This Row],[Rank 1Y]]+Table2[[#This Row],[Rank 6M]]+Table2[[#This Row],[Rank Sharpe]])/3</f>
        <v>451.66666666666669</v>
      </c>
    </row>
    <row r="479" spans="1:48" x14ac:dyDescent="0.3">
      <c r="A479" t="s">
        <v>676</v>
      </c>
      <c r="B479" t="s">
        <v>677</v>
      </c>
      <c r="C479" t="s">
        <v>3142</v>
      </c>
      <c r="D479" t="s">
        <v>529</v>
      </c>
      <c r="E479">
        <v>27474.528381779899</v>
      </c>
      <c r="F479">
        <v>845.4</v>
      </c>
      <c r="G479">
        <v>6.29566757492627</v>
      </c>
      <c r="H479">
        <f>(Table2[[#This Row],[1Y Return vs Nifty]]-AVERAGE(Table2[1Y Return vs Nifty]))/_xlfn.STDEV.P(Table2[1Y Return vs Nifty])</f>
        <v>-0.31404042772413543</v>
      </c>
      <c r="I479">
        <v>4.0305351728868697</v>
      </c>
      <c r="J479">
        <f>(Table2[[#This Row],[1M Return vs Nifty]]-AVERAGE(Table2[1M Return vs Nifty]))/_xlfn.STDEV.P(Table2[1M Return vs Nifty])</f>
        <v>0.25337845179035767</v>
      </c>
      <c r="K479">
        <v>8.4139689838389895</v>
      </c>
      <c r="L479">
        <f>(Table2[[#This Row],[6M Return vs Nifty]]-AVERAGE(Table2[6M Return vs Nifty]))/_xlfn.STDEV.P(Table2[6M Return vs Nifty])</f>
        <v>-4.0547253284178714E-2</v>
      </c>
      <c r="M479">
        <v>2.4944616566227098</v>
      </c>
      <c r="N479">
        <f>(Table2[[#This Row],[1W Return vs Nifty]]-AVERAGE(Table2[1W Return vs Nifty]))/_xlfn.STDEV.P(Table2[1W Return vs Nifty])</f>
        <v>0.10828736563448486</v>
      </c>
      <c r="O479">
        <v>857.98</v>
      </c>
      <c r="P479">
        <v>839.310983813642</v>
      </c>
      <c r="Q479">
        <v>769.78411611213801</v>
      </c>
      <c r="R479">
        <v>43.211049966245902</v>
      </c>
      <c r="S479" s="1">
        <f>(Table2[[#This Row],[Close Price]]-Table2[[#This Row],[20D EMA]])/Table2[[#This Row],[20D EMA]]</f>
        <v>-1.4662346441642044E-2</v>
      </c>
      <c r="T479" s="1">
        <f>(Table2[[#This Row],[Close Price]]-Table2[[#This Row],[50D EMA]])/Table2[[#This Row],[50D EMA]]</f>
        <v>7.25477957966289E-3</v>
      </c>
      <c r="U479" s="1">
        <f>(Table2[[#This Row],[Close Price]]-Table2[[#This Row],[200D EMA]])/Table2[[#This Row],[200D EMA]]</f>
        <v>9.8229987220009946E-2</v>
      </c>
      <c r="V479">
        <v>0.69428070651246598</v>
      </c>
      <c r="W479">
        <v>843.2</v>
      </c>
      <c r="X479">
        <v>877.95</v>
      </c>
      <c r="Y479">
        <v>821.9</v>
      </c>
      <c r="Z479">
        <v>877.95</v>
      </c>
      <c r="AA479">
        <v>821.9</v>
      </c>
      <c r="AB479">
        <v>898.7</v>
      </c>
      <c r="AC479" s="1">
        <f>(Table2[[#This Row],[Close Price]]/Table2[[#This Row],[Day Low]])-1</f>
        <v>2.6091081593926368E-3</v>
      </c>
      <c r="AD479" s="1">
        <f>(Table2[[#This Row],[Day High]]/Table2[[#This Row],[Close Price]])-1</f>
        <v>3.8502484031227802E-2</v>
      </c>
      <c r="AE479" s="1">
        <f>(Table2[[#This Row],[Close Price]]/Table2[[#This Row],[Current Week Low]])-1</f>
        <v>2.8592286166200243E-2</v>
      </c>
      <c r="AF479" s="1">
        <f>(Table2[[#This Row],[Current Week High]]/Table2[[#This Row],[Close Price]])-1</f>
        <v>3.8502484031227802E-2</v>
      </c>
      <c r="AG479" s="1">
        <f>(Table2[[#This Row],[Close Price]]/Table2[[#This Row],[Current Month Low]])-1</f>
        <v>2.8592286166200243E-2</v>
      </c>
      <c r="AH479" s="1">
        <f>(Table2[[#This Row],[Current Month High]]/Table2[[#This Row],[Close Price]])-1</f>
        <v>6.3047078306127435E-2</v>
      </c>
      <c r="AI479">
        <v>9.1140288620771202</v>
      </c>
      <c r="AJ479">
        <v>36.014801705413802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0.08</v>
      </c>
      <c r="AM479" t="s">
        <v>3188</v>
      </c>
      <c r="AN479">
        <v>-3.15</v>
      </c>
      <c r="AO479" t="s">
        <v>3187</v>
      </c>
      <c r="AP479">
        <v>-2.9303925487670999E-2</v>
      </c>
      <c r="AQ479">
        <f>(Table2[[#This Row],[Sharpe Ratio]]-AVERAGE(Table2[Sharpe Ratio]))/_xlfn.STDEV.P(Table2[Sharpe Ratio])</f>
        <v>-1.1141998458970503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-1.1071217094805219</v>
      </c>
      <c r="AS479">
        <f>_xlfn.RANK.AVG(Table2[[#This Row],[1Y Return vs Nifty Z-Score]],Table2[1Y Return vs Nifty Z-Score])</f>
        <v>401</v>
      </c>
      <c r="AT479">
        <f>_xlfn.RANK.AVG(Table2[[#This Row],[6M Return vs Nifty Z-Score]],Table2[6M Return vs Nifty Z-Score])</f>
        <v>327</v>
      </c>
      <c r="AU479">
        <f>_xlfn.RANK.AVG(Table2[[#This Row],[Sharpe Ratio Z-Score]],Table2[Sharpe Ratio Z-Score])</f>
        <v>632</v>
      </c>
      <c r="AV479">
        <f>(Table2[[#This Row],[Rank 1Y]]+Table2[[#This Row],[Rank 6M]]+Table2[[#This Row],[Rank Sharpe]])/3</f>
        <v>453.33333333333331</v>
      </c>
    </row>
    <row r="480" spans="1:48" x14ac:dyDescent="0.3">
      <c r="A480" t="s">
        <v>692</v>
      </c>
      <c r="B480" t="s">
        <v>693</v>
      </c>
      <c r="C480" t="s">
        <v>3151</v>
      </c>
      <c r="D480" t="s">
        <v>258</v>
      </c>
      <c r="E480">
        <v>26264.412223379899</v>
      </c>
      <c r="F480">
        <v>5312.6</v>
      </c>
      <c r="G480">
        <v>-23.2948664235428</v>
      </c>
      <c r="H480">
        <f>(Table2[[#This Row],[1Y Return vs Nifty]]-AVERAGE(Table2[1Y Return vs Nifty]))/_xlfn.STDEV.P(Table2[1Y Return vs Nifty])</f>
        <v>-0.81859054306657397</v>
      </c>
      <c r="I480">
        <v>1.9726206016099599</v>
      </c>
      <c r="J480">
        <f>(Table2[[#This Row],[1M Return vs Nifty]]-AVERAGE(Table2[1M Return vs Nifty]))/_xlfn.STDEV.P(Table2[1M Return vs Nifty])</f>
        <v>2.6378637581918392E-2</v>
      </c>
      <c r="K480">
        <v>3.8814906710144501</v>
      </c>
      <c r="L480">
        <f>(Table2[[#This Row],[6M Return vs Nifty]]-AVERAGE(Table2[6M Return vs Nifty]))/_xlfn.STDEV.P(Table2[6M Return vs Nifty])</f>
        <v>-0.18524827747891023</v>
      </c>
      <c r="M480">
        <v>1.62409128625234</v>
      </c>
      <c r="N480">
        <f>(Table2[[#This Row],[1W Return vs Nifty]]-AVERAGE(Table2[1W Return vs Nifty]))/_xlfn.STDEV.P(Table2[1W Return vs Nifty])</f>
        <v>-7.262326300972545E-2</v>
      </c>
      <c r="O480">
        <v>5372.15</v>
      </c>
      <c r="P480">
        <v>5414.1007480017697</v>
      </c>
      <c r="Q480">
        <v>5286.20320210929</v>
      </c>
      <c r="R480">
        <v>40.438948300211102</v>
      </c>
      <c r="S480" s="1">
        <f>(Table2[[#This Row],[Close Price]]-Table2[[#This Row],[20D EMA]])/Table2[[#This Row],[20D EMA]]</f>
        <v>-1.1084947367441205E-2</v>
      </c>
      <c r="T480" s="1">
        <f>(Table2[[#This Row],[Close Price]]-Table2[[#This Row],[50D EMA]])/Table2[[#This Row],[50D EMA]]</f>
        <v>-1.8747480463718953E-2</v>
      </c>
      <c r="U480" s="1">
        <f>(Table2[[#This Row],[Close Price]]-Table2[[#This Row],[200D EMA]])/Table2[[#This Row],[200D EMA]]</f>
        <v>4.9935269003994276E-3</v>
      </c>
      <c r="V480">
        <v>0.99566460404728696</v>
      </c>
      <c r="W480">
        <v>5290</v>
      </c>
      <c r="X480">
        <v>5444.7</v>
      </c>
      <c r="Y480">
        <v>5290</v>
      </c>
      <c r="Z480">
        <v>5449.9</v>
      </c>
      <c r="AA480">
        <v>5074.1000000000004</v>
      </c>
      <c r="AB480">
        <v>5492.6</v>
      </c>
      <c r="AC480" s="1">
        <f>(Table2[[#This Row],[Close Price]]/Table2[[#This Row],[Day Low]])-1</f>
        <v>4.2722117202269594E-3</v>
      </c>
      <c r="AD480" s="1">
        <f>(Table2[[#This Row],[Day High]]/Table2[[#This Row],[Close Price]])-1</f>
        <v>2.4865414298083754E-2</v>
      </c>
      <c r="AE480" s="1">
        <f>(Table2[[#This Row],[Close Price]]/Table2[[#This Row],[Current Week Low]])-1</f>
        <v>4.2722117202269594E-3</v>
      </c>
      <c r="AF480" s="1">
        <f>(Table2[[#This Row],[Current Week High]]/Table2[[#This Row],[Close Price]])-1</f>
        <v>2.5844219402928692E-2</v>
      </c>
      <c r="AG480" s="1">
        <f>(Table2[[#This Row],[Close Price]]/Table2[[#This Row],[Current Month Low]])-1</f>
        <v>4.7003409471630508E-2</v>
      </c>
      <c r="AH480" s="1">
        <f>(Table2[[#This Row],[Current Month High]]/Table2[[#This Row],[Close Price]])-1</f>
        <v>3.3881715167714432E-2</v>
      </c>
      <c r="AI480">
        <v>38.350336934834097</v>
      </c>
      <c r="AJ480">
        <v>32.006460429866998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0.02</v>
      </c>
      <c r="AM480" t="s">
        <v>3188</v>
      </c>
      <c r="AN480">
        <v>-2.27</v>
      </c>
      <c r="AO480" t="s">
        <v>3187</v>
      </c>
      <c r="AP480">
        <v>5.4106799169502999E-2</v>
      </c>
      <c r="AQ480">
        <f>(Table2[[#This Row],[Sharpe Ratio]]-AVERAGE(Table2[Sharpe Ratio]))/_xlfn.STDEV.P(Table2[Sharpe Ratio])</f>
        <v>-0.13681801721985029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601</v>
      </c>
      <c r="AT480">
        <f>_xlfn.RANK.AVG(Table2[[#This Row],[6M Return vs Nifty Z-Score]],Table2[6M Return vs Nifty Z-Score])</f>
        <v>386</v>
      </c>
      <c r="AU480">
        <f>_xlfn.RANK.AVG(Table2[[#This Row],[Sharpe Ratio Z-Score]],Table2[Sharpe Ratio Z-Score])</f>
        <v>376</v>
      </c>
      <c r="AV480">
        <f>(Table2[[#This Row],[Rank 1Y]]+Table2[[#This Row],[Rank 6M]]+Table2[[#This Row],[Rank Sharpe]])/3</f>
        <v>454.33333333333331</v>
      </c>
    </row>
    <row r="481" spans="1:48" x14ac:dyDescent="0.3">
      <c r="A481" t="s">
        <v>391</v>
      </c>
      <c r="B481" t="s">
        <v>392</v>
      </c>
      <c r="C481" t="s">
        <v>3146</v>
      </c>
      <c r="D481" t="s">
        <v>51</v>
      </c>
      <c r="E481">
        <v>60287.882155339998</v>
      </c>
      <c r="F481">
        <v>28371.7</v>
      </c>
      <c r="G481">
        <v>1.60474739079005</v>
      </c>
      <c r="H481">
        <f>(Table2[[#This Row],[1Y Return vs Nifty]]-AVERAGE(Table2[1Y Return vs Nifty]))/_xlfn.STDEV.P(Table2[1Y Return vs Nifty])</f>
        <v>-0.39402561217841248</v>
      </c>
      <c r="I481">
        <v>1.7627779191826101</v>
      </c>
      <c r="J481">
        <f>(Table2[[#This Row],[1M Return vs Nifty]]-AVERAGE(Table2[1M Return vs Nifty]))/_xlfn.STDEV.P(Table2[1M Return vs Nifty])</f>
        <v>3.2317827081261852E-3</v>
      </c>
      <c r="K481">
        <v>-2.8991030393189798</v>
      </c>
      <c r="L481">
        <f>(Table2[[#This Row],[6M Return vs Nifty]]-AVERAGE(Table2[6M Return vs Nifty]))/_xlfn.STDEV.P(Table2[6M Return vs Nifty])</f>
        <v>-0.4017212061540319</v>
      </c>
      <c r="M481">
        <v>1.79433908071792</v>
      </c>
      <c r="N481">
        <f>(Table2[[#This Row],[1W Return vs Nifty]]-AVERAGE(Table2[1W Return vs Nifty]))/_xlfn.STDEV.P(Table2[1W Return vs Nifty])</f>
        <v>-3.7236447729062594E-2</v>
      </c>
      <c r="O481">
        <v>28712.81</v>
      </c>
      <c r="P481">
        <v>28631.8276714602</v>
      </c>
      <c r="Q481">
        <v>27174.692273750701</v>
      </c>
      <c r="R481">
        <v>40.905992237449198</v>
      </c>
      <c r="S481" s="1">
        <f>(Table2[[#This Row],[Close Price]]-Table2[[#This Row],[20D EMA]])/Table2[[#This Row],[20D EMA]]</f>
        <v>-1.1880063288824764E-2</v>
      </c>
      <c r="T481" s="1">
        <f>(Table2[[#This Row],[Close Price]]-Table2[[#This Row],[50D EMA]])/Table2[[#This Row],[50D EMA]]</f>
        <v>-9.0852625422683242E-3</v>
      </c>
      <c r="U481" s="1">
        <f>(Table2[[#This Row],[Close Price]]-Table2[[#This Row],[200D EMA]])/Table2[[#This Row],[200D EMA]]</f>
        <v>4.4048621202071349E-2</v>
      </c>
      <c r="V481">
        <v>0.68577345256823696</v>
      </c>
      <c r="W481">
        <v>28261.1</v>
      </c>
      <c r="X481">
        <v>28928</v>
      </c>
      <c r="Y481">
        <v>28261.1</v>
      </c>
      <c r="Z481">
        <v>29356.85</v>
      </c>
      <c r="AA481">
        <v>27800</v>
      </c>
      <c r="AB481">
        <v>29356.85</v>
      </c>
      <c r="AC481" s="1">
        <f>(Table2[[#This Row],[Close Price]]/Table2[[#This Row],[Day Low]])-1</f>
        <v>3.9135065514082079E-3</v>
      </c>
      <c r="AD481" s="1">
        <f>(Table2[[#This Row],[Day High]]/Table2[[#This Row],[Close Price]])-1</f>
        <v>1.9607566694981315E-2</v>
      </c>
      <c r="AE481" s="1">
        <f>(Table2[[#This Row],[Close Price]]/Table2[[#This Row],[Current Week Low]])-1</f>
        <v>3.9135065514082079E-3</v>
      </c>
      <c r="AF481" s="1">
        <f>(Table2[[#This Row],[Current Week High]]/Table2[[#This Row],[Close Price]])-1</f>
        <v>3.4722980998671105E-2</v>
      </c>
      <c r="AG481" s="1">
        <f>(Table2[[#This Row],[Close Price]]/Table2[[#This Row],[Current Month Low]])-1</f>
        <v>2.0564748201438832E-2</v>
      </c>
      <c r="AH481" s="1">
        <f>(Table2[[#This Row],[Current Month High]]/Table2[[#This Row],[Close Price]])-1</f>
        <v>3.4722980998671105E-2</v>
      </c>
      <c r="AI481">
        <v>7.5755065787386604</v>
      </c>
      <c r="AJ481">
        <v>28.962272727272701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-7.0000000000000007E-2</v>
      </c>
      <c r="AM481" t="s">
        <v>3187</v>
      </c>
      <c r="AN481">
        <v>-2.72</v>
      </c>
      <c r="AO481" t="s">
        <v>3187</v>
      </c>
      <c r="AP481">
        <v>2.0503170752909999E-2</v>
      </c>
      <c r="AQ481">
        <f>(Table2[[#This Row],[Sharpe Ratio]]-AVERAGE(Table2[Sharpe Ratio]))/_xlfn.STDEV.P(Table2[Sharpe Ratio])</f>
        <v>-0.53057524600534534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-1.360326729358726</v>
      </c>
      <c r="AS481">
        <f>_xlfn.RANK.AVG(Table2[[#This Row],[1Y Return vs Nifty Z-Score]],Table2[1Y Return vs Nifty Z-Score])</f>
        <v>438</v>
      </c>
      <c r="AT481">
        <f>_xlfn.RANK.AVG(Table2[[#This Row],[6M Return vs Nifty Z-Score]],Table2[6M Return vs Nifty Z-Score])</f>
        <v>459</v>
      </c>
      <c r="AU481">
        <f>_xlfn.RANK.AVG(Table2[[#This Row],[Sharpe Ratio Z-Score]],Table2[Sharpe Ratio Z-Score])</f>
        <v>475</v>
      </c>
      <c r="AV481">
        <f>(Table2[[#This Row],[Rank 1Y]]+Table2[[#This Row],[Rank 6M]]+Table2[[#This Row],[Rank Sharpe]])/3</f>
        <v>457.33333333333331</v>
      </c>
    </row>
    <row r="482" spans="1:48" x14ac:dyDescent="0.3">
      <c r="A482" t="s">
        <v>595</v>
      </c>
      <c r="B482" t="s">
        <v>596</v>
      </c>
      <c r="C482" t="s">
        <v>3150</v>
      </c>
      <c r="D482" t="s">
        <v>77</v>
      </c>
      <c r="E482">
        <v>33160.056257905002</v>
      </c>
      <c r="F482">
        <v>4291.55</v>
      </c>
      <c r="G482">
        <v>5.5096182995792899</v>
      </c>
      <c r="H482">
        <f>(Table2[[#This Row],[1Y Return vs Nifty]]-AVERAGE(Table2[1Y Return vs Nifty]))/_xlfn.STDEV.P(Table2[1Y Return vs Nifty])</f>
        <v>-0.32744340492494156</v>
      </c>
      <c r="I482">
        <v>-7.3496786950943402</v>
      </c>
      <c r="J482">
        <f>(Table2[[#This Row],[1M Return vs Nifty]]-AVERAGE(Table2[1M Return vs Nifty]))/_xlfn.STDEV.P(Table2[1M Return vs Nifty])</f>
        <v>-1.001924596130203</v>
      </c>
      <c r="K482">
        <v>-7.6890481861652198</v>
      </c>
      <c r="L482">
        <f>(Table2[[#This Row],[6M Return vs Nifty]]-AVERAGE(Table2[6M Return vs Nifty]))/_xlfn.STDEV.P(Table2[6M Return vs Nifty])</f>
        <v>-0.55464195298344221</v>
      </c>
      <c r="M482">
        <v>0.41139127659802399</v>
      </c>
      <c r="N482">
        <f>(Table2[[#This Row],[1W Return vs Nifty]]-AVERAGE(Table2[1W Return vs Nifty]))/_xlfn.STDEV.P(Table2[1W Return vs Nifty])</f>
        <v>-0.32468873832001754</v>
      </c>
      <c r="O482">
        <v>4440.58</v>
      </c>
      <c r="P482">
        <v>4464.6996822066603</v>
      </c>
      <c r="Q482">
        <v>4193.5841805707896</v>
      </c>
      <c r="R482">
        <v>34.798747555022501</v>
      </c>
      <c r="S482" s="1">
        <f>(Table2[[#This Row],[Close Price]]-Table2[[#This Row],[20D EMA]])/Table2[[#This Row],[20D EMA]]</f>
        <v>-3.3560931229704168E-2</v>
      </c>
      <c r="T482" s="1">
        <f>(Table2[[#This Row],[Close Price]]-Table2[[#This Row],[50D EMA]])/Table2[[#This Row],[50D EMA]]</f>
        <v>-3.8781932611664842E-2</v>
      </c>
      <c r="U482" s="1">
        <f>(Table2[[#This Row],[Close Price]]-Table2[[#This Row],[200D EMA]])/Table2[[#This Row],[200D EMA]]</f>
        <v>2.3360880624048046E-2</v>
      </c>
      <c r="V482">
        <v>0.73682523906507902</v>
      </c>
      <c r="W482">
        <v>4257.1000000000004</v>
      </c>
      <c r="X482">
        <v>4354</v>
      </c>
      <c r="Y482">
        <v>4163.1499999999996</v>
      </c>
      <c r="Z482">
        <v>4356.1499999999996</v>
      </c>
      <c r="AA482">
        <v>4163.1499999999996</v>
      </c>
      <c r="AB482">
        <v>4658.6499999999996</v>
      </c>
      <c r="AC482" s="1">
        <f>(Table2[[#This Row],[Close Price]]/Table2[[#This Row],[Day Low]])-1</f>
        <v>8.0923633459397681E-3</v>
      </c>
      <c r="AD482" s="1">
        <f>(Table2[[#This Row],[Day High]]/Table2[[#This Row],[Close Price]])-1</f>
        <v>1.4551851895002965E-2</v>
      </c>
      <c r="AE482" s="1">
        <f>(Table2[[#This Row],[Close Price]]/Table2[[#This Row],[Current Week Low]])-1</f>
        <v>3.0842030673888798E-2</v>
      </c>
      <c r="AF482" s="1">
        <f>(Table2[[#This Row],[Current Week High]]/Table2[[#This Row],[Close Price]])-1</f>
        <v>1.5052836387785096E-2</v>
      </c>
      <c r="AG482" s="1">
        <f>(Table2[[#This Row],[Close Price]]/Table2[[#This Row],[Current Month Low]])-1</f>
        <v>3.0842030673888798E-2</v>
      </c>
      <c r="AH482" s="1">
        <f>(Table2[[#This Row],[Current Month High]]/Table2[[#This Row],[Close Price]])-1</f>
        <v>8.5540189442042891E-2</v>
      </c>
      <c r="AI482">
        <v>14.0730039263203</v>
      </c>
      <c r="AJ482">
        <v>40.584410266489698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-0.02</v>
      </c>
      <c r="AM482" t="s">
        <v>3187</v>
      </c>
      <c r="AN482">
        <v>-7.58</v>
      </c>
      <c r="AO482" t="s">
        <v>3187</v>
      </c>
      <c r="AP482">
        <v>2.1992055410121999E-2</v>
      </c>
      <c r="AQ482">
        <f>(Table2[[#This Row],[Sharpe Ratio]]-AVERAGE(Table2[Sharpe Ratio]))/_xlfn.STDEV.P(Table2[Sharpe Ratio])</f>
        <v>-0.51312894260807429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406</v>
      </c>
      <c r="AT482">
        <f>_xlfn.RANK.AVG(Table2[[#This Row],[6M Return vs Nifty Z-Score]],Table2[6M Return vs Nifty Z-Score])</f>
        <v>500</v>
      </c>
      <c r="AU482">
        <f>_xlfn.RANK.AVG(Table2[[#This Row],[Sharpe Ratio Z-Score]],Table2[Sharpe Ratio Z-Score])</f>
        <v>469</v>
      </c>
      <c r="AV482">
        <f>(Table2[[#This Row],[Rank 1Y]]+Table2[[#This Row],[Rank 6M]]+Table2[[#This Row],[Rank Sharpe]])/3</f>
        <v>458.33333333333331</v>
      </c>
    </row>
    <row r="483" spans="1:48" x14ac:dyDescent="0.3">
      <c r="A483" t="s">
        <v>896</v>
      </c>
      <c r="B483" t="s">
        <v>897</v>
      </c>
      <c r="C483" t="s">
        <v>3158</v>
      </c>
      <c r="D483" t="s">
        <v>172</v>
      </c>
      <c r="E483">
        <v>17353.97152676</v>
      </c>
      <c r="F483">
        <v>1120.9000000000001</v>
      </c>
      <c r="G483">
        <v>-13.8530081308409</v>
      </c>
      <c r="H483">
        <f>(Table2[[#This Row],[1Y Return vs Nifty]]-AVERAGE(Table2[1Y Return vs Nifty]))/_xlfn.STDEV.P(Table2[1Y Return vs Nifty])</f>
        <v>-0.6575968046340005</v>
      </c>
      <c r="I483">
        <v>5.4539833472772603</v>
      </c>
      <c r="J483">
        <f>(Table2[[#This Row],[1M Return vs Nifty]]-AVERAGE(Table2[1M Return vs Nifty]))/_xlfn.STDEV.P(Table2[1M Return vs Nifty])</f>
        <v>0.41039297301096761</v>
      </c>
      <c r="K483">
        <v>9.2929141005099805</v>
      </c>
      <c r="L483">
        <f>(Table2[[#This Row],[6M Return vs Nifty]]-AVERAGE(Table2[6M Return vs Nifty]))/_xlfn.STDEV.P(Table2[6M Return vs Nifty])</f>
        <v>-1.2486609677041006E-2</v>
      </c>
      <c r="M483">
        <v>11.3594754307274</v>
      </c>
      <c r="N483">
        <f>(Table2[[#This Row],[1W Return vs Nifty]]-AVERAGE(Table2[1W Return vs Nifty]))/_xlfn.STDEV.P(Table2[1W Return vs Nifty])</f>
        <v>1.950922718823733</v>
      </c>
      <c r="O483" t="e">
        <v>#N/A</v>
      </c>
      <c r="P483">
        <v>1066.0632278927401</v>
      </c>
      <c r="Q483">
        <v>1021.498650171</v>
      </c>
      <c r="R483">
        <v>74.472766797110495</v>
      </c>
      <c r="S483" s="1" t="e">
        <f>(Table2[[#This Row],[Close Price]]-Table2[[#This Row],[20D EMA]])/Table2[[#This Row],[20D EMA]]</f>
        <v>#N/A</v>
      </c>
      <c r="T483" s="1">
        <f>(Table2[[#This Row],[Close Price]]-Table2[[#This Row],[50D EMA]])/Table2[[#This Row],[50D EMA]]</f>
        <v>5.1438573878637997E-2</v>
      </c>
      <c r="U483" s="1">
        <f>(Table2[[#This Row],[Close Price]]-Table2[[#This Row],[200D EMA]])/Table2[[#This Row],[200D EMA]]</f>
        <v>9.7309330572644598E-2</v>
      </c>
      <c r="V483">
        <v>0.69298793869327902</v>
      </c>
      <c r="W483" t="e">
        <v>#N/A</v>
      </c>
      <c r="X483" t="e">
        <v>#N/A</v>
      </c>
      <c r="Y483" t="e">
        <v>#N/A</v>
      </c>
      <c r="Z483" t="e">
        <v>#N/A</v>
      </c>
      <c r="AA483" t="e">
        <v>#N/A</v>
      </c>
      <c r="AB483" t="e">
        <v>#N/A</v>
      </c>
      <c r="AC483" s="1" t="e">
        <f>(Table2[[#This Row],[Close Price]]/Table2[[#This Row],[Day Low]])-1</f>
        <v>#N/A</v>
      </c>
      <c r="AD483" s="1" t="e">
        <f>(Table2[[#This Row],[Day High]]/Table2[[#This Row],[Close Price]])-1</f>
        <v>#N/A</v>
      </c>
      <c r="AE483" s="1" t="e">
        <f>(Table2[[#This Row],[Close Price]]/Table2[[#This Row],[Current Week Low]])-1</f>
        <v>#N/A</v>
      </c>
      <c r="AF483" s="1" t="e">
        <f>(Table2[[#This Row],[Current Week High]]/Table2[[#This Row],[Close Price]])-1</f>
        <v>#N/A</v>
      </c>
      <c r="AG483" s="1" t="e">
        <f>(Table2[[#This Row],[Close Price]]/Table2[[#This Row],[Current Month Low]])-1</f>
        <v>#N/A</v>
      </c>
      <c r="AH483" s="1" t="e">
        <f>(Table2[[#This Row],[Current Month High]]/Table2[[#This Row],[Close Price]])-1</f>
        <v>#N/A</v>
      </c>
      <c r="AI483">
        <v>7.9489695780176497</v>
      </c>
      <c r="AJ483">
        <v>34.658817876021097</v>
      </c>
      <c r="AK483" t="e">
        <f>IF(AND(Table2[[#This Row],[20D EMA]]&gt;Table2[[#This Row],[50D EMA]],Table2[[#This Row],[50D EMA]]&gt;Table2[[#This Row],[200D EMA]]),"Uptrend","Downtrend/NoTrend")</f>
        <v>#N/A</v>
      </c>
      <c r="AL483" t="e">
        <v>#N/A</v>
      </c>
      <c r="AM483" t="e">
        <v>#N/A</v>
      </c>
      <c r="AN483" t="e">
        <v>#N/A</v>
      </c>
      <c r="AO483" t="e">
        <v>#N/A</v>
      </c>
      <c r="AP483">
        <v>5.3863004692800002E-4</v>
      </c>
      <c r="AQ483">
        <f>(Table2[[#This Row],[Sharpe Ratio]]-AVERAGE(Table2[Sharpe Ratio]))/_xlfn.STDEV.P(Table2[Sharpe Ratio])</f>
        <v>-0.76451373993539185</v>
      </c>
      <c r="AR48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83">
        <f>_xlfn.RANK.AVG(Table2[[#This Row],[1Y Return vs Nifty Z-Score]],Table2[1Y Return vs Nifty Z-Score])</f>
        <v>540</v>
      </c>
      <c r="AT483">
        <f>_xlfn.RANK.AVG(Table2[[#This Row],[6M Return vs Nifty Z-Score]],Table2[6M Return vs Nifty Z-Score])</f>
        <v>316</v>
      </c>
      <c r="AU483">
        <f>_xlfn.RANK.AVG(Table2[[#This Row],[Sharpe Ratio Z-Score]],Table2[Sharpe Ratio Z-Score])</f>
        <v>519</v>
      </c>
      <c r="AV483">
        <f>(Table2[[#This Row],[Rank 1Y]]+Table2[[#This Row],[Rank 6M]]+Table2[[#This Row],[Rank Sharpe]])/3</f>
        <v>458.33333333333331</v>
      </c>
    </row>
    <row r="484" spans="1:48" x14ac:dyDescent="0.3">
      <c r="A484" t="s">
        <v>536</v>
      </c>
      <c r="B484" t="s">
        <v>537</v>
      </c>
      <c r="C484" t="s">
        <v>3154</v>
      </c>
      <c r="D484" t="s">
        <v>538</v>
      </c>
      <c r="E484">
        <v>40266.379416240001</v>
      </c>
      <c r="F484">
        <v>612.4</v>
      </c>
      <c r="G484">
        <v>-10.6303047506812</v>
      </c>
      <c r="H484">
        <f>(Table2[[#This Row],[1Y Return vs Nifty]]-AVERAGE(Table2[1Y Return vs Nifty]))/_xlfn.STDEV.P(Table2[1Y Return vs Nifty])</f>
        <v>-0.60264628017715327</v>
      </c>
      <c r="I484">
        <v>-4.3310327937071396</v>
      </c>
      <c r="J484">
        <f>(Table2[[#This Row],[1M Return vs Nifty]]-AVERAGE(Table2[1M Return vs Nifty]))/_xlfn.STDEV.P(Table2[1M Return vs Nifty])</f>
        <v>-0.66895059014375269</v>
      </c>
      <c r="K484">
        <v>26.8353234991169</v>
      </c>
      <c r="L484">
        <f>(Table2[[#This Row],[6M Return vs Nifty]]-AVERAGE(Table2[6M Return vs Nifty]))/_xlfn.STDEV.P(Table2[6M Return vs Nifty])</f>
        <v>0.54756121220427956</v>
      </c>
      <c r="M484">
        <v>-0.87477093269820805</v>
      </c>
      <c r="N484">
        <f>(Table2[[#This Row],[1W Return vs Nifty]]-AVERAGE(Table2[1W Return vs Nifty]))/_xlfn.STDEV.P(Table2[1W Return vs Nifty])</f>
        <v>-0.59202368186042664</v>
      </c>
      <c r="O484">
        <v>640.34</v>
      </c>
      <c r="P484">
        <v>636.94870522024303</v>
      </c>
      <c r="Q484">
        <v>570.109001506298</v>
      </c>
      <c r="R484">
        <v>30.586372901654499</v>
      </c>
      <c r="S484" s="1">
        <f>(Table2[[#This Row],[Close Price]]-Table2[[#This Row],[20D EMA]])/Table2[[#This Row],[20D EMA]]</f>
        <v>-4.363306993159892E-2</v>
      </c>
      <c r="T484" s="1">
        <f>(Table2[[#This Row],[Close Price]]-Table2[[#This Row],[50D EMA]])/Table2[[#This Row],[50D EMA]]</f>
        <v>-3.8541102319620289E-2</v>
      </c>
      <c r="U484" s="1">
        <f>(Table2[[#This Row],[Close Price]]-Table2[[#This Row],[200D EMA]])/Table2[[#This Row],[200D EMA]]</f>
        <v>7.4180548600292162E-2</v>
      </c>
      <c r="V484">
        <v>0.78261608721305898</v>
      </c>
      <c r="W484">
        <v>609.1</v>
      </c>
      <c r="X484">
        <v>624.95000000000005</v>
      </c>
      <c r="Y484">
        <v>609.1</v>
      </c>
      <c r="Z484">
        <v>632.70000000000005</v>
      </c>
      <c r="AA484">
        <v>609.1</v>
      </c>
      <c r="AB484">
        <v>685.95</v>
      </c>
      <c r="AC484" s="1">
        <f>(Table2[[#This Row],[Close Price]]/Table2[[#This Row],[Day Low]])-1</f>
        <v>5.4178295846329938E-3</v>
      </c>
      <c r="AD484" s="1">
        <f>(Table2[[#This Row],[Day High]]/Table2[[#This Row],[Close Price]])-1</f>
        <v>2.0493141737426557E-2</v>
      </c>
      <c r="AE484" s="1">
        <f>(Table2[[#This Row],[Close Price]]/Table2[[#This Row],[Current Week Low]])-1</f>
        <v>5.4178295846329938E-3</v>
      </c>
      <c r="AF484" s="1">
        <f>(Table2[[#This Row],[Current Week High]]/Table2[[#This Row],[Close Price]])-1</f>
        <v>3.3148269105160111E-2</v>
      </c>
      <c r="AG484" s="1">
        <f>(Table2[[#This Row],[Close Price]]/Table2[[#This Row],[Current Month Low]])-1</f>
        <v>5.4178295846329938E-3</v>
      </c>
      <c r="AH484" s="1">
        <f>(Table2[[#This Row],[Current Month High]]/Table2[[#This Row],[Close Price]])-1</f>
        <v>0.12010124101894193</v>
      </c>
      <c r="AI484">
        <v>16.827237099934699</v>
      </c>
      <c r="AJ484">
        <v>45.445909036931397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0.06</v>
      </c>
      <c r="AM484" t="s">
        <v>3188</v>
      </c>
      <c r="AN484">
        <v>-10.19</v>
      </c>
      <c r="AO484" t="s">
        <v>3187</v>
      </c>
      <c r="AP484">
        <v>-6.8675283337174001E-2</v>
      </c>
      <c r="AQ484">
        <f>(Table2[[#This Row],[Sharpe Ratio]]-AVERAGE(Table2[Sharpe Ratio]))/_xlfn.STDEV.P(Table2[Sharpe Ratio])</f>
        <v>-1.5755415965006045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-2.8916009364776576</v>
      </c>
      <c r="AS484">
        <f>_xlfn.RANK.AVG(Table2[[#This Row],[1Y Return vs Nifty Z-Score]],Table2[1Y Return vs Nifty Z-Score])</f>
        <v>522</v>
      </c>
      <c r="AT484">
        <f>_xlfn.RANK.AVG(Table2[[#This Row],[6M Return vs Nifty Z-Score]],Table2[6M Return vs Nifty Z-Score])</f>
        <v>165</v>
      </c>
      <c r="AU484">
        <f>_xlfn.RANK.AVG(Table2[[#This Row],[Sharpe Ratio Z-Score]],Table2[Sharpe Ratio Z-Score])</f>
        <v>689</v>
      </c>
      <c r="AV484">
        <f>(Table2[[#This Row],[Rank 1Y]]+Table2[[#This Row],[Rank 6M]]+Table2[[#This Row],[Rank Sharpe]])/3</f>
        <v>458.66666666666669</v>
      </c>
    </row>
    <row r="485" spans="1:48" x14ac:dyDescent="0.3">
      <c r="A485" t="s">
        <v>1225</v>
      </c>
      <c r="B485" t="s">
        <v>1226</v>
      </c>
      <c r="C485" t="s">
        <v>3154</v>
      </c>
      <c r="D485" t="s">
        <v>909</v>
      </c>
      <c r="E485">
        <v>9776.6842363199994</v>
      </c>
      <c r="F485">
        <v>70.8</v>
      </c>
      <c r="G485">
        <v>0.60523089694842003</v>
      </c>
      <c r="H485">
        <f>(Table2[[#This Row],[1Y Return vs Nifty]]-AVERAGE(Table2[1Y Return vs Nifty]))/_xlfn.STDEV.P(Table2[1Y Return vs Nifty])</f>
        <v>-0.4110684327736932</v>
      </c>
      <c r="I485">
        <v>-9.1604341856030196</v>
      </c>
      <c r="J485">
        <f>(Table2[[#This Row],[1M Return vs Nifty]]-AVERAGE(Table2[1M Return vs Nifty]))/_xlfn.STDEV.P(Table2[1M Return vs Nifty])</f>
        <v>-1.2016613420862492</v>
      </c>
      <c r="K485">
        <v>-14.428478779235901</v>
      </c>
      <c r="L485">
        <f>(Table2[[#This Row],[6M Return vs Nifty]]-AVERAGE(Table2[6M Return vs Nifty]))/_xlfn.STDEV.P(Table2[6M Return vs Nifty])</f>
        <v>-0.76980073411810812</v>
      </c>
      <c r="M485">
        <v>-0.91352210521761901</v>
      </c>
      <c r="N485">
        <f>(Table2[[#This Row],[1W Return vs Nifty]]-AVERAGE(Table2[1W Return vs Nifty]))/_xlfn.STDEV.P(Table2[1W Return vs Nifty])</f>
        <v>-0.60007829771115195</v>
      </c>
      <c r="O485">
        <v>74.73</v>
      </c>
      <c r="P485">
        <v>76.786652431094893</v>
      </c>
      <c r="Q485">
        <v>74.692431027871194</v>
      </c>
      <c r="R485">
        <v>30.018670676312102</v>
      </c>
      <c r="S485" s="1">
        <f>(Table2[[#This Row],[Close Price]]-Table2[[#This Row],[20D EMA]])/Table2[[#This Row],[20D EMA]]</f>
        <v>-5.2589321557607475E-2</v>
      </c>
      <c r="T485" s="1">
        <f>(Table2[[#This Row],[Close Price]]-Table2[[#This Row],[50D EMA]])/Table2[[#This Row],[50D EMA]]</f>
        <v>-7.7964753528838443E-2</v>
      </c>
      <c r="U485" s="1">
        <f>(Table2[[#This Row],[Close Price]]-Table2[[#This Row],[200D EMA]])/Table2[[#This Row],[200D EMA]]</f>
        <v>-5.2112790738043473E-2</v>
      </c>
      <c r="V485">
        <v>0.42924785528199999</v>
      </c>
      <c r="W485">
        <v>70.75</v>
      </c>
      <c r="X485">
        <v>72.349999999999994</v>
      </c>
      <c r="Y485">
        <v>70.75</v>
      </c>
      <c r="Z485">
        <v>74.900000000000006</v>
      </c>
      <c r="AA485">
        <v>68.75</v>
      </c>
      <c r="AB485">
        <v>77.45</v>
      </c>
      <c r="AC485" s="1">
        <f>(Table2[[#This Row],[Close Price]]/Table2[[#This Row],[Day Low]])-1</f>
        <v>7.0671378091868853E-4</v>
      </c>
      <c r="AD485" s="1">
        <f>(Table2[[#This Row],[Day High]]/Table2[[#This Row],[Close Price]])-1</f>
        <v>2.1892655367231617E-2</v>
      </c>
      <c r="AE485" s="1">
        <f>(Table2[[#This Row],[Close Price]]/Table2[[#This Row],[Current Week Low]])-1</f>
        <v>7.0671378091868853E-4</v>
      </c>
      <c r="AF485" s="1">
        <f>(Table2[[#This Row],[Current Week High]]/Table2[[#This Row],[Close Price]])-1</f>
        <v>5.7909604519774227E-2</v>
      </c>
      <c r="AG485" s="1">
        <f>(Table2[[#This Row],[Close Price]]/Table2[[#This Row],[Current Month Low]])-1</f>
        <v>2.9818181818181744E-2</v>
      </c>
      <c r="AH485" s="1">
        <f>(Table2[[#This Row],[Current Month High]]/Table2[[#This Row],[Close Price]])-1</f>
        <v>9.3926553672316393E-2</v>
      </c>
      <c r="AI485">
        <v>33.968926553672297</v>
      </c>
      <c r="AJ485">
        <v>46.583850931676999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</v>
      </c>
      <c r="AM485">
        <v>0</v>
      </c>
      <c r="AN485">
        <v>-7.2</v>
      </c>
      <c r="AO485" t="s">
        <v>3187</v>
      </c>
      <c r="AP485">
        <v>6.0566370964763999E-2</v>
      </c>
      <c r="AQ485">
        <f>(Table2[[#This Row],[Sharpe Ratio]]-AVERAGE(Table2[Sharpe Ratio]))/_xlfn.STDEV.P(Table2[Sharpe Ratio])</f>
        <v>-6.1126694315357909E-2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445</v>
      </c>
      <c r="AT485">
        <f>_xlfn.RANK.AVG(Table2[[#This Row],[6M Return vs Nifty Z-Score]],Table2[6M Return vs Nifty Z-Score])</f>
        <v>578</v>
      </c>
      <c r="AU485">
        <f>_xlfn.RANK.AVG(Table2[[#This Row],[Sharpe Ratio Z-Score]],Table2[Sharpe Ratio Z-Score])</f>
        <v>354</v>
      </c>
      <c r="AV485">
        <f>(Table2[[#This Row],[Rank 1Y]]+Table2[[#This Row],[Rank 6M]]+Table2[[#This Row],[Rank Sharpe]])/3</f>
        <v>459</v>
      </c>
    </row>
    <row r="486" spans="1:48" x14ac:dyDescent="0.3">
      <c r="A486" t="s">
        <v>1351</v>
      </c>
      <c r="B486" t="s">
        <v>1352</v>
      </c>
      <c r="C486" t="s">
        <v>3150</v>
      </c>
      <c r="D486" t="s">
        <v>77</v>
      </c>
      <c r="E486">
        <v>8433.6285811220005</v>
      </c>
      <c r="F486">
        <v>208.66</v>
      </c>
      <c r="G486">
        <v>-4.2092989807588399</v>
      </c>
      <c r="H486">
        <f>(Table2[[#This Row],[1Y Return vs Nifty]]-AVERAGE(Table2[1Y Return vs Nifty]))/_xlfn.STDEV.P(Table2[1Y Return vs Nifty])</f>
        <v>-0.49316129413410298</v>
      </c>
      <c r="I486">
        <v>2.6741084861298399</v>
      </c>
      <c r="J486">
        <f>(Table2[[#This Row],[1M Return vs Nifty]]-AVERAGE(Table2[1M Return vs Nifty]))/_xlfn.STDEV.P(Table2[1M Return vs Nifty])</f>
        <v>0.10375678615913506</v>
      </c>
      <c r="K486">
        <v>-17.6723224946663</v>
      </c>
      <c r="L486">
        <f>(Table2[[#This Row],[6M Return vs Nifty]]-AVERAGE(Table2[6M Return vs Nifty]))/_xlfn.STDEV.P(Table2[6M Return vs Nifty])</f>
        <v>-0.87336162852378041</v>
      </c>
      <c r="M486">
        <v>-0.15261116584277101</v>
      </c>
      <c r="N486">
        <f>(Table2[[#This Row],[1W Return vs Nifty]]-AVERAGE(Table2[1W Return vs Nifty]))/_xlfn.STDEV.P(Table2[1W Return vs Nifty])</f>
        <v>-0.44191933335442296</v>
      </c>
      <c r="O486">
        <v>209.87</v>
      </c>
      <c r="P486">
        <v>211.60576759350701</v>
      </c>
      <c r="Q486">
        <v>203.76499801640799</v>
      </c>
      <c r="R486">
        <v>47.510751001510002</v>
      </c>
      <c r="S486" s="1">
        <f>(Table2[[#This Row],[Close Price]]-Table2[[#This Row],[20D EMA]])/Table2[[#This Row],[20D EMA]]</f>
        <v>-5.7654738647734691E-3</v>
      </c>
      <c r="T486" s="1">
        <f>(Table2[[#This Row],[Close Price]]-Table2[[#This Row],[50D EMA]])/Table2[[#This Row],[50D EMA]]</f>
        <v>-1.3921017498756509E-2</v>
      </c>
      <c r="U486" s="1">
        <f>(Table2[[#This Row],[Close Price]]-Table2[[#This Row],[200D EMA]])/Table2[[#This Row],[200D EMA]]</f>
        <v>2.4022781298276973E-2</v>
      </c>
      <c r="V486">
        <v>0.50344110723292601</v>
      </c>
      <c r="W486">
        <v>205.18</v>
      </c>
      <c r="X486">
        <v>210</v>
      </c>
      <c r="Y486">
        <v>205.18</v>
      </c>
      <c r="Z486">
        <v>213.83</v>
      </c>
      <c r="AA486">
        <v>201.01</v>
      </c>
      <c r="AB486">
        <v>217.24</v>
      </c>
      <c r="AC486" s="1">
        <f>(Table2[[#This Row],[Close Price]]/Table2[[#This Row],[Day Low]])-1</f>
        <v>1.6960717418851745E-2</v>
      </c>
      <c r="AD486" s="1">
        <f>(Table2[[#This Row],[Day High]]/Table2[[#This Row],[Close Price]])-1</f>
        <v>6.4219304131123423E-3</v>
      </c>
      <c r="AE486" s="1">
        <f>(Table2[[#This Row],[Close Price]]/Table2[[#This Row],[Current Week Low]])-1</f>
        <v>1.6960717418851745E-2</v>
      </c>
      <c r="AF486" s="1">
        <f>(Table2[[#This Row],[Current Week High]]/Table2[[#This Row],[Close Price]])-1</f>
        <v>2.4777149429694223E-2</v>
      </c>
      <c r="AG486" s="1">
        <f>(Table2[[#This Row],[Close Price]]/Table2[[#This Row],[Current Month Low]])-1</f>
        <v>3.8057808069250409E-2</v>
      </c>
      <c r="AH486" s="1">
        <f>(Table2[[#This Row],[Current Month High]]/Table2[[#This Row],[Close Price]])-1</f>
        <v>4.1119524585450096E-2</v>
      </c>
      <c r="AI486">
        <v>22.687625802741302</v>
      </c>
      <c r="AJ486">
        <v>41.945578231292501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0.03</v>
      </c>
      <c r="AM486" t="s">
        <v>3188</v>
      </c>
      <c r="AN486">
        <v>4.0199999999999996</v>
      </c>
      <c r="AO486" t="s">
        <v>3188</v>
      </c>
      <c r="AP486">
        <v>8.7932308739576998E-2</v>
      </c>
      <c r="AQ486">
        <f>(Table2[[#This Row],[Sharpe Ratio]]-AVERAGE(Table2[Sharpe Ratio]))/_xlfn.STDEV.P(Table2[Sharpe Ratio])</f>
        <v>0.25953914830554947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486</v>
      </c>
      <c r="AT486">
        <f>_xlfn.RANK.AVG(Table2[[#This Row],[6M Return vs Nifty Z-Score]],Table2[6M Return vs Nifty Z-Score])</f>
        <v>618</v>
      </c>
      <c r="AU486">
        <f>_xlfn.RANK.AVG(Table2[[#This Row],[Sharpe Ratio Z-Score]],Table2[Sharpe Ratio Z-Score])</f>
        <v>275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588</v>
      </c>
      <c r="B487" t="s">
        <v>589</v>
      </c>
      <c r="C487" t="s">
        <v>3142</v>
      </c>
      <c r="D487" t="s">
        <v>43</v>
      </c>
      <c r="E487">
        <v>34372.336000000003</v>
      </c>
      <c r="F487">
        <v>208.57</v>
      </c>
      <c r="G487">
        <v>21.386890187828001</v>
      </c>
      <c r="H487">
        <f>(Table2[[#This Row],[1Y Return vs Nifty]]-AVERAGE(Table2[1Y Return vs Nifty]))/_xlfn.STDEV.P(Table2[1Y Return vs Nifty])</f>
        <v>-5.6719011679669105E-2</v>
      </c>
      <c r="I487">
        <v>-9.6829858368805297</v>
      </c>
      <c r="J487">
        <f>(Table2[[#This Row],[1M Return vs Nifty]]-AVERAGE(Table2[1M Return vs Nifty]))/_xlfn.STDEV.P(Table2[1M Return vs Nifty])</f>
        <v>-1.25930179490675</v>
      </c>
      <c r="K487">
        <v>-17.0726238297995</v>
      </c>
      <c r="L487">
        <f>(Table2[[#This Row],[6M Return vs Nifty]]-AVERAGE(Table2[6M Return vs Nifty]))/_xlfn.STDEV.P(Table2[6M Return vs Nifty])</f>
        <v>-0.85421602979716205</v>
      </c>
      <c r="M487">
        <v>-1.04927996264949</v>
      </c>
      <c r="N487">
        <f>(Table2[[#This Row],[1W Return vs Nifty]]-AVERAGE(Table2[1W Return vs Nifty]))/_xlfn.STDEV.P(Table2[1W Return vs Nifty])</f>
        <v>-0.62829621524083512</v>
      </c>
      <c r="O487">
        <v>221.86</v>
      </c>
      <c r="P487">
        <v>235.87458886546401</v>
      </c>
      <c r="Q487">
        <v>231.05472324918301</v>
      </c>
      <c r="R487">
        <v>32.476595884226597</v>
      </c>
      <c r="S487" s="1">
        <f>(Table2[[#This Row],[Close Price]]-Table2[[#This Row],[20D EMA]])/Table2[[#This Row],[20D EMA]]</f>
        <v>-5.990264130532777E-2</v>
      </c>
      <c r="T487" s="1">
        <f>(Table2[[#This Row],[Close Price]]-Table2[[#This Row],[50D EMA]])/Table2[[#This Row],[50D EMA]]</f>
        <v>-0.11575892509997232</v>
      </c>
      <c r="U487" s="1">
        <f>(Table2[[#This Row],[Close Price]]-Table2[[#This Row],[200D EMA]])/Table2[[#This Row],[200D EMA]]</f>
        <v>-9.731341100927926E-2</v>
      </c>
      <c r="V487">
        <v>0.36695065060264898</v>
      </c>
      <c r="W487">
        <v>208</v>
      </c>
      <c r="X487">
        <v>214.99</v>
      </c>
      <c r="Y487">
        <v>208</v>
      </c>
      <c r="Z487">
        <v>220.01</v>
      </c>
      <c r="AA487">
        <v>202.01</v>
      </c>
      <c r="AB487">
        <v>234.2</v>
      </c>
      <c r="AC487" s="1">
        <f>(Table2[[#This Row],[Close Price]]/Table2[[#This Row],[Day Low]])-1</f>
        <v>2.7403846153846168E-3</v>
      </c>
      <c r="AD487" s="1">
        <f>(Table2[[#This Row],[Day High]]/Table2[[#This Row],[Close Price]])-1</f>
        <v>3.0781032746799664E-2</v>
      </c>
      <c r="AE487" s="1">
        <f>(Table2[[#This Row],[Close Price]]/Table2[[#This Row],[Current Week Low]])-1</f>
        <v>2.7403846153846168E-3</v>
      </c>
      <c r="AF487" s="1">
        <f>(Table2[[#This Row],[Current Week High]]/Table2[[#This Row],[Close Price]])-1</f>
        <v>5.4849690751306523E-2</v>
      </c>
      <c r="AG487" s="1">
        <f>(Table2[[#This Row],[Close Price]]/Table2[[#This Row],[Current Month Low]])-1</f>
        <v>3.2473639918815911E-2</v>
      </c>
      <c r="AH487" s="1">
        <f>(Table2[[#This Row],[Current Month High]]/Table2[[#This Row],[Close Price]])-1</f>
        <v>0.1228844033178309</v>
      </c>
      <c r="AI487">
        <v>55.6791484873184</v>
      </c>
      <c r="AJ487">
        <v>60.315142198308997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-0.28000000000000003</v>
      </c>
      <c r="AM487" t="s">
        <v>3187</v>
      </c>
      <c r="AN487">
        <v>-9.49</v>
      </c>
      <c r="AO487" t="s">
        <v>3187</v>
      </c>
      <c r="AP487">
        <v>2.6286313613942E-2</v>
      </c>
      <c r="AQ487">
        <f>(Table2[[#This Row],[Sharpe Ratio]]-AVERAGE(Table2[Sharpe Ratio]))/_xlfn.STDEV.P(Table2[Sharpe Ratio])</f>
        <v>-0.46281011426421009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311</v>
      </c>
      <c r="AT487">
        <f>_xlfn.RANK.AVG(Table2[[#This Row],[6M Return vs Nifty Z-Score]],Table2[6M Return vs Nifty Z-Score])</f>
        <v>616</v>
      </c>
      <c r="AU487">
        <f>_xlfn.RANK.AVG(Table2[[#This Row],[Sharpe Ratio Z-Score]],Table2[Sharpe Ratio Z-Score])</f>
        <v>453</v>
      </c>
      <c r="AV487">
        <f>(Table2[[#This Row],[Rank 1Y]]+Table2[[#This Row],[Rank 6M]]+Table2[[#This Row],[Rank Sharpe]])/3</f>
        <v>460</v>
      </c>
    </row>
    <row r="488" spans="1:48" x14ac:dyDescent="0.3">
      <c r="A488" t="s">
        <v>753</v>
      </c>
      <c r="B488" t="s">
        <v>754</v>
      </c>
      <c r="C488" t="s">
        <v>3140</v>
      </c>
      <c r="D488" t="s">
        <v>181</v>
      </c>
      <c r="E488">
        <v>22291.991465759998</v>
      </c>
      <c r="F488">
        <v>395.1</v>
      </c>
      <c r="G488">
        <v>12.260816003331399</v>
      </c>
      <c r="H488">
        <f>(Table2[[#This Row],[1Y Return vs Nifty]]-AVERAGE(Table2[1Y Return vs Nifty]))/_xlfn.STDEV.P(Table2[1Y Return vs Nifty])</f>
        <v>-0.2123282947919522</v>
      </c>
      <c r="I488">
        <v>0.95605708979305204</v>
      </c>
      <c r="J488">
        <f>(Table2[[#This Row],[1M Return vs Nifty]]-AVERAGE(Table2[1M Return vs Nifty]))/_xlfn.STDEV.P(Table2[1M Return vs Nifty])</f>
        <v>-8.5754164981568584E-2</v>
      </c>
      <c r="K488">
        <v>-9.3507617560350091</v>
      </c>
      <c r="L488">
        <f>(Table2[[#This Row],[6M Return vs Nifty]]-AVERAGE(Table2[6M Return vs Nifty]))/_xlfn.STDEV.P(Table2[6M Return vs Nifty])</f>
        <v>-0.60769276511818315</v>
      </c>
      <c r="M488">
        <v>-0.228002637737002</v>
      </c>
      <c r="N488">
        <f>(Table2[[#This Row],[1W Return vs Nifty]]-AVERAGE(Table2[1W Return vs Nifty]))/_xlfn.STDEV.P(Table2[1W Return vs Nifty])</f>
        <v>-0.45758981001482879</v>
      </c>
      <c r="O488">
        <v>409.46</v>
      </c>
      <c r="P488">
        <v>394.74634559894503</v>
      </c>
      <c r="Q488">
        <v>347.98021513983502</v>
      </c>
      <c r="R488">
        <v>30.6175313496203</v>
      </c>
      <c r="S488" s="1">
        <f>(Table2[[#This Row],[Close Price]]-Table2[[#This Row],[20D EMA]])/Table2[[#This Row],[20D EMA]]</f>
        <v>-3.5070580764909778E-2</v>
      </c>
      <c r="T488" s="1">
        <f>(Table2[[#This Row],[Close Price]]-Table2[[#This Row],[50D EMA]])/Table2[[#This Row],[50D EMA]]</f>
        <v>8.9590291334654267E-4</v>
      </c>
      <c r="U488" s="1">
        <f>(Table2[[#This Row],[Close Price]]-Table2[[#This Row],[200D EMA]])/Table2[[#This Row],[200D EMA]]</f>
        <v>0.13540937906837613</v>
      </c>
      <c r="V488">
        <v>0.31232436147218801</v>
      </c>
      <c r="W488">
        <v>394.2</v>
      </c>
      <c r="X488">
        <v>410.05</v>
      </c>
      <c r="Y488">
        <v>394.2</v>
      </c>
      <c r="Z488">
        <v>413.45</v>
      </c>
      <c r="AA488">
        <v>394.2</v>
      </c>
      <c r="AB488">
        <v>433.75</v>
      </c>
      <c r="AC488" s="1">
        <f>(Table2[[#This Row],[Close Price]]/Table2[[#This Row],[Day Low]])-1</f>
        <v>2.2831050228311334E-3</v>
      </c>
      <c r="AD488" s="1">
        <f>(Table2[[#This Row],[Day High]]/Table2[[#This Row],[Close Price]])-1</f>
        <v>3.783852189319159E-2</v>
      </c>
      <c r="AE488" s="1">
        <f>(Table2[[#This Row],[Close Price]]/Table2[[#This Row],[Current Week Low]])-1</f>
        <v>2.2831050228311334E-3</v>
      </c>
      <c r="AF488" s="1">
        <f>(Table2[[#This Row],[Current Week High]]/Table2[[#This Row],[Close Price]])-1</f>
        <v>4.6443938243482474E-2</v>
      </c>
      <c r="AG488" s="1">
        <f>(Table2[[#This Row],[Close Price]]/Table2[[#This Row],[Current Month Low]])-1</f>
        <v>2.2831050228311334E-3</v>
      </c>
      <c r="AH488" s="1">
        <f>(Table2[[#This Row],[Current Month High]]/Table2[[#This Row],[Close Price]])-1</f>
        <v>9.7823335864338112E-2</v>
      </c>
      <c r="AI488">
        <v>18.881295874462101</v>
      </c>
      <c r="AJ488">
        <v>55.245579567779899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0.22</v>
      </c>
      <c r="AM488" t="s">
        <v>3188</v>
      </c>
      <c r="AN488">
        <v>-7.05</v>
      </c>
      <c r="AO488" t="s">
        <v>3187</v>
      </c>
      <c r="AP488">
        <v>1.1809767929741999E-2</v>
      </c>
      <c r="AQ488">
        <f>(Table2[[#This Row],[Sharpe Ratio]]-AVERAGE(Table2[Sharpe Ratio]))/_xlfn.STDEV.P(Table2[Sharpe Ratio])</f>
        <v>-0.63244193021961181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-1.9958069651261445</v>
      </c>
      <c r="AS488">
        <f>_xlfn.RANK.AVG(Table2[[#This Row],[1Y Return vs Nifty Z-Score]],Table2[1Y Return vs Nifty Z-Score])</f>
        <v>361</v>
      </c>
      <c r="AT488">
        <f>_xlfn.RANK.AVG(Table2[[#This Row],[6M Return vs Nifty Z-Score]],Table2[6M Return vs Nifty Z-Score])</f>
        <v>522</v>
      </c>
      <c r="AU488">
        <f>_xlfn.RANK.AVG(Table2[[#This Row],[Sharpe Ratio Z-Score]],Table2[Sharpe Ratio Z-Score])</f>
        <v>497</v>
      </c>
      <c r="AV488">
        <f>(Table2[[#This Row],[Rank 1Y]]+Table2[[#This Row],[Rank 6M]]+Table2[[#This Row],[Rank Sharpe]])/3</f>
        <v>460</v>
      </c>
    </row>
    <row r="489" spans="1:48" x14ac:dyDescent="0.3">
      <c r="A489" t="s">
        <v>2156</v>
      </c>
      <c r="B489" t="s">
        <v>2157</v>
      </c>
      <c r="C489" t="s">
        <v>3140</v>
      </c>
      <c r="D489" t="s">
        <v>67</v>
      </c>
      <c r="E489">
        <v>2867.03450552</v>
      </c>
      <c r="F489">
        <v>216.8</v>
      </c>
      <c r="G489">
        <v>-3.4360703794088399</v>
      </c>
      <c r="H489">
        <f>(Table2[[#This Row],[1Y Return vs Nifty]]-AVERAGE(Table2[1Y Return vs Nifty]))/_xlfn.STDEV.P(Table2[1Y Return vs Nifty])</f>
        <v>-0.47997692307755502</v>
      </c>
      <c r="I489">
        <v>-6.3607537443490596</v>
      </c>
      <c r="J489">
        <f>(Table2[[#This Row],[1M Return vs Nifty]]-AVERAGE(Table2[1M Return vs Nifty]))/_xlfn.STDEV.P(Table2[1M Return vs Nifty])</f>
        <v>-0.89284048582820053</v>
      </c>
      <c r="K489">
        <v>-1.8367863067076999</v>
      </c>
      <c r="L489">
        <f>(Table2[[#This Row],[6M Return vs Nifty]]-AVERAGE(Table2[6M Return vs Nifty]))/_xlfn.STDEV.P(Table2[6M Return vs Nifty])</f>
        <v>-0.36780635678936735</v>
      </c>
      <c r="M489">
        <v>-1.2520795596235399</v>
      </c>
      <c r="N489">
        <f>(Table2[[#This Row],[1W Return vs Nifty]]-AVERAGE(Table2[1W Return vs Nifty]))/_xlfn.STDEV.P(Table2[1W Return vs Nifty])</f>
        <v>-0.6704490777765344</v>
      </c>
      <c r="O489">
        <v>228.8</v>
      </c>
      <c r="P489">
        <v>235.716415344106</v>
      </c>
      <c r="Q489">
        <v>215.43271198132001</v>
      </c>
      <c r="R489">
        <v>33.808647921907898</v>
      </c>
      <c r="S489" s="1">
        <f>(Table2[[#This Row],[Close Price]]-Table2[[#This Row],[20D EMA]])/Table2[[#This Row],[20D EMA]]</f>
        <v>-5.2447552447552448E-2</v>
      </c>
      <c r="T489" s="1">
        <f>(Table2[[#This Row],[Close Price]]-Table2[[#This Row],[50D EMA]])/Table2[[#This Row],[50D EMA]]</f>
        <v>-8.0250733986817285E-2</v>
      </c>
      <c r="U489" s="1">
        <f>(Table2[[#This Row],[Close Price]]-Table2[[#This Row],[200D EMA]])/Table2[[#This Row],[200D EMA]]</f>
        <v>6.3467056887746764E-3</v>
      </c>
      <c r="V489">
        <v>0.45896953498772403</v>
      </c>
      <c r="W489">
        <v>215</v>
      </c>
      <c r="X489">
        <v>221.78</v>
      </c>
      <c r="Y489">
        <v>215</v>
      </c>
      <c r="Z489">
        <v>227.74</v>
      </c>
      <c r="AA489">
        <v>215</v>
      </c>
      <c r="AB489">
        <v>246.5</v>
      </c>
      <c r="AC489" s="1">
        <f>(Table2[[#This Row],[Close Price]]/Table2[[#This Row],[Day Low]])-1</f>
        <v>8.3720930232558111E-3</v>
      </c>
      <c r="AD489" s="1">
        <f>(Table2[[#This Row],[Day High]]/Table2[[#This Row],[Close Price]])-1</f>
        <v>2.2970479704796931E-2</v>
      </c>
      <c r="AE489" s="1">
        <f>(Table2[[#This Row],[Close Price]]/Table2[[#This Row],[Current Week Low]])-1</f>
        <v>8.3720930232558111E-3</v>
      </c>
      <c r="AF489" s="1">
        <f>(Table2[[#This Row],[Current Week High]]/Table2[[#This Row],[Close Price]])-1</f>
        <v>5.0461254612546025E-2</v>
      </c>
      <c r="AG489" s="1">
        <f>(Table2[[#This Row],[Close Price]]/Table2[[#This Row],[Current Month Low]])-1</f>
        <v>8.3720930232558111E-3</v>
      </c>
      <c r="AH489" s="1">
        <f>(Table2[[#This Row],[Current Month High]]/Table2[[#This Row],[Close Price]])-1</f>
        <v>0.13699261992619927</v>
      </c>
      <c r="AI489">
        <v>35.401291512915101</v>
      </c>
      <c r="AJ489">
        <v>39.510939510939501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-0.13</v>
      </c>
      <c r="AM489" t="s">
        <v>3187</v>
      </c>
      <c r="AN489">
        <v>-6.19</v>
      </c>
      <c r="AO489" t="s">
        <v>3187</v>
      </c>
      <c r="AP489">
        <v>2.6046729167272999E-2</v>
      </c>
      <c r="AQ489">
        <f>(Table2[[#This Row],[Sharpe Ratio]]-AVERAGE(Table2[Sharpe Ratio]))/_xlfn.STDEV.P(Table2[Sharpe Ratio])</f>
        <v>-0.46561749287853582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480</v>
      </c>
      <c r="AT489">
        <f>_xlfn.RANK.AVG(Table2[[#This Row],[6M Return vs Nifty Z-Score]],Table2[6M Return vs Nifty Z-Score])</f>
        <v>445</v>
      </c>
      <c r="AU489">
        <f>_xlfn.RANK.AVG(Table2[[#This Row],[Sharpe Ratio Z-Score]],Table2[Sharpe Ratio Z-Score])</f>
        <v>456</v>
      </c>
      <c r="AV489">
        <f>(Table2[[#This Row],[Rank 1Y]]+Table2[[#This Row],[Rank 6M]]+Table2[[#This Row],[Rank Sharpe]])/3</f>
        <v>460.33333333333331</v>
      </c>
    </row>
    <row r="490" spans="1:48" x14ac:dyDescent="0.3">
      <c r="A490" t="s">
        <v>959</v>
      </c>
      <c r="B490" t="s">
        <v>960</v>
      </c>
      <c r="C490" t="s">
        <v>3145</v>
      </c>
      <c r="D490" t="s">
        <v>48</v>
      </c>
      <c r="E490">
        <v>15596.332683750001</v>
      </c>
      <c r="F490">
        <v>1612.5</v>
      </c>
      <c r="G490">
        <v>9.4483160033313993</v>
      </c>
      <c r="H490">
        <f>(Table2[[#This Row],[1Y Return vs Nifty]]-AVERAGE(Table2[1Y Return vs Nifty]))/_xlfn.STDEV.P(Table2[1Y Return vs Nifty])</f>
        <v>-0.2602844147955326</v>
      </c>
      <c r="I490">
        <v>1.8904646228378399</v>
      </c>
      <c r="J490">
        <f>(Table2[[#This Row],[1M Return vs Nifty]]-AVERAGE(Table2[1M Return vs Nifty]))/_xlfn.STDEV.P(Table2[1M Return vs Nifty])</f>
        <v>1.7316360567274383E-2</v>
      </c>
      <c r="K490">
        <v>9.9684190991444908</v>
      </c>
      <c r="L490">
        <f>(Table2[[#This Row],[6M Return vs Nifty]]-AVERAGE(Table2[6M Return vs Nifty]))/_xlfn.STDEV.P(Table2[6M Return vs Nifty])</f>
        <v>9.0791339194597528E-3</v>
      </c>
      <c r="M490">
        <v>-3.6236141451265498</v>
      </c>
      <c r="N490">
        <f>(Table2[[#This Row],[1W Return vs Nifty]]-AVERAGE(Table2[1W Return vs Nifty]))/_xlfn.STDEV.P(Table2[1W Return vs Nifty])</f>
        <v>-1.1633838413212403</v>
      </c>
      <c r="O490">
        <v>1638</v>
      </c>
      <c r="P490">
        <v>1636.0560441217999</v>
      </c>
      <c r="Q490">
        <v>1509.8285494766701</v>
      </c>
      <c r="R490">
        <v>42.851294612917002</v>
      </c>
      <c r="S490" s="1">
        <f>(Table2[[#This Row],[Close Price]]-Table2[[#This Row],[20D EMA]])/Table2[[#This Row],[20D EMA]]</f>
        <v>-1.5567765567765568E-2</v>
      </c>
      <c r="T490" s="1">
        <f>(Table2[[#This Row],[Close Price]]-Table2[[#This Row],[50D EMA]])/Table2[[#This Row],[50D EMA]]</f>
        <v>-1.4398066744983848E-2</v>
      </c>
      <c r="U490" s="1">
        <f>(Table2[[#This Row],[Close Price]]-Table2[[#This Row],[200D EMA]])/Table2[[#This Row],[200D EMA]]</f>
        <v>6.800205927945753E-2</v>
      </c>
      <c r="V490">
        <v>0.947567699722767</v>
      </c>
      <c r="W490">
        <v>1605.25</v>
      </c>
      <c r="X490">
        <v>1652</v>
      </c>
      <c r="Y490">
        <v>1587.15</v>
      </c>
      <c r="Z490">
        <v>1705.2</v>
      </c>
      <c r="AA490">
        <v>1567.4</v>
      </c>
      <c r="AB490">
        <v>1749</v>
      </c>
      <c r="AC490" s="1">
        <f>(Table2[[#This Row],[Close Price]]/Table2[[#This Row],[Day Low]])-1</f>
        <v>4.5164304625446849E-3</v>
      </c>
      <c r="AD490" s="1">
        <f>(Table2[[#This Row],[Day High]]/Table2[[#This Row],[Close Price]])-1</f>
        <v>2.449612403100776E-2</v>
      </c>
      <c r="AE490" s="1">
        <f>(Table2[[#This Row],[Close Price]]/Table2[[#This Row],[Current Week Low]])-1</f>
        <v>1.5972025328418793E-2</v>
      </c>
      <c r="AF490" s="1">
        <f>(Table2[[#This Row],[Current Week High]]/Table2[[#This Row],[Close Price]])-1</f>
        <v>5.7488372093023266E-2</v>
      </c>
      <c r="AG490" s="1">
        <f>(Table2[[#This Row],[Close Price]]/Table2[[#This Row],[Current Month Low]])-1</f>
        <v>2.8773765471481472E-2</v>
      </c>
      <c r="AH490" s="1">
        <f>(Table2[[#This Row],[Current Month High]]/Table2[[#This Row],[Close Price]])-1</f>
        <v>8.4651162790697621E-2</v>
      </c>
      <c r="AI490">
        <v>15.3488372093023</v>
      </c>
      <c r="AJ490">
        <v>57.324747548660902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-0.04</v>
      </c>
      <c r="AM490" t="s">
        <v>3187</v>
      </c>
      <c r="AN490">
        <v>-4.75</v>
      </c>
      <c r="AO490" t="s">
        <v>3187</v>
      </c>
      <c r="AP490">
        <v>-6.9640891287070003E-2</v>
      </c>
      <c r="AQ490">
        <f>(Table2[[#This Row],[Sharpe Ratio]]-AVERAGE(Table2[Sharpe Ratio]))/_xlfn.STDEV.P(Table2[Sharpe Ratio])</f>
        <v>-1.5868563005477587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-2.9841290621777974</v>
      </c>
      <c r="AS490">
        <f>_xlfn.RANK.AVG(Table2[[#This Row],[1Y Return vs Nifty Z-Score]],Table2[1Y Return vs Nifty Z-Score])</f>
        <v>384</v>
      </c>
      <c r="AT490">
        <f>_xlfn.RANK.AVG(Table2[[#This Row],[6M Return vs Nifty Z-Score]],Table2[6M Return vs Nifty Z-Score])</f>
        <v>309</v>
      </c>
      <c r="AU490">
        <f>_xlfn.RANK.AVG(Table2[[#This Row],[Sharpe Ratio Z-Score]],Table2[Sharpe Ratio Z-Score])</f>
        <v>692</v>
      </c>
      <c r="AV490">
        <f>(Table2[[#This Row],[Rank 1Y]]+Table2[[#This Row],[Rank 6M]]+Table2[[#This Row],[Rank Sharpe]])/3</f>
        <v>461.66666666666669</v>
      </c>
    </row>
    <row r="491" spans="1:48" x14ac:dyDescent="0.3">
      <c r="A491" t="s">
        <v>1786</v>
      </c>
      <c r="B491" t="s">
        <v>1787</v>
      </c>
      <c r="C491" t="s">
        <v>3146</v>
      </c>
      <c r="D491" t="s">
        <v>51</v>
      </c>
      <c r="E491">
        <v>4543.0161337500003</v>
      </c>
      <c r="F491">
        <v>368.45</v>
      </c>
      <c r="G491">
        <v>2.1907905591361101</v>
      </c>
      <c r="H491">
        <f>(Table2[[#This Row],[1Y Return vs Nifty]]-AVERAGE(Table2[1Y Return vs Nifty]))/_xlfn.STDEV.P(Table2[1Y Return vs Nifty])</f>
        <v>-0.38403295208650767</v>
      </c>
      <c r="I491">
        <v>-0.58417800146646004</v>
      </c>
      <c r="J491">
        <f>(Table2[[#This Row],[1M Return vs Nifty]]-AVERAGE(Table2[1M Return vs Nifty]))/_xlfn.STDEV.P(Table2[1M Return vs Nifty])</f>
        <v>-0.25565095488392342</v>
      </c>
      <c r="K491">
        <v>9.8525936579047109</v>
      </c>
      <c r="L491">
        <f>(Table2[[#This Row],[6M Return vs Nifty]]-AVERAGE(Table2[6M Return vs Nifty]))/_xlfn.STDEV.P(Table2[6M Return vs Nifty])</f>
        <v>5.3813644391777051E-3</v>
      </c>
      <c r="M491">
        <v>10.2583281866973</v>
      </c>
      <c r="N491">
        <f>(Table2[[#This Row],[1W Return vs Nifty]]-AVERAGE(Table2[1W Return vs Nifty]))/_xlfn.STDEV.P(Table2[1W Return vs Nifty])</f>
        <v>1.7220440173778699</v>
      </c>
      <c r="O491">
        <v>361.67</v>
      </c>
      <c r="P491">
        <v>355.319449544294</v>
      </c>
      <c r="Q491">
        <v>326.18638164592602</v>
      </c>
      <c r="R491">
        <v>58.352846310533103</v>
      </c>
      <c r="S491" s="1">
        <f>(Table2[[#This Row],[Close Price]]-Table2[[#This Row],[20D EMA]])/Table2[[#This Row],[20D EMA]]</f>
        <v>1.8746371001188852E-2</v>
      </c>
      <c r="T491" s="1">
        <f>(Table2[[#This Row],[Close Price]]-Table2[[#This Row],[50D EMA]])/Table2[[#This Row],[50D EMA]]</f>
        <v>3.6954212533387189E-2</v>
      </c>
      <c r="U491" s="1">
        <f>(Table2[[#This Row],[Close Price]]-Table2[[#This Row],[200D EMA]])/Table2[[#This Row],[200D EMA]]</f>
        <v>0.1295689235731213</v>
      </c>
      <c r="V491">
        <v>0.71958847728668895</v>
      </c>
      <c r="W491">
        <v>365.1</v>
      </c>
      <c r="X491">
        <v>377.7</v>
      </c>
      <c r="Y491">
        <v>338.9</v>
      </c>
      <c r="Z491">
        <v>379.95</v>
      </c>
      <c r="AA491">
        <v>336.55</v>
      </c>
      <c r="AB491">
        <v>379.95</v>
      </c>
      <c r="AC491" s="1">
        <f>(Table2[[#This Row],[Close Price]]/Table2[[#This Row],[Day Low]])-1</f>
        <v>9.1755683374417085E-3</v>
      </c>
      <c r="AD491" s="1">
        <f>(Table2[[#This Row],[Day High]]/Table2[[#This Row],[Close Price]])-1</f>
        <v>2.5105170308047153E-2</v>
      </c>
      <c r="AE491" s="1">
        <f>(Table2[[#This Row],[Close Price]]/Table2[[#This Row],[Current Week Low]])-1</f>
        <v>8.7193862496311558E-2</v>
      </c>
      <c r="AF491" s="1">
        <f>(Table2[[#This Row],[Current Week High]]/Table2[[#This Row],[Close Price]])-1</f>
        <v>3.1211833355950569E-2</v>
      </c>
      <c r="AG491" s="1">
        <f>(Table2[[#This Row],[Close Price]]/Table2[[#This Row],[Current Month Low]])-1</f>
        <v>9.4785321646114973E-2</v>
      </c>
      <c r="AH491" s="1">
        <f>(Table2[[#This Row],[Current Month High]]/Table2[[#This Row],[Close Price]])-1</f>
        <v>3.1211833355950569E-2</v>
      </c>
      <c r="AI491">
        <v>11.521237617044299</v>
      </c>
      <c r="AJ491">
        <v>47.321071571371398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-0.03</v>
      </c>
      <c r="AM491" t="s">
        <v>3187</v>
      </c>
      <c r="AN491">
        <v>-1.02</v>
      </c>
      <c r="AO491" t="s">
        <v>3187</v>
      </c>
      <c r="AP491">
        <v>-3.5380271958532002E-2</v>
      </c>
      <c r="AQ491">
        <f>(Table2[[#This Row],[Sharpe Ratio]]-AVERAGE(Table2[Sharpe Ratio]))/_xlfn.STDEV.P(Table2[Sharpe Ratio])</f>
        <v>-1.1854006495080474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-9.7659174661430814E-2</v>
      </c>
      <c r="AS491">
        <f>_xlfn.RANK.AVG(Table2[[#This Row],[1Y Return vs Nifty Z-Score]],Table2[1Y Return vs Nifty Z-Score])</f>
        <v>432</v>
      </c>
      <c r="AT491">
        <f>_xlfn.RANK.AVG(Table2[[#This Row],[6M Return vs Nifty Z-Score]],Table2[6M Return vs Nifty Z-Score])</f>
        <v>311</v>
      </c>
      <c r="AU491">
        <f>_xlfn.RANK.AVG(Table2[[#This Row],[Sharpe Ratio Z-Score]],Table2[Sharpe Ratio Z-Score])</f>
        <v>643</v>
      </c>
      <c r="AV491">
        <f>(Table2[[#This Row],[Rank 1Y]]+Table2[[#This Row],[Rank 6M]]+Table2[[#This Row],[Rank Sharpe]])/3</f>
        <v>462</v>
      </c>
    </row>
    <row r="492" spans="1:48" x14ac:dyDescent="0.3">
      <c r="A492" t="s">
        <v>1082</v>
      </c>
      <c r="B492" t="s">
        <v>1083</v>
      </c>
      <c r="C492" t="s">
        <v>3153</v>
      </c>
      <c r="D492" t="s">
        <v>72</v>
      </c>
      <c r="E492">
        <v>12256.5</v>
      </c>
      <c r="F492">
        <v>81.709999999999994</v>
      </c>
      <c r="G492">
        <v>-31.1149733192862</v>
      </c>
      <c r="H492">
        <f>(Table2[[#This Row],[1Y Return vs Nifty]]-AVERAGE(Table2[1Y Return vs Nifty]))/_xlfn.STDEV.P(Table2[1Y Return vs Nifty])</f>
        <v>-0.95193169319389748</v>
      </c>
      <c r="I492">
        <v>-9.1155080924533305</v>
      </c>
      <c r="J492">
        <f>(Table2[[#This Row],[1M Return vs Nifty]]-AVERAGE(Table2[1M Return vs Nifty]))/_xlfn.STDEV.P(Table2[1M Return vs Nifty])</f>
        <v>-1.1967057355997455</v>
      </c>
      <c r="K492">
        <v>3.4175431761123298</v>
      </c>
      <c r="L492">
        <f>(Table2[[#This Row],[6M Return vs Nifty]]-AVERAGE(Table2[6M Return vs Nifty]))/_xlfn.STDEV.P(Table2[6M Return vs Nifty])</f>
        <v>-0.20005997056411787</v>
      </c>
      <c r="M492">
        <v>-0.70499125921943295</v>
      </c>
      <c r="N492">
        <f>(Table2[[#This Row],[1W Return vs Nifty]]-AVERAGE(Table2[1W Return vs Nifty]))/_xlfn.STDEV.P(Table2[1W Return vs Nifty])</f>
        <v>-0.55673416775738582</v>
      </c>
      <c r="O492">
        <v>87.08</v>
      </c>
      <c r="P492">
        <v>90.575679108496601</v>
      </c>
      <c r="Q492">
        <v>81.170772711326904</v>
      </c>
      <c r="R492">
        <v>28.7928594863976</v>
      </c>
      <c r="S492" s="1">
        <f>(Table2[[#This Row],[Close Price]]-Table2[[#This Row],[20D EMA]])/Table2[[#This Row],[20D EMA]]</f>
        <v>-6.1667432246210435E-2</v>
      </c>
      <c r="T492" s="1">
        <f>(Table2[[#This Row],[Close Price]]-Table2[[#This Row],[50D EMA]])/Table2[[#This Row],[50D EMA]]</f>
        <v>-9.7881453341098351E-2</v>
      </c>
      <c r="U492" s="1">
        <f>(Table2[[#This Row],[Close Price]]-Table2[[#This Row],[200D EMA]])/Table2[[#This Row],[200D EMA]]</f>
        <v>6.6431212942961587E-3</v>
      </c>
      <c r="V492">
        <v>0.136532883852341</v>
      </c>
      <c r="W492">
        <v>81.400000000000006</v>
      </c>
      <c r="X492">
        <v>84.79</v>
      </c>
      <c r="Y492">
        <v>81.400000000000006</v>
      </c>
      <c r="Z492">
        <v>86.5</v>
      </c>
      <c r="AA492">
        <v>80.05</v>
      </c>
      <c r="AB492">
        <v>91.17</v>
      </c>
      <c r="AC492" s="1">
        <f>(Table2[[#This Row],[Close Price]]/Table2[[#This Row],[Day Low]])-1</f>
        <v>3.8083538083537594E-3</v>
      </c>
      <c r="AD492" s="1">
        <f>(Table2[[#This Row],[Day High]]/Table2[[#This Row],[Close Price]])-1</f>
        <v>3.7694284665279909E-2</v>
      </c>
      <c r="AE492" s="1">
        <f>(Table2[[#This Row],[Close Price]]/Table2[[#This Row],[Current Week Low]])-1</f>
        <v>3.8083538083537594E-3</v>
      </c>
      <c r="AF492" s="1">
        <f>(Table2[[#This Row],[Current Week High]]/Table2[[#This Row],[Close Price]])-1</f>
        <v>5.8621955696977146E-2</v>
      </c>
      <c r="AG492" s="1">
        <f>(Table2[[#This Row],[Close Price]]/Table2[[#This Row],[Current Month Low]])-1</f>
        <v>2.073703935040605E-2</v>
      </c>
      <c r="AH492" s="1">
        <f>(Table2[[#This Row],[Current Month High]]/Table2[[#This Row],[Close Price]])-1</f>
        <v>0.11577530290050198</v>
      </c>
      <c r="AI492">
        <v>61.302166197527796</v>
      </c>
      <c r="AJ492">
        <v>64.406438631790706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-0.28000000000000003</v>
      </c>
      <c r="AM492" t="s">
        <v>3187</v>
      </c>
      <c r="AN492">
        <v>-8.8000000000000007</v>
      </c>
      <c r="AO492" t="s">
        <v>3187</v>
      </c>
      <c r="AP492">
        <v>6.1223149409448001E-2</v>
      </c>
      <c r="AQ492">
        <f>(Table2[[#This Row],[Sharpe Ratio]]-AVERAGE(Table2[Sharpe Ratio]))/_xlfn.STDEV.P(Table2[Sharpe Ratio])</f>
        <v>-5.3430761688715682E-2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647</v>
      </c>
      <c r="AT492">
        <f>_xlfn.RANK.AVG(Table2[[#This Row],[6M Return vs Nifty Z-Score]],Table2[6M Return vs Nifty Z-Score])</f>
        <v>391</v>
      </c>
      <c r="AU492">
        <f>_xlfn.RANK.AVG(Table2[[#This Row],[Sharpe Ratio Z-Score]],Table2[Sharpe Ratio Z-Score])</f>
        <v>351</v>
      </c>
      <c r="AV492">
        <f>(Table2[[#This Row],[Rank 1Y]]+Table2[[#This Row],[Rank 6M]]+Table2[[#This Row],[Rank Sharpe]])/3</f>
        <v>463</v>
      </c>
    </row>
    <row r="493" spans="1:48" x14ac:dyDescent="0.3">
      <c r="A493" t="s">
        <v>1778</v>
      </c>
      <c r="B493" t="s">
        <v>1779</v>
      </c>
      <c r="C493" t="s">
        <v>3145</v>
      </c>
      <c r="D493" t="s">
        <v>48</v>
      </c>
      <c r="E493">
        <v>4561.1426050500004</v>
      </c>
      <c r="F493">
        <v>56.5</v>
      </c>
      <c r="G493">
        <v>-14.1423702711784</v>
      </c>
      <c r="H493">
        <f>(Table2[[#This Row],[1Y Return vs Nifty]]-AVERAGE(Table2[1Y Return vs Nifty]))/_xlfn.STDEV.P(Table2[1Y Return vs Nifty])</f>
        <v>-0.66253073726565137</v>
      </c>
      <c r="I493">
        <v>-9.3356089274453797</v>
      </c>
      <c r="J493">
        <f>(Table2[[#This Row],[1M Return vs Nifty]]-AVERAGE(Table2[1M Return vs Nifty]))/_xlfn.STDEV.P(Table2[1M Return vs Nifty])</f>
        <v>-1.2209841237056793</v>
      </c>
      <c r="K493">
        <v>-15.822769294349699</v>
      </c>
      <c r="L493">
        <f>(Table2[[#This Row],[6M Return vs Nifty]]-AVERAGE(Table2[6M Return vs Nifty]))/_xlfn.STDEV.P(Table2[6M Return vs Nifty])</f>
        <v>-0.81431396763785935</v>
      </c>
      <c r="M493">
        <v>-1.35531412813064</v>
      </c>
      <c r="N493">
        <f>(Table2[[#This Row],[1W Return vs Nifty]]-AVERAGE(Table2[1W Return vs Nifty]))/_xlfn.STDEV.P(Table2[1W Return vs Nifty])</f>
        <v>-0.69190687473541512</v>
      </c>
      <c r="O493">
        <v>55.98</v>
      </c>
      <c r="P493">
        <v>57.080426787230699</v>
      </c>
      <c r="Q493">
        <v>57.369862358246202</v>
      </c>
      <c r="R493">
        <v>57.370444457791699</v>
      </c>
      <c r="S493" s="1">
        <f>(Table2[[#This Row],[Close Price]]-Table2[[#This Row],[20D EMA]])/Table2[[#This Row],[20D EMA]]</f>
        <v>9.2890317970704388E-3</v>
      </c>
      <c r="T493" s="1">
        <f>(Table2[[#This Row],[Close Price]]-Table2[[#This Row],[50D EMA]])/Table2[[#This Row],[50D EMA]]</f>
        <v>-1.016857826579084E-2</v>
      </c>
      <c r="U493" s="1">
        <f>(Table2[[#This Row],[Close Price]]-Table2[[#This Row],[200D EMA]])/Table2[[#This Row],[200D EMA]]</f>
        <v>-1.5162357420597334E-2</v>
      </c>
      <c r="V493">
        <v>0.62980397998749205</v>
      </c>
      <c r="W493">
        <v>54.75</v>
      </c>
      <c r="X493">
        <v>58.1</v>
      </c>
      <c r="Y493">
        <v>53.51</v>
      </c>
      <c r="Z493">
        <v>58.1</v>
      </c>
      <c r="AA493">
        <v>52.21</v>
      </c>
      <c r="AB493">
        <v>58.1</v>
      </c>
      <c r="AC493" s="1">
        <f>(Table2[[#This Row],[Close Price]]/Table2[[#This Row],[Day Low]])-1</f>
        <v>3.1963470319634757E-2</v>
      </c>
      <c r="AD493" s="1">
        <f>(Table2[[#This Row],[Day High]]/Table2[[#This Row],[Close Price]])-1</f>
        <v>2.831858407079646E-2</v>
      </c>
      <c r="AE493" s="1">
        <f>(Table2[[#This Row],[Close Price]]/Table2[[#This Row],[Current Week Low]])-1</f>
        <v>5.5877406092319282E-2</v>
      </c>
      <c r="AF493" s="1">
        <f>(Table2[[#This Row],[Current Week High]]/Table2[[#This Row],[Close Price]])-1</f>
        <v>2.831858407079646E-2</v>
      </c>
      <c r="AG493" s="1">
        <f>(Table2[[#This Row],[Close Price]]/Table2[[#This Row],[Current Month Low]])-1</f>
        <v>8.216816701781271E-2</v>
      </c>
      <c r="AH493" s="1">
        <f>(Table2[[#This Row],[Current Month High]]/Table2[[#This Row],[Close Price]])-1</f>
        <v>2.831858407079646E-2</v>
      </c>
      <c r="AI493">
        <v>39.823008849557503</v>
      </c>
      <c r="AJ493">
        <v>34.363852556480303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-0.03</v>
      </c>
      <c r="AM493" t="s">
        <v>3187</v>
      </c>
      <c r="AN493">
        <v>-0.88</v>
      </c>
      <c r="AO493" t="s">
        <v>3187</v>
      </c>
      <c r="AP493">
        <v>9.4996091560501997E-2</v>
      </c>
      <c r="AQ493">
        <f>(Table2[[#This Row],[Sharpe Ratio]]-AVERAGE(Table2[Sharpe Ratio]))/_xlfn.STDEV.P(Table2[Sharpe Ratio])</f>
        <v>0.34231043460320987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543</v>
      </c>
      <c r="AT493">
        <f>_xlfn.RANK.AVG(Table2[[#This Row],[6M Return vs Nifty Z-Score]],Table2[6M Return vs Nifty Z-Score])</f>
        <v>596</v>
      </c>
      <c r="AU493">
        <f>_xlfn.RANK.AVG(Table2[[#This Row],[Sharpe Ratio Z-Score]],Table2[Sharpe Ratio Z-Score])</f>
        <v>252</v>
      </c>
      <c r="AV493">
        <f>(Table2[[#This Row],[Rank 1Y]]+Table2[[#This Row],[Rank 6M]]+Table2[[#This Row],[Rank Sharpe]])/3</f>
        <v>463.66666666666669</v>
      </c>
    </row>
    <row r="494" spans="1:48" x14ac:dyDescent="0.3">
      <c r="A494" t="s">
        <v>530</v>
      </c>
      <c r="B494" t="s">
        <v>531</v>
      </c>
      <c r="C494" t="s">
        <v>3142</v>
      </c>
      <c r="D494" t="s">
        <v>43</v>
      </c>
      <c r="E494">
        <v>40506.120672270001</v>
      </c>
      <c r="F494">
        <v>1173.7</v>
      </c>
      <c r="G494">
        <v>0.26130597719947302</v>
      </c>
      <c r="H494">
        <f>(Table2[[#This Row],[1Y Return vs Nifty]]-AVERAGE(Table2[1Y Return vs Nifty]))/_xlfn.STDEV.P(Table2[1Y Return vs Nifty])</f>
        <v>-0.41693271889767619</v>
      </c>
      <c r="I494">
        <v>7.9020191401328397</v>
      </c>
      <c r="J494">
        <f>(Table2[[#This Row],[1M Return vs Nifty]]-AVERAGE(Table2[1M Return vs Nifty]))/_xlfn.STDEV.P(Table2[1M Return vs Nifty])</f>
        <v>0.6804254019125322</v>
      </c>
      <c r="K494">
        <v>5.02057508819221</v>
      </c>
      <c r="L494">
        <f>(Table2[[#This Row],[6M Return vs Nifty]]-AVERAGE(Table2[6M Return vs Nifty]))/_xlfn.STDEV.P(Table2[6M Return vs Nifty])</f>
        <v>-0.14888259176928259</v>
      </c>
      <c r="M494">
        <v>0.33014776831049097</v>
      </c>
      <c r="N494">
        <f>(Table2[[#This Row],[1W Return vs Nifty]]-AVERAGE(Table2[1W Return vs Nifty]))/_xlfn.STDEV.P(Table2[1W Return vs Nifty])</f>
        <v>-0.34157558862870202</v>
      </c>
      <c r="O494">
        <v>1171.69</v>
      </c>
      <c r="P494">
        <v>1134.5530313552499</v>
      </c>
      <c r="Q494">
        <v>1031.11960879721</v>
      </c>
      <c r="R494">
        <v>47.461910338909597</v>
      </c>
      <c r="S494" s="1">
        <f>(Table2[[#This Row],[Close Price]]-Table2[[#This Row],[20D EMA]])/Table2[[#This Row],[20D EMA]]</f>
        <v>1.7154708156594243E-3</v>
      </c>
      <c r="T494" s="1">
        <f>(Table2[[#This Row],[Close Price]]-Table2[[#This Row],[50D EMA]])/Table2[[#This Row],[50D EMA]]</f>
        <v>3.4504309241488847E-2</v>
      </c>
      <c r="U494" s="1">
        <f>(Table2[[#This Row],[Close Price]]-Table2[[#This Row],[200D EMA]])/Table2[[#This Row],[200D EMA]]</f>
        <v>0.13827725705760605</v>
      </c>
      <c r="V494">
        <v>0.66743599372870199</v>
      </c>
      <c r="W494">
        <v>1169.95</v>
      </c>
      <c r="X494">
        <v>1202.4000000000001</v>
      </c>
      <c r="Y494">
        <v>1164.0999999999999</v>
      </c>
      <c r="Z494">
        <v>1210</v>
      </c>
      <c r="AA494">
        <v>1132.3499999999999</v>
      </c>
      <c r="AB494">
        <v>1210</v>
      </c>
      <c r="AC494" s="1">
        <f>(Table2[[#This Row],[Close Price]]/Table2[[#This Row],[Day Low]])-1</f>
        <v>3.2052651822727096E-3</v>
      </c>
      <c r="AD494" s="1">
        <f>(Table2[[#This Row],[Day High]]/Table2[[#This Row],[Close Price]])-1</f>
        <v>2.4452585839652485E-2</v>
      </c>
      <c r="AE494" s="1">
        <f>(Table2[[#This Row],[Close Price]]/Table2[[#This Row],[Current Week Low]])-1</f>
        <v>8.2467141998110449E-3</v>
      </c>
      <c r="AF494" s="1">
        <f>(Table2[[#This Row],[Current Week High]]/Table2[[#This Row],[Close Price]])-1</f>
        <v>3.0927835051546282E-2</v>
      </c>
      <c r="AG494" s="1">
        <f>(Table2[[#This Row],[Close Price]]/Table2[[#This Row],[Current Month Low]])-1</f>
        <v>3.65169779661767E-2</v>
      </c>
      <c r="AH494" s="1">
        <f>(Table2[[#This Row],[Current Month High]]/Table2[[#This Row],[Close Price]])-1</f>
        <v>3.0927835051546282E-2</v>
      </c>
      <c r="AI494">
        <v>3.3356053506006398</v>
      </c>
      <c r="AJ494">
        <v>37.395376060872103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7.0000000000000007E-2</v>
      </c>
      <c r="AM494" t="s">
        <v>3188</v>
      </c>
      <c r="AN494">
        <v>-1.45</v>
      </c>
      <c r="AO494" t="s">
        <v>3187</v>
      </c>
      <c r="AP494">
        <v>-3.0526457427469999E-3</v>
      </c>
      <c r="AQ494">
        <f>(Table2[[#This Row],[Sharpe Ratio]]-AVERAGE(Table2[Sharpe Ratio]))/_xlfn.STDEV.P(Table2[Sharpe Ratio])</f>
        <v>-0.8065952314105389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-1.0335607287936674</v>
      </c>
      <c r="AS494">
        <f>_xlfn.RANK.AVG(Table2[[#This Row],[1Y Return vs Nifty Z-Score]],Table2[1Y Return vs Nifty Z-Score])</f>
        <v>448</v>
      </c>
      <c r="AT494">
        <f>_xlfn.RANK.AVG(Table2[[#This Row],[6M Return vs Nifty Z-Score]],Table2[6M Return vs Nifty Z-Score])</f>
        <v>367</v>
      </c>
      <c r="AU494">
        <f>_xlfn.RANK.AVG(Table2[[#This Row],[Sharpe Ratio Z-Score]],Table2[Sharpe Ratio Z-Score])</f>
        <v>579</v>
      </c>
      <c r="AV494">
        <f>(Table2[[#This Row],[Rank 1Y]]+Table2[[#This Row],[Rank 6M]]+Table2[[#This Row],[Rank Sharpe]])/3</f>
        <v>464.66666666666669</v>
      </c>
    </row>
    <row r="495" spans="1:48" x14ac:dyDescent="0.3">
      <c r="A495" t="s">
        <v>980</v>
      </c>
      <c r="B495" t="s">
        <v>981</v>
      </c>
      <c r="C495" t="s">
        <v>3145</v>
      </c>
      <c r="D495" t="s">
        <v>487</v>
      </c>
      <c r="E495">
        <v>14833.83548451</v>
      </c>
      <c r="F495">
        <v>308.64999999999998</v>
      </c>
      <c r="G495">
        <v>-2.3492415820538302</v>
      </c>
      <c r="H495">
        <f>(Table2[[#This Row],[1Y Return vs Nifty]]-AVERAGE(Table2[1Y Return vs Nifty]))/_xlfn.STDEV.P(Table2[1Y Return vs Nifty])</f>
        <v>-0.46144533472935806</v>
      </c>
      <c r="I495">
        <v>-54.811592123411899</v>
      </c>
      <c r="J495">
        <f>(Table2[[#This Row],[1M Return vs Nifty]]-AVERAGE(Table2[1M Return vs Nifty]))/_xlfn.STDEV.P(Table2[1M Return vs Nifty])</f>
        <v>-6.2372466452471791</v>
      </c>
      <c r="K495">
        <v>-17.070152297672401</v>
      </c>
      <c r="L495">
        <f>(Table2[[#This Row],[6M Return vs Nifty]]-AVERAGE(Table2[6M Return vs Nifty]))/_xlfn.STDEV.P(Table2[6M Return vs Nifty])</f>
        <v>-0.85413712523205709</v>
      </c>
      <c r="M495">
        <v>-4.5869336922144903</v>
      </c>
      <c r="N495">
        <f>(Table2[[#This Row],[1W Return vs Nifty]]-AVERAGE(Table2[1W Return vs Nifty]))/_xlfn.STDEV.P(Table2[1W Return vs Nifty])</f>
        <v>-1.3636143992327829</v>
      </c>
      <c r="O495">
        <v>322.54000000000002</v>
      </c>
      <c r="P495">
        <v>332.92320521232898</v>
      </c>
      <c r="Q495">
        <v>323.93054627806202</v>
      </c>
      <c r="R495">
        <v>39.993312793551297</v>
      </c>
      <c r="S495" s="1">
        <f>(Table2[[#This Row],[Close Price]]-Table2[[#This Row],[20D EMA]])/Table2[[#This Row],[20D EMA]]</f>
        <v>-4.3064426117690957E-2</v>
      </c>
      <c r="T495" s="1">
        <f>(Table2[[#This Row],[Close Price]]-Table2[[#This Row],[50D EMA]])/Table2[[#This Row],[50D EMA]]</f>
        <v>-7.2909322126849765E-2</v>
      </c>
      <c r="U495" s="1">
        <f>(Table2[[#This Row],[Close Price]]-Table2[[#This Row],[200D EMA]])/Table2[[#This Row],[200D EMA]]</f>
        <v>-4.7172291880572523E-2</v>
      </c>
      <c r="V495">
        <v>1.0777367900794801</v>
      </c>
      <c r="W495">
        <v>306</v>
      </c>
      <c r="X495">
        <v>318.55</v>
      </c>
      <c r="Y495">
        <v>303</v>
      </c>
      <c r="Z495">
        <v>318.55</v>
      </c>
      <c r="AA495">
        <v>292.2</v>
      </c>
      <c r="AB495">
        <v>349.9</v>
      </c>
      <c r="AC495" s="1">
        <f>(Table2[[#This Row],[Close Price]]/Table2[[#This Row],[Day Low]])-1</f>
        <v>8.6601307189542176E-3</v>
      </c>
      <c r="AD495" s="1">
        <f>(Table2[[#This Row],[Day High]]/Table2[[#This Row],[Close Price]])-1</f>
        <v>3.2075166045682835E-2</v>
      </c>
      <c r="AE495" s="1">
        <f>(Table2[[#This Row],[Close Price]]/Table2[[#This Row],[Current Week Low]])-1</f>
        <v>1.8646864686468589E-2</v>
      </c>
      <c r="AF495" s="1">
        <f>(Table2[[#This Row],[Current Week High]]/Table2[[#This Row],[Close Price]])-1</f>
        <v>3.2075166045682835E-2</v>
      </c>
      <c r="AG495" s="1">
        <f>(Table2[[#This Row],[Close Price]]/Table2[[#This Row],[Current Month Low]])-1</f>
        <v>5.6297056810403756E-2</v>
      </c>
      <c r="AH495" s="1">
        <f>(Table2[[#This Row],[Current Month High]]/Table2[[#This Row],[Close Price]])-1</f>
        <v>0.13364652519034514</v>
      </c>
      <c r="AI495">
        <v>33.800421189049104</v>
      </c>
      <c r="AJ495">
        <v>42.794355771454903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-0.15</v>
      </c>
      <c r="AM495" t="s">
        <v>3187</v>
      </c>
      <c r="AN495">
        <v>-10.63</v>
      </c>
      <c r="AO495" t="s">
        <v>3187</v>
      </c>
      <c r="AP495">
        <v>7.4821157931161994E-2</v>
      </c>
      <c r="AQ495">
        <f>(Table2[[#This Row],[Sharpe Ratio]]-AVERAGE(Table2[Sharpe Ratio]))/_xlfn.STDEV.P(Table2[Sharpe Ratio])</f>
        <v>0.10590661956466596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469</v>
      </c>
      <c r="AT495">
        <f>_xlfn.RANK.AVG(Table2[[#This Row],[6M Return vs Nifty Z-Score]],Table2[6M Return vs Nifty Z-Score])</f>
        <v>615</v>
      </c>
      <c r="AU495">
        <f>_xlfn.RANK.AVG(Table2[[#This Row],[Sharpe Ratio Z-Score]],Table2[Sharpe Ratio Z-Score])</f>
        <v>313</v>
      </c>
      <c r="AV495">
        <f>(Table2[[#This Row],[Rank 1Y]]+Table2[[#This Row],[Rank 6M]]+Table2[[#This Row],[Rank Sharpe]])/3</f>
        <v>465.66666666666669</v>
      </c>
    </row>
    <row r="496" spans="1:48" x14ac:dyDescent="0.3">
      <c r="A496" t="s">
        <v>1397</v>
      </c>
      <c r="B496" t="s">
        <v>1398</v>
      </c>
      <c r="C496" t="s">
        <v>3142</v>
      </c>
      <c r="D496" t="s">
        <v>21</v>
      </c>
      <c r="E496">
        <v>8025.0421795599996</v>
      </c>
      <c r="F496">
        <v>28.9</v>
      </c>
      <c r="G496">
        <v>23.725614853906102</v>
      </c>
      <c r="H496">
        <f>(Table2[[#This Row],[1Y Return vs Nifty]]-AVERAGE(Table2[1Y Return vs Nifty]))/_xlfn.STDEV.P(Table2[1Y Return vs Nifty])</f>
        <v>-1.6841265638149149E-2</v>
      </c>
      <c r="I496">
        <v>8.7021844564023407</v>
      </c>
      <c r="J496">
        <f>(Table2[[#This Row],[1M Return vs Nifty]]-AVERAGE(Table2[1M Return vs Nifty]))/_xlfn.STDEV.P(Table2[1M Return vs Nifty])</f>
        <v>0.76868823879818093</v>
      </c>
      <c r="K496">
        <v>-22.161452034343402</v>
      </c>
      <c r="L496">
        <f>(Table2[[#This Row],[6M Return vs Nifty]]-AVERAGE(Table2[6M Return vs Nifty]))/_xlfn.STDEV.P(Table2[6M Return vs Nifty])</f>
        <v>-1.0166787273163163</v>
      </c>
      <c r="M496">
        <v>2.8812541094529101</v>
      </c>
      <c r="N496">
        <f>(Table2[[#This Row],[1W Return vs Nifty]]-AVERAGE(Table2[1W Return vs Nifty]))/_xlfn.STDEV.P(Table2[1W Return vs Nifty])</f>
        <v>0.18868401995369277</v>
      </c>
      <c r="O496">
        <v>28.96</v>
      </c>
      <c r="P496">
        <v>28.974058128203101</v>
      </c>
      <c r="Q496">
        <v>28.1173093902154</v>
      </c>
      <c r="R496">
        <v>50.270782944436299</v>
      </c>
      <c r="S496" s="1">
        <f>(Table2[[#This Row],[Close Price]]-Table2[[#This Row],[20D EMA]])/Table2[[#This Row],[20D EMA]]</f>
        <v>-2.0718232044199679E-3</v>
      </c>
      <c r="T496" s="1">
        <f>(Table2[[#This Row],[Close Price]]-Table2[[#This Row],[50D EMA]])/Table2[[#This Row],[50D EMA]]</f>
        <v>-2.556015035084601E-3</v>
      </c>
      <c r="U496" s="1">
        <f>(Table2[[#This Row],[Close Price]]-Table2[[#This Row],[200D EMA]])/Table2[[#This Row],[200D EMA]]</f>
        <v>2.783661121063627E-2</v>
      </c>
      <c r="V496">
        <v>1.0736788422722401</v>
      </c>
      <c r="W496">
        <v>28.76</v>
      </c>
      <c r="X496">
        <v>29.59</v>
      </c>
      <c r="Y496">
        <v>28.25</v>
      </c>
      <c r="Z496">
        <v>30.3</v>
      </c>
      <c r="AA496">
        <v>27.73</v>
      </c>
      <c r="AB496">
        <v>32.299999999999997</v>
      </c>
      <c r="AC496" s="1">
        <f>(Table2[[#This Row],[Close Price]]/Table2[[#This Row],[Day Low]])-1</f>
        <v>4.8678720445061163E-3</v>
      </c>
      <c r="AD496" s="1">
        <f>(Table2[[#This Row],[Day High]]/Table2[[#This Row],[Close Price]])-1</f>
        <v>2.387543252595159E-2</v>
      </c>
      <c r="AE496" s="1">
        <f>(Table2[[#This Row],[Close Price]]/Table2[[#This Row],[Current Week Low]])-1</f>
        <v>2.3008849557522026E-2</v>
      </c>
      <c r="AF496" s="1">
        <f>(Table2[[#This Row],[Current Week High]]/Table2[[#This Row],[Close Price]])-1</f>
        <v>4.844290657439454E-2</v>
      </c>
      <c r="AG496" s="1">
        <f>(Table2[[#This Row],[Close Price]]/Table2[[#This Row],[Current Month Low]])-1</f>
        <v>4.2192571222502639E-2</v>
      </c>
      <c r="AH496" s="1">
        <f>(Table2[[#This Row],[Current Month High]]/Table2[[#This Row],[Close Price]])-1</f>
        <v>0.11764705882352944</v>
      </c>
      <c r="AI496">
        <v>40.148073688890598</v>
      </c>
      <c r="AJ496">
        <v>70.845458960660494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-0.11</v>
      </c>
      <c r="AM496" t="s">
        <v>3187</v>
      </c>
      <c r="AN496">
        <v>4.07</v>
      </c>
      <c r="AO496" t="s">
        <v>3188</v>
      </c>
      <c r="AP496">
        <v>3.0885907428174E-2</v>
      </c>
      <c r="AQ496">
        <f>(Table2[[#This Row],[Sharpe Ratio]]-AVERAGE(Table2[Sharpe Ratio]))/_xlfn.STDEV.P(Table2[Sharpe Ratio])</f>
        <v>-0.40891345491010922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298</v>
      </c>
      <c r="AT496">
        <f>_xlfn.RANK.AVG(Table2[[#This Row],[6M Return vs Nifty Z-Score]],Table2[6M Return vs Nifty Z-Score])</f>
        <v>655</v>
      </c>
      <c r="AU496">
        <f>_xlfn.RANK.AVG(Table2[[#This Row],[Sharpe Ratio Z-Score]],Table2[Sharpe Ratio Z-Score])</f>
        <v>444</v>
      </c>
      <c r="AV496">
        <f>(Table2[[#This Row],[Rank 1Y]]+Table2[[#This Row],[Rank 6M]]+Table2[[#This Row],[Rank Sharpe]])/3</f>
        <v>465.66666666666669</v>
      </c>
    </row>
    <row r="497" spans="1:48" x14ac:dyDescent="0.3">
      <c r="A497" t="s">
        <v>514</v>
      </c>
      <c r="B497" t="s">
        <v>515</v>
      </c>
      <c r="C497" t="s">
        <v>3142</v>
      </c>
      <c r="D497" t="s">
        <v>34</v>
      </c>
      <c r="E497">
        <v>41519.013620099999</v>
      </c>
      <c r="F497">
        <v>53.98</v>
      </c>
      <c r="G497">
        <v>-11.4040762153857</v>
      </c>
      <c r="H497">
        <f>(Table2[[#This Row],[1Y Return vs Nifty]]-AVERAGE(Table2[1Y Return vs Nifty]))/_xlfn.STDEV.P(Table2[1Y Return vs Nifty])</f>
        <v>-0.61583990763198537</v>
      </c>
      <c r="I497">
        <v>-7.6766582199086804</v>
      </c>
      <c r="J497">
        <f>(Table2[[#This Row],[1M Return vs Nifty]]-AVERAGE(Table2[1M Return vs Nifty]))/_xlfn.STDEV.P(Table2[1M Return vs Nifty])</f>
        <v>-1.0379923184831108</v>
      </c>
      <c r="K497">
        <v>-23.761106342902199</v>
      </c>
      <c r="L497">
        <f>(Table2[[#This Row],[6M Return vs Nifty]]-AVERAGE(Table2[6M Return vs Nifty]))/_xlfn.STDEV.P(Table2[6M Return vs Nifty])</f>
        <v>-1.0677482748861369</v>
      </c>
      <c r="M497">
        <v>-9.3283085944348004E-2</v>
      </c>
      <c r="N497">
        <f>(Table2[[#This Row],[1W Return vs Nifty]]-AVERAGE(Table2[1W Return vs Nifty]))/_xlfn.STDEV.P(Table2[1W Return vs Nifty])</f>
        <v>-0.42958770925960177</v>
      </c>
      <c r="O497">
        <v>56.8</v>
      </c>
      <c r="P497">
        <v>59.378967500016103</v>
      </c>
      <c r="Q497">
        <v>58.502709088975898</v>
      </c>
      <c r="R497">
        <v>27.850849426820201</v>
      </c>
      <c r="S497" s="1">
        <f>(Table2[[#This Row],[Close Price]]-Table2[[#This Row],[20D EMA]])/Table2[[#This Row],[20D EMA]]</f>
        <v>-4.9647887323943672E-2</v>
      </c>
      <c r="T497" s="1">
        <f>(Table2[[#This Row],[Close Price]]-Table2[[#This Row],[50D EMA]])/Table2[[#This Row],[50D EMA]]</f>
        <v>-9.0923903316686025E-2</v>
      </c>
      <c r="U497" s="1">
        <f>(Table2[[#This Row],[Close Price]]-Table2[[#This Row],[200D EMA]])/Table2[[#This Row],[200D EMA]]</f>
        <v>-7.7307686420083219E-2</v>
      </c>
      <c r="V497">
        <v>1.19427973107267</v>
      </c>
      <c r="W497">
        <v>53.9</v>
      </c>
      <c r="X497">
        <v>54.99</v>
      </c>
      <c r="Y497">
        <v>53.51</v>
      </c>
      <c r="Z497">
        <v>55.7</v>
      </c>
      <c r="AA497">
        <v>53.51</v>
      </c>
      <c r="AB497">
        <v>60.61</v>
      </c>
      <c r="AC497" s="1">
        <f>(Table2[[#This Row],[Close Price]]/Table2[[#This Row],[Day Low]])-1</f>
        <v>1.4842300556585641E-3</v>
      </c>
      <c r="AD497" s="1">
        <f>(Table2[[#This Row],[Day High]]/Table2[[#This Row],[Close Price]])-1</f>
        <v>1.87106335679883E-2</v>
      </c>
      <c r="AE497" s="1">
        <f>(Table2[[#This Row],[Close Price]]/Table2[[#This Row],[Current Week Low]])-1</f>
        <v>8.7834049710333595E-3</v>
      </c>
      <c r="AF497" s="1">
        <f>(Table2[[#This Row],[Current Week High]]/Table2[[#This Row],[Close Price]])-1</f>
        <v>3.1863653204890818E-2</v>
      </c>
      <c r="AG497" s="1">
        <f>(Table2[[#This Row],[Close Price]]/Table2[[#This Row],[Current Month Low]])-1</f>
        <v>8.7834049710333595E-3</v>
      </c>
      <c r="AH497" s="1">
        <f>(Table2[[#This Row],[Current Month High]]/Table2[[#This Row],[Close Price]])-1</f>
        <v>0.1228232678769916</v>
      </c>
      <c r="AI497">
        <v>36.161541311596899</v>
      </c>
      <c r="AJ497">
        <v>39.663648124191397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</v>
      </c>
      <c r="AM497" t="s">
        <v>3187</v>
      </c>
      <c r="AN497">
        <v>-10.47</v>
      </c>
      <c r="AO497" t="s">
        <v>3187</v>
      </c>
      <c r="AP497">
        <v>0.11061698725038301</v>
      </c>
      <c r="AQ497">
        <f>(Table2[[#This Row],[Sharpe Ratio]]-AVERAGE(Table2[Sharpe Ratio]))/_xlfn.STDEV.P(Table2[Sharpe Ratio])</f>
        <v>0.52535140035075489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526</v>
      </c>
      <c r="AT497">
        <f>_xlfn.RANK.AVG(Table2[[#This Row],[6M Return vs Nifty Z-Score]],Table2[6M Return vs Nifty Z-Score])</f>
        <v>670</v>
      </c>
      <c r="AU497">
        <f>_xlfn.RANK.AVG(Table2[[#This Row],[Sharpe Ratio Z-Score]],Table2[Sharpe Ratio Z-Score])</f>
        <v>202</v>
      </c>
      <c r="AV497">
        <f>(Table2[[#This Row],[Rank 1Y]]+Table2[[#This Row],[Rank 6M]]+Table2[[#This Row],[Rank Sharpe]])/3</f>
        <v>466</v>
      </c>
    </row>
    <row r="498" spans="1:48" x14ac:dyDescent="0.3">
      <c r="A498" t="s">
        <v>1501</v>
      </c>
      <c r="B498" t="s">
        <v>1502</v>
      </c>
      <c r="C498" t="s">
        <v>3159</v>
      </c>
      <c r="D498" t="s">
        <v>1503</v>
      </c>
      <c r="E498">
        <v>6867.6986489999999</v>
      </c>
      <c r="F498">
        <v>897.25</v>
      </c>
      <c r="G498">
        <v>-18.968960803470601</v>
      </c>
      <c r="H498">
        <f>(Table2[[#This Row],[1Y Return vs Nifty]]-AVERAGE(Table2[1Y Return vs Nifty]))/_xlfn.STDEV.P(Table2[1Y Return vs Nifty])</f>
        <v>-0.74482924563000685</v>
      </c>
      <c r="I498">
        <v>-11.0708494030337</v>
      </c>
      <c r="J498">
        <f>(Table2[[#This Row],[1M Return vs Nifty]]-AVERAGE(Table2[1M Return vs Nifty]))/_xlfn.STDEV.P(Table2[1M Return vs Nifty])</f>
        <v>-1.4123911291583415</v>
      </c>
      <c r="K498">
        <v>28.184871832696601</v>
      </c>
      <c r="L498">
        <f>(Table2[[#This Row],[6M Return vs Nifty]]-AVERAGE(Table2[6M Return vs Nifty]))/_xlfn.STDEV.P(Table2[6M Return vs Nifty])</f>
        <v>0.5906460352505879</v>
      </c>
      <c r="M498">
        <v>-6.0350398693182798</v>
      </c>
      <c r="N498">
        <f>(Table2[[#This Row],[1W Return vs Nifty]]-AVERAGE(Table2[1W Return vs Nifty]))/_xlfn.STDEV.P(Table2[1W Return vs Nifty])</f>
        <v>-1.6646101681167018</v>
      </c>
      <c r="O498">
        <v>952.63</v>
      </c>
      <c r="P498">
        <v>949.42172639598198</v>
      </c>
      <c r="Q498">
        <v>854.18428033135297</v>
      </c>
      <c r="R498">
        <v>31.446233659594998</v>
      </c>
      <c r="S498" s="1">
        <f>(Table2[[#This Row],[Close Price]]-Table2[[#This Row],[20D EMA]])/Table2[[#This Row],[20D EMA]]</f>
        <v>-5.8133798011819907E-2</v>
      </c>
      <c r="T498" s="1">
        <f>(Table2[[#This Row],[Close Price]]-Table2[[#This Row],[50D EMA]])/Table2[[#This Row],[50D EMA]]</f>
        <v>-5.4951055938046174E-2</v>
      </c>
      <c r="U498" s="1">
        <f>(Table2[[#This Row],[Close Price]]-Table2[[#This Row],[200D EMA]])/Table2[[#This Row],[200D EMA]]</f>
        <v>5.0417363864318707E-2</v>
      </c>
      <c r="V498">
        <v>0.43756710920206598</v>
      </c>
      <c r="W498">
        <v>895</v>
      </c>
      <c r="X498">
        <v>917.95</v>
      </c>
      <c r="Y498">
        <v>895</v>
      </c>
      <c r="Z498">
        <v>944.65</v>
      </c>
      <c r="AA498">
        <v>890.9</v>
      </c>
      <c r="AB498">
        <v>1017</v>
      </c>
      <c r="AC498" s="1">
        <f>(Table2[[#This Row],[Close Price]]/Table2[[#This Row],[Day Low]])-1</f>
        <v>2.5139664804469941E-3</v>
      </c>
      <c r="AD498" s="1">
        <f>(Table2[[#This Row],[Day High]]/Table2[[#This Row],[Close Price]])-1</f>
        <v>2.3070493173586115E-2</v>
      </c>
      <c r="AE498" s="1">
        <f>(Table2[[#This Row],[Close Price]]/Table2[[#This Row],[Current Week Low]])-1</f>
        <v>2.5139664804469941E-3</v>
      </c>
      <c r="AF498" s="1">
        <f>(Table2[[#This Row],[Current Week High]]/Table2[[#This Row],[Close Price]])-1</f>
        <v>5.2828085817776538E-2</v>
      </c>
      <c r="AG498" s="1">
        <f>(Table2[[#This Row],[Close Price]]/Table2[[#This Row],[Current Month Low]])-1</f>
        <v>7.1276237512627461E-3</v>
      </c>
      <c r="AH498" s="1">
        <f>(Table2[[#This Row],[Current Month High]]/Table2[[#This Row],[Close Price]])-1</f>
        <v>0.13346336026748395</v>
      </c>
      <c r="AI498">
        <v>24.4915018110894</v>
      </c>
      <c r="AJ498">
        <v>51.690617075232403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-0.05</v>
      </c>
      <c r="AM498" t="s">
        <v>3187</v>
      </c>
      <c r="AN498">
        <v>-8.89</v>
      </c>
      <c r="AO498" t="s">
        <v>3187</v>
      </c>
      <c r="AP498">
        <v>-5.6237897894081998E-2</v>
      </c>
      <c r="AQ498">
        <f>(Table2[[#This Row],[Sharpe Ratio]]-AVERAGE(Table2[Sharpe Ratio]))/_xlfn.STDEV.P(Table2[Sharpe Ratio])</f>
        <v>-1.4298040480223353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-4.6609885556767976</v>
      </c>
      <c r="AS498">
        <f>_xlfn.RANK.AVG(Table2[[#This Row],[1Y Return vs Nifty Z-Score]],Table2[1Y Return vs Nifty Z-Score])</f>
        <v>575</v>
      </c>
      <c r="AT498">
        <f>_xlfn.RANK.AVG(Table2[[#This Row],[6M Return vs Nifty Z-Score]],Table2[6M Return vs Nifty Z-Score])</f>
        <v>149</v>
      </c>
      <c r="AU498">
        <f>_xlfn.RANK.AVG(Table2[[#This Row],[Sharpe Ratio Z-Score]],Table2[Sharpe Ratio Z-Score])</f>
        <v>680</v>
      </c>
      <c r="AV498">
        <f>(Table2[[#This Row],[Rank 1Y]]+Table2[[#This Row],[Rank 6M]]+Table2[[#This Row],[Rank Sharpe]])/3</f>
        <v>468</v>
      </c>
    </row>
    <row r="499" spans="1:48" x14ac:dyDescent="0.3">
      <c r="A499" t="s">
        <v>2096</v>
      </c>
      <c r="B499" t="s">
        <v>2097</v>
      </c>
      <c r="C499" t="s">
        <v>3144</v>
      </c>
      <c r="D499" t="s">
        <v>504</v>
      </c>
      <c r="E499">
        <v>3037.9640316999999</v>
      </c>
      <c r="F499">
        <v>417.95</v>
      </c>
      <c r="G499">
        <v>-13.190285119513099</v>
      </c>
      <c r="H499">
        <f>(Table2[[#This Row],[1Y Return vs Nifty]]-AVERAGE(Table2[1Y Return vs Nifty]))/_xlfn.STDEV.P(Table2[1Y Return vs Nifty])</f>
        <v>-0.64629667156364667</v>
      </c>
      <c r="I499">
        <v>-6.3986621953354401</v>
      </c>
      <c r="J499">
        <f>(Table2[[#This Row],[1M Return vs Nifty]]-AVERAGE(Table2[1M Return vs Nifty]))/_xlfn.STDEV.P(Table2[1M Return vs Nifty])</f>
        <v>-0.89702200601905024</v>
      </c>
      <c r="K499">
        <v>6.5508297141737897</v>
      </c>
      <c r="L499">
        <f>(Table2[[#This Row],[6M Return vs Nifty]]-AVERAGE(Table2[6M Return vs Nifty]))/_xlfn.STDEV.P(Table2[6M Return vs Nifty])</f>
        <v>-0.10002865439207966</v>
      </c>
      <c r="M499">
        <v>-1.7265486763279101</v>
      </c>
      <c r="N499">
        <f>(Table2[[#This Row],[1W Return vs Nifty]]-AVERAGE(Table2[1W Return vs Nifty]))/_xlfn.STDEV.P(Table2[1W Return vs Nifty])</f>
        <v>-0.76906974444597154</v>
      </c>
      <c r="O499">
        <v>441.51</v>
      </c>
      <c r="P499">
        <v>439.81080122321498</v>
      </c>
      <c r="Q499">
        <v>394.094988536252</v>
      </c>
      <c r="R499">
        <v>28.727955718861399</v>
      </c>
      <c r="S499" s="1">
        <f>(Table2[[#This Row],[Close Price]]-Table2[[#This Row],[20D EMA]])/Table2[[#This Row],[20D EMA]]</f>
        <v>-5.3362324749156309E-2</v>
      </c>
      <c r="T499" s="1">
        <f>(Table2[[#This Row],[Close Price]]-Table2[[#This Row],[50D EMA]])/Table2[[#This Row],[50D EMA]]</f>
        <v>-4.9705012160717918E-2</v>
      </c>
      <c r="U499" s="1">
        <f>(Table2[[#This Row],[Close Price]]-Table2[[#This Row],[200D EMA]])/Table2[[#This Row],[200D EMA]]</f>
        <v>6.0531121068933894E-2</v>
      </c>
      <c r="V499">
        <v>0.31975791155693001</v>
      </c>
      <c r="W499">
        <v>416.3</v>
      </c>
      <c r="X499">
        <v>426.45</v>
      </c>
      <c r="Y499">
        <v>416.3</v>
      </c>
      <c r="Z499">
        <v>443.05</v>
      </c>
      <c r="AA499">
        <v>411.75</v>
      </c>
      <c r="AB499">
        <v>465</v>
      </c>
      <c r="AC499" s="1">
        <f>(Table2[[#This Row],[Close Price]]/Table2[[#This Row],[Day Low]])-1</f>
        <v>3.9634878693248776E-3</v>
      </c>
      <c r="AD499" s="1">
        <f>(Table2[[#This Row],[Day High]]/Table2[[#This Row],[Close Price]])-1</f>
        <v>2.033736092834082E-2</v>
      </c>
      <c r="AE499" s="1">
        <f>(Table2[[#This Row],[Close Price]]/Table2[[#This Row],[Current Week Low]])-1</f>
        <v>3.9634878693248776E-3</v>
      </c>
      <c r="AF499" s="1">
        <f>(Table2[[#This Row],[Current Week High]]/Table2[[#This Row],[Close Price]])-1</f>
        <v>6.005503050604144E-2</v>
      </c>
      <c r="AG499" s="1">
        <f>(Table2[[#This Row],[Close Price]]/Table2[[#This Row],[Current Month Low]])-1</f>
        <v>1.5057680631451076E-2</v>
      </c>
      <c r="AH499" s="1">
        <f>(Table2[[#This Row],[Current Month High]]/Table2[[#This Row],[Close Price]])-1</f>
        <v>0.11257327431510955</v>
      </c>
      <c r="AI499">
        <v>20.8278502213183</v>
      </c>
      <c r="AJ499">
        <v>41.653956956447999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0.05</v>
      </c>
      <c r="AM499" t="s">
        <v>3188</v>
      </c>
      <c r="AN499">
        <v>-8.86</v>
      </c>
      <c r="AO499" t="s">
        <v>3187</v>
      </c>
      <c r="AP499">
        <v>1.0405024581170001E-3</v>
      </c>
      <c r="AQ499">
        <f>(Table2[[#This Row],[Sharpe Ratio]]-AVERAGE(Table2[Sharpe Ratio]))/_xlfn.STDEV.P(Table2[Sharpe Ratio])</f>
        <v>-0.75863294970096307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-3.1710500261217112</v>
      </c>
      <c r="AS499">
        <f>_xlfn.RANK.AVG(Table2[[#This Row],[1Y Return vs Nifty Z-Score]],Table2[1Y Return vs Nifty Z-Score])</f>
        <v>537</v>
      </c>
      <c r="AT499">
        <f>_xlfn.RANK.AVG(Table2[[#This Row],[6M Return vs Nifty Z-Score]],Table2[6M Return vs Nifty Z-Score])</f>
        <v>354</v>
      </c>
      <c r="AU499">
        <f>_xlfn.RANK.AVG(Table2[[#This Row],[Sharpe Ratio Z-Score]],Table2[Sharpe Ratio Z-Score])</f>
        <v>518</v>
      </c>
      <c r="AV499">
        <f>(Table2[[#This Row],[Rank 1Y]]+Table2[[#This Row],[Rank 6M]]+Table2[[#This Row],[Rank Sharpe]])/3</f>
        <v>469.66666666666669</v>
      </c>
    </row>
    <row r="500" spans="1:48" x14ac:dyDescent="0.3">
      <c r="A500" t="s">
        <v>1703</v>
      </c>
      <c r="B500" t="s">
        <v>1704</v>
      </c>
      <c r="C500" t="s">
        <v>3156</v>
      </c>
      <c r="D500" t="s">
        <v>268</v>
      </c>
      <c r="E500">
        <v>5034.6434742000001</v>
      </c>
      <c r="F500">
        <v>301.64999999999998</v>
      </c>
      <c r="G500">
        <v>2.0571088890396498</v>
      </c>
      <c r="H500">
        <f>(Table2[[#This Row],[1Y Return vs Nifty]]-AVERAGE(Table2[1Y Return vs Nifty]))/_xlfn.STDEV.P(Table2[1Y Return vs Nifty])</f>
        <v>-0.38631236691794762</v>
      </c>
      <c r="I500">
        <v>8.8370495912674798</v>
      </c>
      <c r="J500">
        <f>(Table2[[#This Row],[1M Return vs Nifty]]-AVERAGE(Table2[1M Return vs Nifty]))/_xlfn.STDEV.P(Table2[1M Return vs Nifty])</f>
        <v>0.78356463890967187</v>
      </c>
      <c r="K500">
        <v>4.4947081583720996</v>
      </c>
      <c r="L500">
        <f>(Table2[[#This Row],[6M Return vs Nifty]]-AVERAGE(Table2[6M Return vs Nifty]))/_xlfn.STDEV.P(Table2[6M Return vs Nifty])</f>
        <v>-0.16567108541078646</v>
      </c>
      <c r="M500">
        <v>5.7719711426523901</v>
      </c>
      <c r="N500">
        <f>(Table2[[#This Row],[1W Return vs Nifty]]-AVERAGE(Table2[1W Return vs Nifty]))/_xlfn.STDEV.P(Table2[1W Return vs Nifty])</f>
        <v>0.7895333290657528</v>
      </c>
      <c r="O500">
        <v>289.06</v>
      </c>
      <c r="P500">
        <v>287.73526230720199</v>
      </c>
      <c r="Q500">
        <v>274.61823447792699</v>
      </c>
      <c r="R500">
        <v>67.838281499389396</v>
      </c>
      <c r="S500" s="1">
        <f>(Table2[[#This Row],[Close Price]]-Table2[[#This Row],[20D EMA]])/Table2[[#This Row],[20D EMA]]</f>
        <v>4.3554971286238066E-2</v>
      </c>
      <c r="T500" s="1">
        <f>(Table2[[#This Row],[Close Price]]-Table2[[#This Row],[50D EMA]])/Table2[[#This Row],[50D EMA]]</f>
        <v>4.8359514858286108E-2</v>
      </c>
      <c r="U500" s="1">
        <f>(Table2[[#This Row],[Close Price]]-Table2[[#This Row],[200D EMA]])/Table2[[#This Row],[200D EMA]]</f>
        <v>9.8433978987093523E-2</v>
      </c>
      <c r="V500">
        <v>0.52847357513606796</v>
      </c>
      <c r="W500">
        <v>298.05</v>
      </c>
      <c r="X500">
        <v>306.55</v>
      </c>
      <c r="Y500">
        <v>285.25</v>
      </c>
      <c r="Z500">
        <v>306.55</v>
      </c>
      <c r="AA500">
        <v>267.89999999999998</v>
      </c>
      <c r="AB500">
        <v>306.55</v>
      </c>
      <c r="AC500" s="1">
        <f>(Table2[[#This Row],[Close Price]]/Table2[[#This Row],[Day Low]])-1</f>
        <v>1.2078510317060864E-2</v>
      </c>
      <c r="AD500" s="1">
        <f>(Table2[[#This Row],[Day High]]/Table2[[#This Row],[Close Price]])-1</f>
        <v>1.6243991380739287E-2</v>
      </c>
      <c r="AE500" s="1">
        <f>(Table2[[#This Row],[Close Price]]/Table2[[#This Row],[Current Week Low]])-1</f>
        <v>5.7493426818580051E-2</v>
      </c>
      <c r="AF500" s="1">
        <f>(Table2[[#This Row],[Current Week High]]/Table2[[#This Row],[Close Price]])-1</f>
        <v>1.6243991380739287E-2</v>
      </c>
      <c r="AG500" s="1">
        <f>(Table2[[#This Row],[Close Price]]/Table2[[#This Row],[Current Month Low]])-1</f>
        <v>0.12597984322508404</v>
      </c>
      <c r="AH500" s="1">
        <f>(Table2[[#This Row],[Current Month High]]/Table2[[#This Row],[Close Price]])-1</f>
        <v>1.6243991380739287E-2</v>
      </c>
      <c r="AI500">
        <v>11.387369467926399</v>
      </c>
      <c r="AJ500">
        <v>43.437945791726001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0.02</v>
      </c>
      <c r="AM500" t="s">
        <v>3188</v>
      </c>
      <c r="AN500">
        <v>3.89</v>
      </c>
      <c r="AO500" t="s">
        <v>3188</v>
      </c>
      <c r="AP500">
        <v>-1.1362592213835E-2</v>
      </c>
      <c r="AQ500">
        <f>(Table2[[#This Row],[Sharpe Ratio]]-AVERAGE(Table2[Sharpe Ratio]))/_xlfn.STDEV.P(Table2[Sharpe Ratio])</f>
        <v>-0.9039686892183183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0.11714582642837235</v>
      </c>
      <c r="AS500">
        <f>_xlfn.RANK.AVG(Table2[[#This Row],[1Y Return vs Nifty Z-Score]],Table2[1Y Return vs Nifty Z-Score])</f>
        <v>434</v>
      </c>
      <c r="AT500">
        <f>_xlfn.RANK.AVG(Table2[[#This Row],[6M Return vs Nifty Z-Score]],Table2[6M Return vs Nifty Z-Score])</f>
        <v>375</v>
      </c>
      <c r="AU500">
        <f>_xlfn.RANK.AVG(Table2[[#This Row],[Sharpe Ratio Z-Score]],Table2[Sharpe Ratio Z-Score])</f>
        <v>601</v>
      </c>
      <c r="AV500">
        <f>(Table2[[#This Row],[Rank 1Y]]+Table2[[#This Row],[Rank 6M]]+Table2[[#This Row],[Rank Sharpe]])/3</f>
        <v>470</v>
      </c>
    </row>
    <row r="501" spans="1:48" x14ac:dyDescent="0.3">
      <c r="A501" t="s">
        <v>1068</v>
      </c>
      <c r="B501" t="s">
        <v>1069</v>
      </c>
      <c r="C501" t="s">
        <v>3144</v>
      </c>
      <c r="D501" t="s">
        <v>127</v>
      </c>
      <c r="E501">
        <v>12644.3433342399</v>
      </c>
      <c r="F501">
        <v>1987.1</v>
      </c>
      <c r="G501">
        <v>1.9472784602334401</v>
      </c>
      <c r="H501">
        <f>(Table2[[#This Row],[1Y Return vs Nifty]]-AVERAGE(Table2[1Y Return vs Nifty]))/_xlfn.STDEV.P(Table2[1Y Return vs Nifty])</f>
        <v>-0.38818509268643658</v>
      </c>
      <c r="I501">
        <v>-6.6689906296016304</v>
      </c>
      <c r="J501">
        <f>(Table2[[#This Row],[1M Return vs Nifty]]-AVERAGE(Table2[1M Return vs Nifty]))/_xlfn.STDEV.P(Table2[1M Return vs Nifty])</f>
        <v>-0.92684078723094843</v>
      </c>
      <c r="K501">
        <v>10.2721976385668</v>
      </c>
      <c r="L501">
        <f>(Table2[[#This Row],[6M Return vs Nifty]]-AVERAGE(Table2[6M Return vs Nifty]))/_xlfn.STDEV.P(Table2[6M Return vs Nifty])</f>
        <v>1.8777374649793146E-2</v>
      </c>
      <c r="M501">
        <v>3.2266045137655701</v>
      </c>
      <c r="N501">
        <f>(Table2[[#This Row],[1W Return vs Nifty]]-AVERAGE(Table2[1W Return vs Nifty]))/_xlfn.STDEV.P(Table2[1W Return vs Nifty])</f>
        <v>0.26046674702441025</v>
      </c>
      <c r="O501">
        <v>2010.62</v>
      </c>
      <c r="P501">
        <v>2075.3952391337498</v>
      </c>
      <c r="Q501">
        <v>1911.39304883161</v>
      </c>
      <c r="R501">
        <v>49.412443980568298</v>
      </c>
      <c r="S501" s="1">
        <f>(Table2[[#This Row],[Close Price]]-Table2[[#This Row],[20D EMA]])/Table2[[#This Row],[20D EMA]]</f>
        <v>-1.1697884234713662E-2</v>
      </c>
      <c r="T501" s="1">
        <f>(Table2[[#This Row],[Close Price]]-Table2[[#This Row],[50D EMA]])/Table2[[#This Row],[50D EMA]]</f>
        <v>-4.2543818868257338E-2</v>
      </c>
      <c r="U501" s="1">
        <f>(Table2[[#This Row],[Close Price]]-Table2[[#This Row],[200D EMA]])/Table2[[#This Row],[200D EMA]]</f>
        <v>3.9608259125284449E-2</v>
      </c>
      <c r="V501">
        <v>0.90263542032785204</v>
      </c>
      <c r="W501">
        <v>1937.1</v>
      </c>
      <c r="X501">
        <v>2012.9</v>
      </c>
      <c r="Y501">
        <v>1924</v>
      </c>
      <c r="Z501">
        <v>2025.15</v>
      </c>
      <c r="AA501">
        <v>1890.15</v>
      </c>
      <c r="AB501">
        <v>2033.6</v>
      </c>
      <c r="AC501" s="1">
        <f>(Table2[[#This Row],[Close Price]]/Table2[[#This Row],[Day Low]])-1</f>
        <v>2.5811780496618697E-2</v>
      </c>
      <c r="AD501" s="1">
        <f>(Table2[[#This Row],[Day High]]/Table2[[#This Row],[Close Price]])-1</f>
        <v>1.2983745156257998E-2</v>
      </c>
      <c r="AE501" s="1">
        <f>(Table2[[#This Row],[Close Price]]/Table2[[#This Row],[Current Week Low]])-1</f>
        <v>3.2796257796257722E-2</v>
      </c>
      <c r="AF501" s="1">
        <f>(Table2[[#This Row],[Current Week High]]/Table2[[#This Row],[Close Price]])-1</f>
        <v>1.9148507875798915E-2</v>
      </c>
      <c r="AG501" s="1">
        <f>(Table2[[#This Row],[Close Price]]/Table2[[#This Row],[Current Month Low]])-1</f>
        <v>5.1292225484749876E-2</v>
      </c>
      <c r="AH501" s="1">
        <f>(Table2[[#This Row],[Current Month High]]/Table2[[#This Row],[Close Price]])-1</f>
        <v>2.3400936037441422E-2</v>
      </c>
      <c r="AI501">
        <v>25.0062905742036</v>
      </c>
      <c r="AJ501">
        <v>37.978682776099703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-0.16</v>
      </c>
      <c r="AM501" t="s">
        <v>3187</v>
      </c>
      <c r="AN501">
        <v>-1.19</v>
      </c>
      <c r="AO501" t="s">
        <v>3187</v>
      </c>
      <c r="AP501">
        <v>-5.7031987925925003E-2</v>
      </c>
      <c r="AQ501">
        <f>(Table2[[#This Row],[Sharpe Ratio]]-AVERAGE(Table2[Sharpe Ratio]))/_xlfn.STDEV.P(Table2[Sharpe Ratio])</f>
        <v>-1.4391089566015021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435</v>
      </c>
      <c r="AT501">
        <f>_xlfn.RANK.AVG(Table2[[#This Row],[6M Return vs Nifty Z-Score]],Table2[6M Return vs Nifty Z-Score])</f>
        <v>301</v>
      </c>
      <c r="AU501">
        <f>_xlfn.RANK.AVG(Table2[[#This Row],[Sharpe Ratio Z-Score]],Table2[Sharpe Ratio Z-Score])</f>
        <v>681</v>
      </c>
      <c r="AV501">
        <f>(Table2[[#This Row],[Rank 1Y]]+Table2[[#This Row],[Rank 6M]]+Table2[[#This Row],[Rank Sharpe]])/3</f>
        <v>472.33333333333331</v>
      </c>
    </row>
    <row r="502" spans="1:48" x14ac:dyDescent="0.3">
      <c r="A502" t="s">
        <v>1100</v>
      </c>
      <c r="B502" t="s">
        <v>1101</v>
      </c>
      <c r="C502" t="s">
        <v>3145</v>
      </c>
      <c r="D502" t="s">
        <v>48</v>
      </c>
      <c r="E502">
        <v>11780.278456800001</v>
      </c>
      <c r="F502">
        <v>459.2</v>
      </c>
      <c r="G502">
        <v>-0.36409075104265598</v>
      </c>
      <c r="H502">
        <f>(Table2[[#This Row],[1Y Return vs Nifty]]-AVERAGE(Table2[1Y Return vs Nifty]))/_xlfn.STDEV.P(Table2[1Y Return vs Nifty])</f>
        <v>-0.42759639909302771</v>
      </c>
      <c r="I502">
        <v>5.7052969157191704</v>
      </c>
      <c r="J502">
        <f>(Table2[[#This Row],[1M Return vs Nifty]]-AVERAGE(Table2[1M Return vs Nifty]))/_xlfn.STDEV.P(Table2[1M Return vs Nifty])</f>
        <v>0.4381143051501224</v>
      </c>
      <c r="K502">
        <v>-6.6198612798967504</v>
      </c>
      <c r="L502">
        <f>(Table2[[#This Row],[6M Return vs Nifty]]-AVERAGE(Table2[6M Return vs Nifty]))/_xlfn.STDEV.P(Table2[6M Return vs Nifty])</f>
        <v>-0.52050777081760857</v>
      </c>
      <c r="M502">
        <v>3.8301672728645801</v>
      </c>
      <c r="N502">
        <f>(Table2[[#This Row],[1W Return vs Nifty]]-AVERAGE(Table2[1W Return vs Nifty]))/_xlfn.STDEV.P(Table2[1W Return vs Nifty])</f>
        <v>0.3859201423742219</v>
      </c>
      <c r="O502">
        <v>444.77</v>
      </c>
      <c r="P502">
        <v>452.76704537329601</v>
      </c>
      <c r="Q502">
        <v>441.29013570651699</v>
      </c>
      <c r="R502">
        <v>62.747324755435798</v>
      </c>
      <c r="S502" s="1">
        <f>(Table2[[#This Row],[Close Price]]-Table2[[#This Row],[20D EMA]])/Table2[[#This Row],[20D EMA]]</f>
        <v>3.2443734964138785E-2</v>
      </c>
      <c r="T502" s="1">
        <f>(Table2[[#This Row],[Close Price]]-Table2[[#This Row],[50D EMA]])/Table2[[#This Row],[50D EMA]]</f>
        <v>1.4208089330795159E-2</v>
      </c>
      <c r="U502" s="1">
        <f>(Table2[[#This Row],[Close Price]]-Table2[[#This Row],[200D EMA]])/Table2[[#This Row],[200D EMA]]</f>
        <v>4.058523598042553E-2</v>
      </c>
      <c r="V502">
        <v>1.9223343820210199</v>
      </c>
      <c r="W502">
        <v>458</v>
      </c>
      <c r="X502">
        <v>468.95</v>
      </c>
      <c r="Y502">
        <v>442.2</v>
      </c>
      <c r="Z502">
        <v>469.65</v>
      </c>
      <c r="AA502">
        <v>412</v>
      </c>
      <c r="AB502">
        <v>469.65</v>
      </c>
      <c r="AC502" s="1">
        <f>(Table2[[#This Row],[Close Price]]/Table2[[#This Row],[Day Low]])-1</f>
        <v>2.6200873362445254E-3</v>
      </c>
      <c r="AD502" s="1">
        <f>(Table2[[#This Row],[Day High]]/Table2[[#This Row],[Close Price]])-1</f>
        <v>2.1232578397212487E-2</v>
      </c>
      <c r="AE502" s="1">
        <f>(Table2[[#This Row],[Close Price]]/Table2[[#This Row],[Current Week Low]])-1</f>
        <v>3.8444142921754798E-2</v>
      </c>
      <c r="AF502" s="1">
        <f>(Table2[[#This Row],[Current Week High]]/Table2[[#This Row],[Close Price]])-1</f>
        <v>2.2756968641114872E-2</v>
      </c>
      <c r="AG502" s="1">
        <f>(Table2[[#This Row],[Close Price]]/Table2[[#This Row],[Current Month Low]])-1</f>
        <v>0.11456310679611659</v>
      </c>
      <c r="AH502" s="1">
        <f>(Table2[[#This Row],[Current Month High]]/Table2[[#This Row],[Close Price]])-1</f>
        <v>2.2756968641114872E-2</v>
      </c>
      <c r="AI502">
        <v>25.1742160278745</v>
      </c>
      <c r="AJ502">
        <v>48.081264108352102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-7.0000000000000007E-2</v>
      </c>
      <c r="AM502" t="s">
        <v>3187</v>
      </c>
      <c r="AN502">
        <v>2.89</v>
      </c>
      <c r="AO502" t="s">
        <v>3188</v>
      </c>
      <c r="AP502">
        <v>2.1221762842086E-2</v>
      </c>
      <c r="AQ502">
        <f>(Table2[[#This Row],[Sharpe Ratio]]-AVERAGE(Table2[Sharpe Ratio]))/_xlfn.STDEV.P(Table2[Sharpe Ratio])</f>
        <v>-0.5221549996511925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455</v>
      </c>
      <c r="AT502">
        <f>_xlfn.RANK.AVG(Table2[[#This Row],[6M Return vs Nifty Z-Score]],Table2[6M Return vs Nifty Z-Score])</f>
        <v>490</v>
      </c>
      <c r="AU502">
        <f>_xlfn.RANK.AVG(Table2[[#This Row],[Sharpe Ratio Z-Score]],Table2[Sharpe Ratio Z-Score])</f>
        <v>473</v>
      </c>
      <c r="AV502">
        <f>(Table2[[#This Row],[Rank 1Y]]+Table2[[#This Row],[Rank 6M]]+Table2[[#This Row],[Rank Sharpe]])/3</f>
        <v>472.66666666666669</v>
      </c>
    </row>
    <row r="503" spans="1:48" x14ac:dyDescent="0.3">
      <c r="A503" t="s">
        <v>1711</v>
      </c>
      <c r="B503" t="s">
        <v>1712</v>
      </c>
      <c r="C503" t="s">
        <v>3153</v>
      </c>
      <c r="D503" t="s">
        <v>72</v>
      </c>
      <c r="E503">
        <v>4993.12</v>
      </c>
      <c r="F503">
        <v>709.25</v>
      </c>
      <c r="G503">
        <v>18.3706187611857</v>
      </c>
      <c r="H503">
        <f>(Table2[[#This Row],[1Y Return vs Nifty]]-AVERAGE(Table2[1Y Return vs Nifty]))/_xlfn.STDEV.P(Table2[1Y Return vs Nifty])</f>
        <v>-0.10814965150168826</v>
      </c>
      <c r="I503">
        <v>3.20499139071612</v>
      </c>
      <c r="J503">
        <f>(Table2[[#This Row],[1M Return vs Nifty]]-AVERAGE(Table2[1M Return vs Nifty]))/_xlfn.STDEV.P(Table2[1M Return vs Nifty])</f>
        <v>0.16231622414044403</v>
      </c>
      <c r="K503">
        <v>-29.6589460377315</v>
      </c>
      <c r="L503">
        <f>(Table2[[#This Row],[6M Return vs Nifty]]-AVERAGE(Table2[6M Return vs Nifty]))/_xlfn.STDEV.P(Table2[6M Return vs Nifty])</f>
        <v>-1.2560389594688741</v>
      </c>
      <c r="M503">
        <v>4.3135803488757398</v>
      </c>
      <c r="N503">
        <f>(Table2[[#This Row],[1W Return vs Nifty]]-AVERAGE(Table2[1W Return vs Nifty]))/_xlfn.STDEV.P(Table2[1W Return vs Nifty])</f>
        <v>0.48639985360197846</v>
      </c>
      <c r="O503">
        <v>699.95</v>
      </c>
      <c r="P503">
        <v>743.16475110339002</v>
      </c>
      <c r="Q503">
        <v>765.78874187172801</v>
      </c>
      <c r="R503">
        <v>55.202327748233998</v>
      </c>
      <c r="S503" s="1">
        <f>(Table2[[#This Row],[Close Price]]-Table2[[#This Row],[20D EMA]])/Table2[[#This Row],[20D EMA]]</f>
        <v>1.3286663333095155E-2</v>
      </c>
      <c r="T503" s="1">
        <f>(Table2[[#This Row],[Close Price]]-Table2[[#This Row],[50D EMA]])/Table2[[#This Row],[50D EMA]]</f>
        <v>-4.5635575493907884E-2</v>
      </c>
      <c r="U503" s="1">
        <f>(Table2[[#This Row],[Close Price]]-Table2[[#This Row],[200D EMA]])/Table2[[#This Row],[200D EMA]]</f>
        <v>-7.3830730043819862E-2</v>
      </c>
      <c r="V503">
        <v>1.18789954870957</v>
      </c>
      <c r="W503">
        <v>705</v>
      </c>
      <c r="X503">
        <v>731</v>
      </c>
      <c r="Y503">
        <v>685.5</v>
      </c>
      <c r="Z503">
        <v>738</v>
      </c>
      <c r="AA503">
        <v>600.1</v>
      </c>
      <c r="AB503">
        <v>738.5</v>
      </c>
      <c r="AC503" s="1">
        <f>(Table2[[#This Row],[Close Price]]/Table2[[#This Row],[Day Low]])-1</f>
        <v>6.0283687943263331E-3</v>
      </c>
      <c r="AD503" s="1">
        <f>(Table2[[#This Row],[Day High]]/Table2[[#This Row],[Close Price]])-1</f>
        <v>3.0666196686640834E-2</v>
      </c>
      <c r="AE503" s="1">
        <f>(Table2[[#This Row],[Close Price]]/Table2[[#This Row],[Current Week Low]])-1</f>
        <v>3.4646243617797223E-2</v>
      </c>
      <c r="AF503" s="1">
        <f>(Table2[[#This Row],[Current Week High]]/Table2[[#This Row],[Close Price]])-1</f>
        <v>4.0535777229467662E-2</v>
      </c>
      <c r="AG503" s="1">
        <f>(Table2[[#This Row],[Close Price]]/Table2[[#This Row],[Current Month Low]])-1</f>
        <v>0.1818863522746208</v>
      </c>
      <c r="AH503" s="1">
        <f>(Table2[[#This Row],[Current Month High]]/Table2[[#This Row],[Close Price]])-1</f>
        <v>4.1240747268241007E-2</v>
      </c>
      <c r="AI503">
        <v>64.258019034190994</v>
      </c>
      <c r="AJ503">
        <v>69.961658279415204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-0.28999999999999998</v>
      </c>
      <c r="AM503" t="s">
        <v>3187</v>
      </c>
      <c r="AN503">
        <v>6.17</v>
      </c>
      <c r="AO503" t="s">
        <v>3188</v>
      </c>
      <c r="AP503">
        <v>4.8051913518857001E-2</v>
      </c>
      <c r="AQ503">
        <f>(Table2[[#This Row],[Sharpe Ratio]]-AVERAGE(Table2[Sharpe Ratio]))/_xlfn.STDEV.P(Table2[Sharpe Ratio])</f>
        <v>-0.20776734938286651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324</v>
      </c>
      <c r="AT503">
        <f>_xlfn.RANK.AVG(Table2[[#This Row],[6M Return vs Nifty Z-Score]],Table2[6M Return vs Nifty Z-Score])</f>
        <v>698</v>
      </c>
      <c r="AU503">
        <f>_xlfn.RANK.AVG(Table2[[#This Row],[Sharpe Ratio Z-Score]],Table2[Sharpe Ratio Z-Score])</f>
        <v>396</v>
      </c>
      <c r="AV503">
        <f>(Table2[[#This Row],[Rank 1Y]]+Table2[[#This Row],[Rank 6M]]+Table2[[#This Row],[Rank Sharpe]])/3</f>
        <v>472.66666666666669</v>
      </c>
    </row>
    <row r="504" spans="1:48" x14ac:dyDescent="0.3">
      <c r="A504" t="s">
        <v>488</v>
      </c>
      <c r="B504" t="s">
        <v>489</v>
      </c>
      <c r="C504" t="s">
        <v>3151</v>
      </c>
      <c r="D504" t="s">
        <v>138</v>
      </c>
      <c r="E504">
        <v>43826.677981544999</v>
      </c>
      <c r="F504">
        <v>49569.15</v>
      </c>
      <c r="G504">
        <v>5.3793972771300096</v>
      </c>
      <c r="H504">
        <f>(Table2[[#This Row],[1Y Return vs Nifty]]-AVERAGE(Table2[1Y Return vs Nifty]))/_xlfn.STDEV.P(Table2[1Y Return vs Nifty])</f>
        <v>-0.32966381202878747</v>
      </c>
      <c r="I504">
        <v>2.56279234801457</v>
      </c>
      <c r="J504">
        <f>(Table2[[#This Row],[1M Return vs Nifty]]-AVERAGE(Table2[1M Return vs Nifty]))/_xlfn.STDEV.P(Table2[1M Return vs Nifty])</f>
        <v>9.1477975841519066E-2</v>
      </c>
      <c r="K504">
        <v>1.46279672248224</v>
      </c>
      <c r="L504">
        <f>(Table2[[#This Row],[6M Return vs Nifty]]-AVERAGE(Table2[6M Return vs Nifty]))/_xlfn.STDEV.P(Table2[6M Return vs Nifty])</f>
        <v>-0.26246596445072184</v>
      </c>
      <c r="M504">
        <v>1.55636796982326</v>
      </c>
      <c r="N504">
        <f>(Table2[[#This Row],[1W Return vs Nifty]]-AVERAGE(Table2[1W Return vs Nifty]))/_xlfn.STDEV.P(Table2[1W Return vs Nifty])</f>
        <v>-8.6699877019278754E-2</v>
      </c>
      <c r="O504">
        <v>49558.45</v>
      </c>
      <c r="P504">
        <v>50339.170356173301</v>
      </c>
      <c r="Q504">
        <v>47776.201141704099</v>
      </c>
      <c r="R504">
        <v>51.459329065158499</v>
      </c>
      <c r="S504" s="1">
        <f>(Table2[[#This Row],[Close Price]]-Table2[[#This Row],[20D EMA]])/Table2[[#This Row],[20D EMA]]</f>
        <v>2.1590667181892021E-4</v>
      </c>
      <c r="T504" s="1">
        <f>(Table2[[#This Row],[Close Price]]-Table2[[#This Row],[50D EMA]])/Table2[[#This Row],[50D EMA]]</f>
        <v>-1.5296643761211072E-2</v>
      </c>
      <c r="U504" s="1">
        <f>(Table2[[#This Row],[Close Price]]-Table2[[#This Row],[200D EMA]])/Table2[[#This Row],[200D EMA]]</f>
        <v>3.7528074971428141E-2</v>
      </c>
      <c r="V504">
        <v>0.51118298258421202</v>
      </c>
      <c r="W504">
        <v>49000</v>
      </c>
      <c r="X504">
        <v>49850</v>
      </c>
      <c r="Y504">
        <v>49000</v>
      </c>
      <c r="Z504">
        <v>50595</v>
      </c>
      <c r="AA504">
        <v>46827.95</v>
      </c>
      <c r="AB504">
        <v>50595</v>
      </c>
      <c r="AC504" s="1">
        <f>(Table2[[#This Row],[Close Price]]/Table2[[#This Row],[Day Low]])-1</f>
        <v>1.1615306122449098E-2</v>
      </c>
      <c r="AD504" s="1">
        <f>(Table2[[#This Row],[Day High]]/Table2[[#This Row],[Close Price]])-1</f>
        <v>5.6658223915480033E-3</v>
      </c>
      <c r="AE504" s="1">
        <f>(Table2[[#This Row],[Close Price]]/Table2[[#This Row],[Current Week Low]])-1</f>
        <v>1.1615306122449098E-2</v>
      </c>
      <c r="AF504" s="1">
        <f>(Table2[[#This Row],[Current Week High]]/Table2[[#This Row],[Close Price]])-1</f>
        <v>2.0695331673026507E-2</v>
      </c>
      <c r="AG504" s="1">
        <f>(Table2[[#This Row],[Close Price]]/Table2[[#This Row],[Current Month Low]])-1</f>
        <v>5.8537689563604722E-2</v>
      </c>
      <c r="AH504" s="1">
        <f>(Table2[[#This Row],[Current Month High]]/Table2[[#This Row],[Close Price]])-1</f>
        <v>2.0695331673026507E-2</v>
      </c>
      <c r="AI504">
        <v>21.0309234675196</v>
      </c>
      <c r="AJ504">
        <v>41.716436472380899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-0.11</v>
      </c>
      <c r="AM504" t="s">
        <v>3187</v>
      </c>
      <c r="AN504">
        <v>1.2</v>
      </c>
      <c r="AO504" t="s">
        <v>3188</v>
      </c>
      <c r="AP504">
        <v>-1.5412259527642001E-2</v>
      </c>
      <c r="AQ504">
        <f>(Table2[[#This Row],[Sharpe Ratio]]-AVERAGE(Table2[Sharpe Ratio]))/_xlfn.STDEV.P(Table2[Sharpe Ratio])</f>
        <v>-0.95142147494786355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407</v>
      </c>
      <c r="AT504">
        <f>_xlfn.RANK.AVG(Table2[[#This Row],[6M Return vs Nifty Z-Score]],Table2[6M Return vs Nifty Z-Score])</f>
        <v>407</v>
      </c>
      <c r="AU504">
        <f>_xlfn.RANK.AVG(Table2[[#This Row],[Sharpe Ratio Z-Score]],Table2[Sharpe Ratio Z-Score])</f>
        <v>612</v>
      </c>
      <c r="AV504">
        <f>(Table2[[#This Row],[Rank 1Y]]+Table2[[#This Row],[Rank 6M]]+Table2[[#This Row],[Rank Sharpe]])/3</f>
        <v>475.33333333333331</v>
      </c>
    </row>
    <row r="505" spans="1:48" x14ac:dyDescent="0.3">
      <c r="A505" t="s">
        <v>1030</v>
      </c>
      <c r="B505" t="s">
        <v>1031</v>
      </c>
      <c r="C505" t="s">
        <v>3144</v>
      </c>
      <c r="D505" t="s">
        <v>195</v>
      </c>
      <c r="E505">
        <v>13780.658454550001</v>
      </c>
      <c r="F505">
        <v>424.25</v>
      </c>
      <c r="G505">
        <v>0.92617865536343302</v>
      </c>
      <c r="H505">
        <f>(Table2[[#This Row],[1Y Return vs Nifty]]-AVERAGE(Table2[1Y Return vs Nifty]))/_xlfn.STDEV.P(Table2[1Y Return vs Nifty])</f>
        <v>-0.40559593171860681</v>
      </c>
      <c r="I505">
        <v>-11.999837247180199</v>
      </c>
      <c r="J505">
        <f>(Table2[[#This Row],[1M Return vs Nifty]]-AVERAGE(Table2[1M Return vs Nifty]))/_xlfn.STDEV.P(Table2[1M Return vs Nifty])</f>
        <v>-1.5148638318479899</v>
      </c>
      <c r="K505">
        <v>-0.96336866688239897</v>
      </c>
      <c r="L505">
        <f>(Table2[[#This Row],[6M Return vs Nifty]]-AVERAGE(Table2[6M Return vs Nifty]))/_xlfn.STDEV.P(Table2[6M Return vs Nifty])</f>
        <v>-0.33992217989769546</v>
      </c>
      <c r="M505">
        <v>-4.4894093111192097</v>
      </c>
      <c r="N505">
        <f>(Table2[[#This Row],[1W Return vs Nifty]]-AVERAGE(Table2[1W Return vs Nifty]))/_xlfn.STDEV.P(Table2[1W Return vs Nifty])</f>
        <v>-1.3433434919354941</v>
      </c>
      <c r="O505">
        <v>444.78</v>
      </c>
      <c r="P505">
        <v>460.72372272094299</v>
      </c>
      <c r="Q505">
        <v>441.86449036020599</v>
      </c>
      <c r="R505">
        <v>40.382020699460199</v>
      </c>
      <c r="S505" s="1">
        <f>(Table2[[#This Row],[Close Price]]-Table2[[#This Row],[20D EMA]])/Table2[[#This Row],[20D EMA]]</f>
        <v>-4.6157650973514937E-2</v>
      </c>
      <c r="T505" s="1">
        <f>(Table2[[#This Row],[Close Price]]-Table2[[#This Row],[50D EMA]])/Table2[[#This Row],[50D EMA]]</f>
        <v>-7.9166148653115609E-2</v>
      </c>
      <c r="U505" s="1">
        <f>(Table2[[#This Row],[Close Price]]-Table2[[#This Row],[200D EMA]])/Table2[[#This Row],[200D EMA]]</f>
        <v>-3.9864009768802049E-2</v>
      </c>
      <c r="V505">
        <v>0.56338308521890801</v>
      </c>
      <c r="W505">
        <v>408.05</v>
      </c>
      <c r="X505">
        <v>429.45</v>
      </c>
      <c r="Y505">
        <v>408.05</v>
      </c>
      <c r="Z505">
        <v>432</v>
      </c>
      <c r="AA505">
        <v>408.05</v>
      </c>
      <c r="AB505">
        <v>456.7</v>
      </c>
      <c r="AC505" s="1">
        <f>(Table2[[#This Row],[Close Price]]/Table2[[#This Row],[Day Low]])-1</f>
        <v>3.9701017032226504E-2</v>
      </c>
      <c r="AD505" s="1">
        <f>(Table2[[#This Row],[Day High]]/Table2[[#This Row],[Close Price]])-1</f>
        <v>1.2256923983500201E-2</v>
      </c>
      <c r="AE505" s="1">
        <f>(Table2[[#This Row],[Close Price]]/Table2[[#This Row],[Current Week Low]])-1</f>
        <v>3.9701017032226504E-2</v>
      </c>
      <c r="AF505" s="1">
        <f>(Table2[[#This Row],[Current Week High]]/Table2[[#This Row],[Close Price]])-1</f>
        <v>1.8267530936947551E-2</v>
      </c>
      <c r="AG505" s="1">
        <f>(Table2[[#This Row],[Close Price]]/Table2[[#This Row],[Current Month Low]])-1</f>
        <v>3.9701017032226504E-2</v>
      </c>
      <c r="AH505" s="1">
        <f>(Table2[[#This Row],[Current Month High]]/Table2[[#This Row],[Close Price]])-1</f>
        <v>7.6487919858573949E-2</v>
      </c>
      <c r="AI505">
        <v>28.933411903358799</v>
      </c>
      <c r="AJ505">
        <v>65.528677331252396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3187</v>
      </c>
      <c r="AN505">
        <v>-7.53</v>
      </c>
      <c r="AO505" t="s">
        <v>3187</v>
      </c>
      <c r="AQ505">
        <f>(Table2[[#This Row],[Sharpe Ratio]]-AVERAGE(Table2[Sharpe Ratio]))/_xlfn.STDEV.P(Table2[Sharpe Ratio])</f>
        <v>-0.77082524510946537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443</v>
      </c>
      <c r="AT505">
        <f>_xlfn.RANK.AVG(Table2[[#This Row],[6M Return vs Nifty Z-Score]],Table2[6M Return vs Nifty Z-Score])</f>
        <v>436</v>
      </c>
      <c r="AU505">
        <f>_xlfn.RANK.AVG(Table2[[#This Row],[Sharpe Ratio Z-Score]],Table2[Sharpe Ratio Z-Score])</f>
        <v>548.5</v>
      </c>
      <c r="AV505">
        <f>(Table2[[#This Row],[Rank 1Y]]+Table2[[#This Row],[Rank 6M]]+Table2[[#This Row],[Rank Sharpe]])/3</f>
        <v>475.83333333333331</v>
      </c>
    </row>
    <row r="506" spans="1:48" x14ac:dyDescent="0.3">
      <c r="A506" t="s">
        <v>485</v>
      </c>
      <c r="B506" t="s">
        <v>486</v>
      </c>
      <c r="C506" t="s">
        <v>3142</v>
      </c>
      <c r="D506" t="s">
        <v>487</v>
      </c>
      <c r="E506">
        <v>44326.142663984901</v>
      </c>
      <c r="F506">
        <v>696.15</v>
      </c>
      <c r="G506">
        <v>-50.990090082378302</v>
      </c>
      <c r="H506">
        <f>(Table2[[#This Row],[1Y Return vs Nifty]]-AVERAGE(Table2[1Y Return vs Nifty]))/_xlfn.STDEV.P(Table2[1Y Return vs Nifty])</f>
        <v>-1.2908235988209258</v>
      </c>
      <c r="I506">
        <v>9.0816553246670697</v>
      </c>
      <c r="J506">
        <f>(Table2[[#This Row],[1M Return vs Nifty]]-AVERAGE(Table2[1M Return vs Nifty]))/_xlfn.STDEV.P(Table2[1M Return vs Nifty])</f>
        <v>0.81054605826060888</v>
      </c>
      <c r="K506">
        <v>67.441122781087302</v>
      </c>
      <c r="L506">
        <f>(Table2[[#This Row],[6M Return vs Nifty]]-AVERAGE(Table2[6M Return vs Nifty]))/_xlfn.STDEV.P(Table2[6M Return vs Nifty])</f>
        <v>1.84391617273915</v>
      </c>
      <c r="M506">
        <v>-2.2164245211490901</v>
      </c>
      <c r="N506">
        <f>(Table2[[#This Row],[1W Return vs Nifty]]-AVERAGE(Table2[1W Return vs Nifty]))/_xlfn.STDEV.P(Table2[1W Return vs Nifty])</f>
        <v>-0.87089277296485501</v>
      </c>
      <c r="O506">
        <v>698.37</v>
      </c>
      <c r="P506">
        <v>638.48753288679904</v>
      </c>
      <c r="Q506">
        <v>564.70885648931005</v>
      </c>
      <c r="R506">
        <v>45.222932222278097</v>
      </c>
      <c r="S506" s="1">
        <f>(Table2[[#This Row],[Close Price]]-Table2[[#This Row],[20D EMA]])/Table2[[#This Row],[20D EMA]]</f>
        <v>-3.17883070578637E-3</v>
      </c>
      <c r="T506" s="1">
        <f>(Table2[[#This Row],[Close Price]]-Table2[[#This Row],[50D EMA]])/Table2[[#This Row],[50D EMA]]</f>
        <v>9.0311030588946878E-2</v>
      </c>
      <c r="U506" s="1">
        <f>(Table2[[#This Row],[Close Price]]-Table2[[#This Row],[200D EMA]])/Table2[[#This Row],[200D EMA]]</f>
        <v>0.23275913242769924</v>
      </c>
      <c r="V506">
        <v>1.2773186821527001</v>
      </c>
      <c r="W506">
        <v>691</v>
      </c>
      <c r="X506">
        <v>729</v>
      </c>
      <c r="Y506">
        <v>691</v>
      </c>
      <c r="Z506">
        <v>742.7</v>
      </c>
      <c r="AA506">
        <v>637.1</v>
      </c>
      <c r="AB506">
        <v>772.85</v>
      </c>
      <c r="AC506" s="1">
        <f>(Table2[[#This Row],[Close Price]]/Table2[[#This Row],[Day Low]])-1</f>
        <v>7.4529667149059176E-3</v>
      </c>
      <c r="AD506" s="1">
        <f>(Table2[[#This Row],[Day High]]/Table2[[#This Row],[Close Price]])-1</f>
        <v>4.7188106011635478E-2</v>
      </c>
      <c r="AE506" s="1">
        <f>(Table2[[#This Row],[Close Price]]/Table2[[#This Row],[Current Week Low]])-1</f>
        <v>7.4529667149059176E-3</v>
      </c>
      <c r="AF506" s="1">
        <f>(Table2[[#This Row],[Current Week High]]/Table2[[#This Row],[Close Price]])-1</f>
        <v>6.6867772750125898E-2</v>
      </c>
      <c r="AG506" s="1">
        <f>(Table2[[#This Row],[Close Price]]/Table2[[#This Row],[Current Month Low]])-1</f>
        <v>9.2685606655156016E-2</v>
      </c>
      <c r="AH506" s="1">
        <f>(Table2[[#This Row],[Current Month High]]/Table2[[#This Row],[Close Price]])-1</f>
        <v>0.11017740429505141</v>
      </c>
      <c r="AI506">
        <v>43.403002226531598</v>
      </c>
      <c r="AJ506">
        <v>124.564516129032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0.34</v>
      </c>
      <c r="AM506" t="s">
        <v>3188</v>
      </c>
      <c r="AN506">
        <v>1.1399999999999999</v>
      </c>
      <c r="AO506" t="s">
        <v>3188</v>
      </c>
      <c r="AP506">
        <v>-5.2273397747323001E-2</v>
      </c>
      <c r="AQ506">
        <f>(Table2[[#This Row],[Sharpe Ratio]]-AVERAGE(Table2[Sharpe Ratio]))/_xlfn.STDEV.P(Table2[Sharpe Ratio])</f>
        <v>-1.3833492255860567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-0.89060336637207849</v>
      </c>
      <c r="AS506">
        <f>_xlfn.RANK.AVG(Table2[[#This Row],[1Y Return vs Nifty Z-Score]],Table2[1Y Return vs Nifty Z-Score])</f>
        <v>714</v>
      </c>
      <c r="AT506">
        <f>_xlfn.RANK.AVG(Table2[[#This Row],[6M Return vs Nifty Z-Score]],Table2[6M Return vs Nifty Z-Score])</f>
        <v>39</v>
      </c>
      <c r="AU506">
        <f>_xlfn.RANK.AVG(Table2[[#This Row],[Sharpe Ratio Z-Score]],Table2[Sharpe Ratio Z-Score])</f>
        <v>675</v>
      </c>
      <c r="AV506">
        <f>(Table2[[#This Row],[Rank 1Y]]+Table2[[#This Row],[Rank 6M]]+Table2[[#This Row],[Rank Sharpe]])/3</f>
        <v>476</v>
      </c>
    </row>
    <row r="507" spans="1:48" x14ac:dyDescent="0.3">
      <c r="A507" t="s">
        <v>547</v>
      </c>
      <c r="B507" t="s">
        <v>548</v>
      </c>
      <c r="C507" t="s">
        <v>3158</v>
      </c>
      <c r="D507" t="s">
        <v>549</v>
      </c>
      <c r="E507">
        <v>37984.182604850001</v>
      </c>
      <c r="F507">
        <v>33718.550000000003</v>
      </c>
      <c r="G507">
        <v>-15.0291225758914</v>
      </c>
      <c r="H507">
        <f>(Table2[[#This Row],[1Y Return vs Nifty]]-AVERAGE(Table2[1Y Return vs Nifty]))/_xlfn.STDEV.P(Table2[1Y Return vs Nifty])</f>
        <v>-0.67765080835481328</v>
      </c>
      <c r="I507">
        <v>-2.5692446691019302</v>
      </c>
      <c r="J507">
        <f>(Table2[[#This Row],[1M Return vs Nifty]]-AVERAGE(Table2[1M Return vs Nifty]))/_xlfn.STDEV.P(Table2[1M Return vs Nifty])</f>
        <v>-0.47461522630410186</v>
      </c>
      <c r="K507">
        <v>2.99844757425321</v>
      </c>
      <c r="L507">
        <f>(Table2[[#This Row],[6M Return vs Nifty]]-AVERAGE(Table2[6M Return vs Nifty]))/_xlfn.STDEV.P(Table2[6M Return vs Nifty])</f>
        <v>-0.21343975059592357</v>
      </c>
      <c r="M507">
        <v>-1.30716031378153</v>
      </c>
      <c r="N507">
        <f>(Table2[[#This Row],[1W Return vs Nifty]]-AVERAGE(Table2[1W Return vs Nifty]))/_xlfn.STDEV.P(Table2[1W Return vs Nifty])</f>
        <v>-0.68189787497844156</v>
      </c>
      <c r="O507">
        <v>34470.129999999997</v>
      </c>
      <c r="P507">
        <v>35127.4097126368</v>
      </c>
      <c r="Q507">
        <v>33837.0687541281</v>
      </c>
      <c r="R507">
        <v>37.533087620033001</v>
      </c>
      <c r="S507" s="1">
        <f>(Table2[[#This Row],[Close Price]]-Table2[[#This Row],[20D EMA]])/Table2[[#This Row],[20D EMA]]</f>
        <v>-2.1803805207581014E-2</v>
      </c>
      <c r="T507" s="1">
        <f>(Table2[[#This Row],[Close Price]]-Table2[[#This Row],[50D EMA]])/Table2[[#This Row],[50D EMA]]</f>
        <v>-4.0107133550754556E-2</v>
      </c>
      <c r="U507" s="1">
        <f>(Table2[[#This Row],[Close Price]]-Table2[[#This Row],[200D EMA]])/Table2[[#This Row],[200D EMA]]</f>
        <v>-3.5026306501102665E-3</v>
      </c>
      <c r="V507">
        <v>0.89735227282142205</v>
      </c>
      <c r="W507">
        <v>33334.949999999997</v>
      </c>
      <c r="X507">
        <v>34387.949999999997</v>
      </c>
      <c r="Y507">
        <v>33334.949999999997</v>
      </c>
      <c r="Z507">
        <v>34623</v>
      </c>
      <c r="AA507">
        <v>33334.949999999997</v>
      </c>
      <c r="AB507">
        <v>35254</v>
      </c>
      <c r="AC507" s="1">
        <f>(Table2[[#This Row],[Close Price]]/Table2[[#This Row],[Day Low]])-1</f>
        <v>1.1507441889068604E-2</v>
      </c>
      <c r="AD507" s="1">
        <f>(Table2[[#This Row],[Day High]]/Table2[[#This Row],[Close Price]])-1</f>
        <v>1.9852573731669709E-2</v>
      </c>
      <c r="AE507" s="1">
        <f>(Table2[[#This Row],[Close Price]]/Table2[[#This Row],[Current Week Low]])-1</f>
        <v>1.1507441889068604E-2</v>
      </c>
      <c r="AF507" s="1">
        <f>(Table2[[#This Row],[Current Week High]]/Table2[[#This Row],[Close Price]])-1</f>
        <v>2.6823514059768128E-2</v>
      </c>
      <c r="AG507" s="1">
        <f>(Table2[[#This Row],[Close Price]]/Table2[[#This Row],[Current Month Low]])-1</f>
        <v>1.1507441889068604E-2</v>
      </c>
      <c r="AH507" s="1">
        <f>(Table2[[#This Row],[Current Month High]]/Table2[[#This Row],[Close Price]])-1</f>
        <v>4.5537248784422779E-2</v>
      </c>
      <c r="AI507">
        <v>21.169208047202499</v>
      </c>
      <c r="AJ507">
        <v>18.3150607303076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</v>
      </c>
      <c r="AM507">
        <v>0</v>
      </c>
      <c r="AN507">
        <v>-0.34</v>
      </c>
      <c r="AO507" t="s">
        <v>3187</v>
      </c>
      <c r="AP507">
        <v>1.7156157761856999E-2</v>
      </c>
      <c r="AQ507">
        <f>(Table2[[#This Row],[Sharpe Ratio]]-AVERAGE(Table2[Sharpe Ratio]))/_xlfn.STDEV.P(Table2[Sharpe Ratio])</f>
        <v>-0.5697945393425885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550</v>
      </c>
      <c r="AT507">
        <f>_xlfn.RANK.AVG(Table2[[#This Row],[6M Return vs Nifty Z-Score]],Table2[6M Return vs Nifty Z-Score])</f>
        <v>397</v>
      </c>
      <c r="AU507">
        <f>_xlfn.RANK.AVG(Table2[[#This Row],[Sharpe Ratio Z-Score]],Table2[Sharpe Ratio Z-Score])</f>
        <v>484</v>
      </c>
      <c r="AV507">
        <f>(Table2[[#This Row],[Rank 1Y]]+Table2[[#This Row],[Rank 6M]]+Table2[[#This Row],[Rank Sharpe]])/3</f>
        <v>477</v>
      </c>
    </row>
    <row r="508" spans="1:48" x14ac:dyDescent="0.3">
      <c r="A508" t="s">
        <v>1211</v>
      </c>
      <c r="B508" t="s">
        <v>1212</v>
      </c>
      <c r="C508" t="s">
        <v>3154</v>
      </c>
      <c r="D508" t="s">
        <v>286</v>
      </c>
      <c r="E508">
        <v>9960.8820293399895</v>
      </c>
      <c r="F508">
        <v>125.8</v>
      </c>
      <c r="G508">
        <v>-21.854172730793898</v>
      </c>
      <c r="H508">
        <f>(Table2[[#This Row],[1Y Return vs Nifty]]-AVERAGE(Table2[1Y Return vs Nifty]))/_xlfn.STDEV.P(Table2[1Y Return vs Nifty])</f>
        <v>-0.79402518142466549</v>
      </c>
      <c r="I508">
        <v>-3.3772447188453798</v>
      </c>
      <c r="J508">
        <f>(Table2[[#This Row],[1M Return vs Nifty]]-AVERAGE(Table2[1M Return vs Nifty]))/_xlfn.STDEV.P(Table2[1M Return vs Nifty])</f>
        <v>-0.56374227935682675</v>
      </c>
      <c r="K508">
        <v>-18.112041101068002</v>
      </c>
      <c r="L508">
        <f>(Table2[[#This Row],[6M Return vs Nifty]]-AVERAGE(Table2[6M Return vs Nifty]))/_xlfn.STDEV.P(Table2[6M Return vs Nifty])</f>
        <v>-0.88739980550165443</v>
      </c>
      <c r="M508">
        <v>3.4292728764960501</v>
      </c>
      <c r="N508">
        <f>(Table2[[#This Row],[1W Return vs Nifty]]-AVERAGE(Table2[1W Return vs Nifty]))/_xlfn.STDEV.P(Table2[1W Return vs Nifty])</f>
        <v>0.30259233189727525</v>
      </c>
      <c r="O508">
        <v>124.21</v>
      </c>
      <c r="P508">
        <v>127.984456276396</v>
      </c>
      <c r="Q508">
        <v>130.67073389458699</v>
      </c>
      <c r="R508">
        <v>58.698338132535</v>
      </c>
      <c r="S508" s="1">
        <f>(Table2[[#This Row],[Close Price]]-Table2[[#This Row],[20D EMA]])/Table2[[#This Row],[20D EMA]]</f>
        <v>1.2800901698736039E-2</v>
      </c>
      <c r="T508" s="1">
        <f>(Table2[[#This Row],[Close Price]]-Table2[[#This Row],[50D EMA]])/Table2[[#This Row],[50D EMA]]</f>
        <v>-1.7068137334415364E-2</v>
      </c>
      <c r="U508" s="1">
        <f>(Table2[[#This Row],[Close Price]]-Table2[[#This Row],[200D EMA]])/Table2[[#This Row],[200D EMA]]</f>
        <v>-3.7274864458297495E-2</v>
      </c>
      <c r="V508">
        <v>0.69858373540452301</v>
      </c>
      <c r="W508">
        <v>123.73</v>
      </c>
      <c r="X508">
        <v>127.39</v>
      </c>
      <c r="Y508">
        <v>123.73</v>
      </c>
      <c r="Z508">
        <v>127.4</v>
      </c>
      <c r="AA508">
        <v>112.29</v>
      </c>
      <c r="AB508">
        <v>127.4</v>
      </c>
      <c r="AC508" s="1">
        <f>(Table2[[#This Row],[Close Price]]/Table2[[#This Row],[Day Low]])-1</f>
        <v>1.6729976561868476E-2</v>
      </c>
      <c r="AD508" s="1">
        <f>(Table2[[#This Row],[Day High]]/Table2[[#This Row],[Close Price]])-1</f>
        <v>1.2639109697933248E-2</v>
      </c>
      <c r="AE508" s="1">
        <f>(Table2[[#This Row],[Close Price]]/Table2[[#This Row],[Current Week Low]])-1</f>
        <v>1.6729976561868476E-2</v>
      </c>
      <c r="AF508" s="1">
        <f>(Table2[[#This Row],[Current Week High]]/Table2[[#This Row],[Close Price]])-1</f>
        <v>1.2718600953895098E-2</v>
      </c>
      <c r="AG508" s="1">
        <f>(Table2[[#This Row],[Close Price]]/Table2[[#This Row],[Current Month Low]])-1</f>
        <v>0.12031347404043102</v>
      </c>
      <c r="AH508" s="1">
        <f>(Table2[[#This Row],[Current Month High]]/Table2[[#This Row],[Close Price]])-1</f>
        <v>1.2718600953895098E-2</v>
      </c>
      <c r="AI508">
        <v>25.596184419713801</v>
      </c>
      <c r="AJ508">
        <v>24.863523573200901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-0.16</v>
      </c>
      <c r="AM508" t="s">
        <v>3187</v>
      </c>
      <c r="AN508">
        <v>3.22</v>
      </c>
      <c r="AO508" t="s">
        <v>3188</v>
      </c>
      <c r="AP508">
        <v>0.10634392201285001</v>
      </c>
      <c r="AQ508">
        <f>(Table2[[#This Row],[Sharpe Ratio]]-AVERAGE(Table2[Sharpe Ratio]))/_xlfn.STDEV.P(Table2[Sharpe Ratio])</f>
        <v>0.4752809048229622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588</v>
      </c>
      <c r="AT508">
        <f>_xlfn.RANK.AVG(Table2[[#This Row],[6M Return vs Nifty Z-Score]],Table2[6M Return vs Nifty Z-Score])</f>
        <v>625</v>
      </c>
      <c r="AU508">
        <f>_xlfn.RANK.AVG(Table2[[#This Row],[Sharpe Ratio Z-Score]],Table2[Sharpe Ratio Z-Score])</f>
        <v>218</v>
      </c>
      <c r="AV508">
        <f>(Table2[[#This Row],[Rank 1Y]]+Table2[[#This Row],[Rank 6M]]+Table2[[#This Row],[Rank Sharpe]])/3</f>
        <v>477</v>
      </c>
    </row>
    <row r="509" spans="1:48" x14ac:dyDescent="0.3">
      <c r="A509" t="s">
        <v>1536</v>
      </c>
      <c r="B509" t="s">
        <v>1537</v>
      </c>
      <c r="C509" t="s">
        <v>3142</v>
      </c>
      <c r="D509" t="s">
        <v>24</v>
      </c>
      <c r="E509">
        <v>6590.4039318589903</v>
      </c>
      <c r="F509">
        <v>25.19</v>
      </c>
      <c r="G509">
        <v>-21.054667173507401</v>
      </c>
      <c r="H509">
        <f>(Table2[[#This Row],[1Y Return vs Nifty]]-AVERAGE(Table2[1Y Return vs Nifty]))/_xlfn.STDEV.P(Table2[1Y Return vs Nifty])</f>
        <v>-0.78039276028732829</v>
      </c>
      <c r="I509">
        <v>4.0213001837421301</v>
      </c>
      <c r="J509">
        <f>(Table2[[#This Row],[1M Return vs Nifty]]-AVERAGE(Table2[1M Return vs Nifty]))/_xlfn.STDEV.P(Table2[1M Return vs Nifty])</f>
        <v>0.25235977936860982</v>
      </c>
      <c r="K509">
        <v>-20.4799504660728</v>
      </c>
      <c r="L509">
        <f>(Table2[[#This Row],[6M Return vs Nifty]]-AVERAGE(Table2[6M Return vs Nifty]))/_xlfn.STDEV.P(Table2[6M Return vs Nifty])</f>
        <v>-0.96299617611130572</v>
      </c>
      <c r="M509">
        <v>6.9745281018054399</v>
      </c>
      <c r="N509">
        <f>(Table2[[#This Row],[1W Return vs Nifty]]-AVERAGE(Table2[1W Return vs Nifty]))/_xlfn.STDEV.P(Table2[1W Return vs Nifty])</f>
        <v>1.0394905229994935</v>
      </c>
      <c r="O509">
        <v>24.49</v>
      </c>
      <c r="P509">
        <v>25.0087006953108</v>
      </c>
      <c r="Q509">
        <v>25.699621280266499</v>
      </c>
      <c r="R509">
        <v>64.541501888571602</v>
      </c>
      <c r="S509" s="1">
        <f>(Table2[[#This Row],[Close Price]]-Table2[[#This Row],[20D EMA]])/Table2[[#This Row],[20D EMA]]</f>
        <v>2.8583095140873944E-2</v>
      </c>
      <c r="T509" s="1">
        <f>(Table2[[#This Row],[Close Price]]-Table2[[#This Row],[50D EMA]])/Table2[[#This Row],[50D EMA]]</f>
        <v>7.2494491776294162E-3</v>
      </c>
      <c r="U509" s="1">
        <f>(Table2[[#This Row],[Close Price]]-Table2[[#This Row],[200D EMA]])/Table2[[#This Row],[200D EMA]]</f>
        <v>-1.9829914017363785E-2</v>
      </c>
      <c r="V509">
        <v>1.06035753703391</v>
      </c>
      <c r="W509">
        <v>25.09</v>
      </c>
      <c r="X509">
        <v>26.29</v>
      </c>
      <c r="Y509">
        <v>23.79</v>
      </c>
      <c r="Z509">
        <v>26.29</v>
      </c>
      <c r="AA509">
        <v>23</v>
      </c>
      <c r="AB509">
        <v>26.29</v>
      </c>
      <c r="AC509" s="1">
        <f>(Table2[[#This Row],[Close Price]]/Table2[[#This Row],[Day Low]])-1</f>
        <v>3.9856516540455189E-3</v>
      </c>
      <c r="AD509" s="1">
        <f>(Table2[[#This Row],[Day High]]/Table2[[#This Row],[Close Price]])-1</f>
        <v>4.3668122270742238E-2</v>
      </c>
      <c r="AE509" s="1">
        <f>(Table2[[#This Row],[Close Price]]/Table2[[#This Row],[Current Week Low]])-1</f>
        <v>5.8848255569567076E-2</v>
      </c>
      <c r="AF509" s="1">
        <f>(Table2[[#This Row],[Current Week High]]/Table2[[#This Row],[Close Price]])-1</f>
        <v>4.3668122270742238E-2</v>
      </c>
      <c r="AG509" s="1">
        <f>(Table2[[#This Row],[Close Price]]/Table2[[#This Row],[Current Month Low]])-1</f>
        <v>9.521739130434792E-2</v>
      </c>
      <c r="AH509" s="1">
        <f>(Table2[[#This Row],[Current Month High]]/Table2[[#This Row],[Close Price]])-1</f>
        <v>4.3668122270742238E-2</v>
      </c>
      <c r="AI509">
        <v>46.414152708953701</v>
      </c>
      <c r="AJ509">
        <v>18.968383693338598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-7.0000000000000007E-2</v>
      </c>
      <c r="AM509" t="s">
        <v>3187</v>
      </c>
      <c r="AN509">
        <v>2.48</v>
      </c>
      <c r="AO509" t="s">
        <v>3188</v>
      </c>
      <c r="AP509">
        <v>0.113549771445471</v>
      </c>
      <c r="AQ509">
        <f>(Table2[[#This Row],[Sharpe Ratio]]-AVERAGE(Table2[Sharpe Ratio]))/_xlfn.STDEV.P(Table2[Sharpe Ratio])</f>
        <v>0.55971688502304462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585</v>
      </c>
      <c r="AT509">
        <f>_xlfn.RANK.AVG(Table2[[#This Row],[6M Return vs Nifty Z-Score]],Table2[6M Return vs Nifty Z-Score])</f>
        <v>647</v>
      </c>
      <c r="AU509">
        <f>_xlfn.RANK.AVG(Table2[[#This Row],[Sharpe Ratio Z-Score]],Table2[Sharpe Ratio Z-Score])</f>
        <v>199</v>
      </c>
      <c r="AV509">
        <f>(Table2[[#This Row],[Rank 1Y]]+Table2[[#This Row],[Rank 6M]]+Table2[[#This Row],[Rank Sharpe]])/3</f>
        <v>477</v>
      </c>
    </row>
    <row r="510" spans="1:48" x14ac:dyDescent="0.3">
      <c r="A510" t="s">
        <v>1313</v>
      </c>
      <c r="B510" t="s">
        <v>1314</v>
      </c>
      <c r="C510" t="s">
        <v>3146</v>
      </c>
      <c r="D510" t="s">
        <v>275</v>
      </c>
      <c r="E510">
        <v>8846.8233484600005</v>
      </c>
      <c r="F510">
        <v>1349.3</v>
      </c>
      <c r="G510">
        <v>4.1126695155008504</v>
      </c>
      <c r="H510">
        <f>(Table2[[#This Row],[1Y Return vs Nifty]]-AVERAGE(Table2[1Y Return vs Nifty]))/_xlfn.STDEV.P(Table2[1Y Return vs Nifty])</f>
        <v>-0.35126286929049583</v>
      </c>
      <c r="I510">
        <v>-0.60208102022056098</v>
      </c>
      <c r="J510">
        <f>(Table2[[#This Row],[1M Return vs Nifty]]-AVERAGE(Table2[1M Return vs Nifty]))/_xlfn.STDEV.P(Table2[1M Return vs Nifty])</f>
        <v>-0.25762576082955091</v>
      </c>
      <c r="K510">
        <v>-3.9894112948966001</v>
      </c>
      <c r="L510">
        <f>(Table2[[#This Row],[6M Return vs Nifty]]-AVERAGE(Table2[6M Return vs Nifty]))/_xlfn.STDEV.P(Table2[6M Return vs Nifty])</f>
        <v>-0.43652969510446987</v>
      </c>
      <c r="M510">
        <v>-3.4154561732240598</v>
      </c>
      <c r="N510">
        <f>(Table2[[#This Row],[1W Return vs Nifty]]-AVERAGE(Table2[1W Return vs Nifty]))/_xlfn.STDEV.P(Table2[1W Return vs Nifty])</f>
        <v>-1.1201172150249445</v>
      </c>
      <c r="O510">
        <v>1372.62</v>
      </c>
      <c r="P510">
        <v>1355.88326950752</v>
      </c>
      <c r="Q510">
        <v>1256.98122145191</v>
      </c>
      <c r="R510">
        <v>38.0059759875571</v>
      </c>
      <c r="S510" s="1">
        <f>(Table2[[#This Row],[Close Price]]-Table2[[#This Row],[20D EMA]])/Table2[[#This Row],[20D EMA]]</f>
        <v>-1.6989407119231789E-2</v>
      </c>
      <c r="T510" s="1">
        <f>(Table2[[#This Row],[Close Price]]-Table2[[#This Row],[50D EMA]])/Table2[[#This Row],[50D EMA]]</f>
        <v>-4.8553364847633441E-3</v>
      </c>
      <c r="U510" s="1">
        <f>(Table2[[#This Row],[Close Price]]-Table2[[#This Row],[200D EMA]])/Table2[[#This Row],[200D EMA]]</f>
        <v>7.3444835111740742E-2</v>
      </c>
      <c r="V510">
        <v>0.55737096949440601</v>
      </c>
      <c r="W510">
        <v>1316.9</v>
      </c>
      <c r="X510">
        <v>1365.7</v>
      </c>
      <c r="Y510">
        <v>1316.9</v>
      </c>
      <c r="Z510">
        <v>1388</v>
      </c>
      <c r="AA510">
        <v>1316.9</v>
      </c>
      <c r="AB510">
        <v>1450</v>
      </c>
      <c r="AC510" s="1">
        <f>(Table2[[#This Row],[Close Price]]/Table2[[#This Row],[Day Low]])-1</f>
        <v>2.4603234869769786E-2</v>
      </c>
      <c r="AD510" s="1">
        <f>(Table2[[#This Row],[Day High]]/Table2[[#This Row],[Close Price]])-1</f>
        <v>1.2154450455791999E-2</v>
      </c>
      <c r="AE510" s="1">
        <f>(Table2[[#This Row],[Close Price]]/Table2[[#This Row],[Current Week Low]])-1</f>
        <v>2.4603234869769786E-2</v>
      </c>
      <c r="AF510" s="1">
        <f>(Table2[[#This Row],[Current Week High]]/Table2[[#This Row],[Close Price]])-1</f>
        <v>2.8681538575557664E-2</v>
      </c>
      <c r="AG510" s="1">
        <f>(Table2[[#This Row],[Close Price]]/Table2[[#This Row],[Current Month Low]])-1</f>
        <v>2.4603234869769786E-2</v>
      </c>
      <c r="AH510" s="1">
        <f>(Table2[[#This Row],[Current Month High]]/Table2[[#This Row],[Close Price]])-1</f>
        <v>7.4631290298673436E-2</v>
      </c>
      <c r="AI510">
        <v>22.578373971689</v>
      </c>
      <c r="AJ510">
        <v>38.120585525642298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-7.0000000000000007E-2</v>
      </c>
      <c r="AM510" t="s">
        <v>3187</v>
      </c>
      <c r="AN510">
        <v>-4.53</v>
      </c>
      <c r="AO510" t="s">
        <v>3187</v>
      </c>
      <c r="AQ510">
        <f>(Table2[[#This Row],[Sharpe Ratio]]-AVERAGE(Table2[Sharpe Ratio]))/_xlfn.STDEV.P(Table2[Sharpe Ratio])</f>
        <v>-0.77082524510946537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-2.9363607853589269</v>
      </c>
      <c r="AS510">
        <f>_xlfn.RANK.AVG(Table2[[#This Row],[1Y Return vs Nifty Z-Score]],Table2[1Y Return vs Nifty Z-Score])</f>
        <v>417</v>
      </c>
      <c r="AT510">
        <f>_xlfn.RANK.AVG(Table2[[#This Row],[6M Return vs Nifty Z-Score]],Table2[6M Return vs Nifty Z-Score])</f>
        <v>466</v>
      </c>
      <c r="AU510">
        <f>_xlfn.RANK.AVG(Table2[[#This Row],[Sharpe Ratio Z-Score]],Table2[Sharpe Ratio Z-Score])</f>
        <v>548.5</v>
      </c>
      <c r="AV510">
        <f>(Table2[[#This Row],[Rank 1Y]]+Table2[[#This Row],[Rank 6M]]+Table2[[#This Row],[Rank Sharpe]])/3</f>
        <v>477.16666666666669</v>
      </c>
    </row>
    <row r="511" spans="1:48" x14ac:dyDescent="0.3">
      <c r="A511" t="s">
        <v>1102</v>
      </c>
      <c r="B511" t="s">
        <v>1103</v>
      </c>
      <c r="C511" t="s">
        <v>3141</v>
      </c>
      <c r="D511" t="s">
        <v>278</v>
      </c>
      <c r="E511">
        <v>11727.482501594999</v>
      </c>
      <c r="F511">
        <v>2155.65</v>
      </c>
      <c r="G511">
        <v>-16.746622269822399</v>
      </c>
      <c r="H511">
        <f>(Table2[[#This Row],[1Y Return vs Nifty]]-AVERAGE(Table2[1Y Return vs Nifty]))/_xlfn.STDEV.P(Table2[1Y Return vs Nifty])</f>
        <v>-0.70693600708486393</v>
      </c>
      <c r="I511">
        <v>6.6947627942653201</v>
      </c>
      <c r="J511">
        <f>(Table2[[#This Row],[1M Return vs Nifty]]-AVERAGE(Table2[1M Return vs Nifty]))/_xlfn.STDEV.P(Table2[1M Return vs Nifty])</f>
        <v>0.54725808289994382</v>
      </c>
      <c r="K511">
        <v>-0.772236914421219</v>
      </c>
      <c r="L511">
        <f>(Table2[[#This Row],[6M Return vs Nifty]]-AVERAGE(Table2[6M Return vs Nifty]))/_xlfn.STDEV.P(Table2[6M Return vs Nifty])</f>
        <v>-0.33382022894979752</v>
      </c>
      <c r="M511">
        <v>3.34940160329442</v>
      </c>
      <c r="N511">
        <f>(Table2[[#This Row],[1W Return vs Nifty]]-AVERAGE(Table2[1W Return vs Nifty]))/_xlfn.STDEV.P(Table2[1W Return vs Nifty])</f>
        <v>0.28599070718965613</v>
      </c>
      <c r="O511">
        <v>2130.17</v>
      </c>
      <c r="P511">
        <v>2136.1566391972701</v>
      </c>
      <c r="Q511">
        <v>2044.1021308274701</v>
      </c>
      <c r="R511">
        <v>56.342323011447803</v>
      </c>
      <c r="S511" s="1">
        <f>(Table2[[#This Row],[Close Price]]-Table2[[#This Row],[20D EMA]])/Table2[[#This Row],[20D EMA]]</f>
        <v>1.1961486641911217E-2</v>
      </c>
      <c r="T511" s="1">
        <f>(Table2[[#This Row],[Close Price]]-Table2[[#This Row],[50D EMA]])/Table2[[#This Row],[50D EMA]]</f>
        <v>9.1254360495095655E-3</v>
      </c>
      <c r="U511" s="1">
        <f>(Table2[[#This Row],[Close Price]]-Table2[[#This Row],[200D EMA]])/Table2[[#This Row],[200D EMA]]</f>
        <v>5.4570594830002192E-2</v>
      </c>
      <c r="V511">
        <v>0.55178854461698801</v>
      </c>
      <c r="W511">
        <v>2140.0500000000002</v>
      </c>
      <c r="X511">
        <v>2181.3000000000002</v>
      </c>
      <c r="Y511">
        <v>2104.5</v>
      </c>
      <c r="Z511">
        <v>2190.6999999999998</v>
      </c>
      <c r="AA511">
        <v>2017</v>
      </c>
      <c r="AB511">
        <v>2218</v>
      </c>
      <c r="AC511" s="1">
        <f>(Table2[[#This Row],[Close Price]]/Table2[[#This Row],[Day Low]])-1</f>
        <v>7.2895493095954667E-3</v>
      </c>
      <c r="AD511" s="1">
        <f>(Table2[[#This Row],[Day High]]/Table2[[#This Row],[Close Price]])-1</f>
        <v>1.189896318975725E-2</v>
      </c>
      <c r="AE511" s="1">
        <f>(Table2[[#This Row],[Close Price]]/Table2[[#This Row],[Current Week Low]])-1</f>
        <v>2.4305060584461913E-2</v>
      </c>
      <c r="AF511" s="1">
        <f>(Table2[[#This Row],[Current Week High]]/Table2[[#This Row],[Close Price]])-1</f>
        <v>1.6259596873332782E-2</v>
      </c>
      <c r="AG511" s="1">
        <f>(Table2[[#This Row],[Close Price]]/Table2[[#This Row],[Current Month Low]])-1</f>
        <v>6.8740704015865184E-2</v>
      </c>
      <c r="AH511" s="1">
        <f>(Table2[[#This Row],[Current Month High]]/Table2[[#This Row],[Close Price]])-1</f>
        <v>2.8923990443717518E-2</v>
      </c>
      <c r="AI511">
        <v>27.471992206526998</v>
      </c>
      <c r="AJ511">
        <v>34.728124999999999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-0.14000000000000001</v>
      </c>
      <c r="AM511" t="s">
        <v>3187</v>
      </c>
      <c r="AN511">
        <v>-0.66</v>
      </c>
      <c r="AO511" t="s">
        <v>3187</v>
      </c>
      <c r="AP511">
        <v>3.1781016156348998E-2</v>
      </c>
      <c r="AQ511">
        <f>(Table2[[#This Row],[Sharpe Ratio]]-AVERAGE(Table2[Sharpe Ratio]))/_xlfn.STDEV.P(Table2[Sharpe Ratio])</f>
        <v>-0.39842483957671687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558</v>
      </c>
      <c r="AT511">
        <f>_xlfn.RANK.AVG(Table2[[#This Row],[6M Return vs Nifty Z-Score]],Table2[6M Return vs Nifty Z-Score])</f>
        <v>433</v>
      </c>
      <c r="AU511">
        <f>_xlfn.RANK.AVG(Table2[[#This Row],[Sharpe Ratio Z-Score]],Table2[Sharpe Ratio Z-Score])</f>
        <v>442</v>
      </c>
      <c r="AV511">
        <f>(Table2[[#This Row],[Rank 1Y]]+Table2[[#This Row],[Rank 6M]]+Table2[[#This Row],[Rank Sharpe]])/3</f>
        <v>477.66666666666669</v>
      </c>
    </row>
    <row r="512" spans="1:48" x14ac:dyDescent="0.3">
      <c r="A512" t="s">
        <v>1116</v>
      </c>
      <c r="B512" t="s">
        <v>1117</v>
      </c>
      <c r="C512" t="s">
        <v>3142</v>
      </c>
      <c r="D512" t="s">
        <v>594</v>
      </c>
      <c r="E512">
        <v>11419.297759999999</v>
      </c>
      <c r="F512">
        <v>857.6</v>
      </c>
      <c r="G512">
        <v>-13.296355327615499</v>
      </c>
      <c r="H512">
        <f>(Table2[[#This Row],[1Y Return vs Nifty]]-AVERAGE(Table2[1Y Return vs Nifty]))/_xlfn.STDEV.P(Table2[1Y Return vs Nifty])</f>
        <v>-0.64810528156491365</v>
      </c>
      <c r="I512">
        <v>0.38182218974306698</v>
      </c>
      <c r="J512">
        <f>(Table2[[#This Row],[1M Return vs Nifty]]-AVERAGE(Table2[1M Return vs Nifty]))/_xlfn.STDEV.P(Table2[1M Return vs Nifty])</f>
        <v>-0.14909557742050528</v>
      </c>
      <c r="K512">
        <v>0.78309748115149502</v>
      </c>
      <c r="L512">
        <f>(Table2[[#This Row],[6M Return vs Nifty]]-AVERAGE(Table2[6M Return vs Nifty]))/_xlfn.STDEV.P(Table2[6M Return vs Nifty])</f>
        <v>-0.28416561077592384</v>
      </c>
      <c r="M512">
        <v>2.54823963901323</v>
      </c>
      <c r="N512">
        <f>(Table2[[#This Row],[1W Return vs Nifty]]-AVERAGE(Table2[1W Return vs Nifty]))/_xlfn.STDEV.P(Table2[1W Return vs Nifty])</f>
        <v>0.11946537551704357</v>
      </c>
      <c r="O512">
        <v>870.38</v>
      </c>
      <c r="P512">
        <v>863.79333681351704</v>
      </c>
      <c r="Q512">
        <v>816.43772410783197</v>
      </c>
      <c r="R512">
        <v>43.8544305845002</v>
      </c>
      <c r="S512" s="1">
        <f>(Table2[[#This Row],[Close Price]]-Table2[[#This Row],[20D EMA]])/Table2[[#This Row],[20D EMA]]</f>
        <v>-1.468324180243109E-2</v>
      </c>
      <c r="T512" s="1">
        <f>(Table2[[#This Row],[Close Price]]-Table2[[#This Row],[50D EMA]])/Table2[[#This Row],[50D EMA]]</f>
        <v>-7.1699289049437188E-3</v>
      </c>
      <c r="U512" s="1">
        <f>(Table2[[#This Row],[Close Price]]-Table2[[#This Row],[200D EMA]])/Table2[[#This Row],[200D EMA]]</f>
        <v>5.0416920576702183E-2</v>
      </c>
      <c r="V512">
        <v>0.61044405296818305</v>
      </c>
      <c r="W512">
        <v>854.7</v>
      </c>
      <c r="X512">
        <v>883</v>
      </c>
      <c r="Y512">
        <v>854.7</v>
      </c>
      <c r="Z512">
        <v>897</v>
      </c>
      <c r="AA512">
        <v>821</v>
      </c>
      <c r="AB512">
        <v>925.45</v>
      </c>
      <c r="AC512" s="1">
        <f>(Table2[[#This Row],[Close Price]]/Table2[[#This Row],[Day Low]])-1</f>
        <v>3.3930033930034131E-3</v>
      </c>
      <c r="AD512" s="1">
        <f>(Table2[[#This Row],[Day High]]/Table2[[#This Row],[Close Price]])-1</f>
        <v>2.9617537313432862E-2</v>
      </c>
      <c r="AE512" s="1">
        <f>(Table2[[#This Row],[Close Price]]/Table2[[#This Row],[Current Week Low]])-1</f>
        <v>3.3930033930034131E-3</v>
      </c>
      <c r="AF512" s="1">
        <f>(Table2[[#This Row],[Current Week High]]/Table2[[#This Row],[Close Price]])-1</f>
        <v>4.5942164179104461E-2</v>
      </c>
      <c r="AG512" s="1">
        <f>(Table2[[#This Row],[Close Price]]/Table2[[#This Row],[Current Month Low]])-1</f>
        <v>4.4579780755176657E-2</v>
      </c>
      <c r="AH512" s="1">
        <f>(Table2[[#This Row],[Current Month High]]/Table2[[#This Row],[Close Price]])-1</f>
        <v>7.9116138059701413E-2</v>
      </c>
      <c r="AI512">
        <v>10.9783115671641</v>
      </c>
      <c r="AJ512">
        <v>26.117647058823501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</v>
      </c>
      <c r="AM512" t="s">
        <v>3189</v>
      </c>
      <c r="AN512">
        <v>-3.88</v>
      </c>
      <c r="AO512" t="s">
        <v>3187</v>
      </c>
      <c r="AP512">
        <v>1.8262272949280001E-2</v>
      </c>
      <c r="AQ512">
        <f>(Table2[[#This Row],[Sharpe Ratio]]-AVERAGE(Table2[Sharpe Ratio]))/_xlfn.STDEV.P(Table2[Sharpe Ratio])</f>
        <v>-0.55683341367134498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-1.518734507915644</v>
      </c>
      <c r="AS512">
        <f>_xlfn.RANK.AVG(Table2[[#This Row],[1Y Return vs Nifty Z-Score]],Table2[1Y Return vs Nifty Z-Score])</f>
        <v>538</v>
      </c>
      <c r="AT512">
        <f>_xlfn.RANK.AVG(Table2[[#This Row],[6M Return vs Nifty Z-Score]],Table2[6M Return vs Nifty Z-Score])</f>
        <v>417</v>
      </c>
      <c r="AU512">
        <f>_xlfn.RANK.AVG(Table2[[#This Row],[Sharpe Ratio Z-Score]],Table2[Sharpe Ratio Z-Score])</f>
        <v>478</v>
      </c>
      <c r="AV512">
        <f>(Table2[[#This Row],[Rank 1Y]]+Table2[[#This Row],[Rank 6M]]+Table2[[#This Row],[Rank Sharpe]])/3</f>
        <v>477.66666666666669</v>
      </c>
    </row>
    <row r="513" spans="1:48" x14ac:dyDescent="0.3">
      <c r="A513" t="s">
        <v>417</v>
      </c>
      <c r="B513" t="s">
        <v>418</v>
      </c>
      <c r="C513" t="s">
        <v>3148</v>
      </c>
      <c r="D513" t="s">
        <v>409</v>
      </c>
      <c r="E513">
        <v>55055.019483024997</v>
      </c>
      <c r="F513">
        <v>129811.75</v>
      </c>
      <c r="G513">
        <v>-7.8586657887383602</v>
      </c>
      <c r="H513">
        <f>(Table2[[#This Row],[1Y Return vs Nifty]]-AVERAGE(Table2[1Y Return vs Nifty]))/_xlfn.STDEV.P(Table2[1Y Return vs Nifty])</f>
        <v>-0.55538688438496497</v>
      </c>
      <c r="I513">
        <v>-2.0487181836894801</v>
      </c>
      <c r="J513">
        <f>(Table2[[#This Row],[1M Return vs Nifty]]-AVERAGE(Table2[1M Return vs Nifty]))/_xlfn.STDEV.P(Table2[1M Return vs Nifty])</f>
        <v>-0.41719816092714518</v>
      </c>
      <c r="K513">
        <v>-11.2990659709019</v>
      </c>
      <c r="L513">
        <f>(Table2[[#This Row],[6M Return vs Nifty]]-AVERAGE(Table2[6M Return vs Nifty]))/_xlfn.STDEV.P(Table2[6M Return vs Nifty])</f>
        <v>-0.6698930881812768</v>
      </c>
      <c r="M513">
        <v>-1.3962930744716</v>
      </c>
      <c r="N513">
        <f>(Table2[[#This Row],[1W Return vs Nifty]]-AVERAGE(Table2[1W Return vs Nifty]))/_xlfn.STDEV.P(Table2[1W Return vs Nifty])</f>
        <v>-0.70042454398990239</v>
      </c>
      <c r="O513">
        <v>133630.04</v>
      </c>
      <c r="P513">
        <v>134558.53790924299</v>
      </c>
      <c r="Q513">
        <v>130138.19979642901</v>
      </c>
      <c r="R513">
        <v>25.597676807492</v>
      </c>
      <c r="S513" s="1">
        <f>(Table2[[#This Row],[Close Price]]-Table2[[#This Row],[20D EMA]])/Table2[[#This Row],[20D EMA]]</f>
        <v>-2.8573590189750808E-2</v>
      </c>
      <c r="T513" s="1">
        <f>(Table2[[#This Row],[Close Price]]-Table2[[#This Row],[50D EMA]])/Table2[[#This Row],[50D EMA]]</f>
        <v>-3.5276750052416636E-2</v>
      </c>
      <c r="U513" s="1">
        <f>(Table2[[#This Row],[Close Price]]-Table2[[#This Row],[200D EMA]])/Table2[[#This Row],[200D EMA]]</f>
        <v>-2.5084855710288041E-3</v>
      </c>
      <c r="V513">
        <v>0.66609375356373601</v>
      </c>
      <c r="W513">
        <v>129400</v>
      </c>
      <c r="X513">
        <v>130949.9</v>
      </c>
      <c r="Y513">
        <v>129400</v>
      </c>
      <c r="Z513">
        <v>132900</v>
      </c>
      <c r="AA513">
        <v>129400</v>
      </c>
      <c r="AB513">
        <v>140447.1</v>
      </c>
      <c r="AC513" s="1">
        <f>(Table2[[#This Row],[Close Price]]/Table2[[#This Row],[Day Low]])-1</f>
        <v>3.1819938176198548E-3</v>
      </c>
      <c r="AD513" s="1">
        <f>(Table2[[#This Row],[Day High]]/Table2[[#This Row],[Close Price]])-1</f>
        <v>8.7676962986786844E-3</v>
      </c>
      <c r="AE513" s="1">
        <f>(Table2[[#This Row],[Close Price]]/Table2[[#This Row],[Current Week Low]])-1</f>
        <v>3.1819938176198548E-3</v>
      </c>
      <c r="AF513" s="1">
        <f>(Table2[[#This Row],[Current Week High]]/Table2[[#This Row],[Close Price]])-1</f>
        <v>2.379021929833014E-2</v>
      </c>
      <c r="AG513" s="1">
        <f>(Table2[[#This Row],[Close Price]]/Table2[[#This Row],[Current Month Low]])-1</f>
        <v>3.1819938176198548E-3</v>
      </c>
      <c r="AH513" s="1">
        <f>(Table2[[#This Row],[Current Month High]]/Table2[[#This Row],[Close Price]])-1</f>
        <v>8.1929024144578699E-2</v>
      </c>
      <c r="AI513">
        <v>16.665093876324701</v>
      </c>
      <c r="AJ513">
        <v>21.310265909901101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-0.01</v>
      </c>
      <c r="AM513" t="s">
        <v>3187</v>
      </c>
      <c r="AN513">
        <v>-6.28</v>
      </c>
      <c r="AO513" t="s">
        <v>3187</v>
      </c>
      <c r="AP513">
        <v>5.0400627176844001E-2</v>
      </c>
      <c r="AQ513">
        <f>(Table2[[#This Row],[Sharpe Ratio]]-AVERAGE(Table2[Sharpe Ratio]))/_xlfn.STDEV.P(Table2[Sharpe Ratio])</f>
        <v>-0.18024582790565186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505</v>
      </c>
      <c r="AT513">
        <f>_xlfn.RANK.AVG(Table2[[#This Row],[6M Return vs Nifty Z-Score]],Table2[6M Return vs Nifty Z-Score])</f>
        <v>544</v>
      </c>
      <c r="AU513">
        <f>_xlfn.RANK.AVG(Table2[[#This Row],[Sharpe Ratio Z-Score]],Table2[Sharpe Ratio Z-Score])</f>
        <v>387</v>
      </c>
      <c r="AV513">
        <f>(Table2[[#This Row],[Rank 1Y]]+Table2[[#This Row],[Rank 6M]]+Table2[[#This Row],[Rank Sharpe]])/3</f>
        <v>478.66666666666669</v>
      </c>
    </row>
    <row r="514" spans="1:48" x14ac:dyDescent="0.3">
      <c r="A514" t="s">
        <v>68</v>
      </c>
      <c r="B514" t="s">
        <v>69</v>
      </c>
      <c r="C514" t="s">
        <v>3142</v>
      </c>
      <c r="D514" t="s">
        <v>24</v>
      </c>
      <c r="E514">
        <v>350144.99516052002</v>
      </c>
      <c r="F514">
        <v>1131.8499999999999</v>
      </c>
      <c r="G514">
        <v>-12.645547148297901</v>
      </c>
      <c r="H514">
        <f>(Table2[[#This Row],[1Y Return vs Nifty]]-AVERAGE(Table2[1Y Return vs Nifty]))/_xlfn.STDEV.P(Table2[1Y Return vs Nifty])</f>
        <v>-0.63700830906832118</v>
      </c>
      <c r="I514">
        <v>-3.7919324746642999</v>
      </c>
      <c r="J514">
        <f>(Table2[[#This Row],[1M Return vs Nifty]]-AVERAGE(Table2[1M Return vs Nifty]))/_xlfn.STDEV.P(Table2[1M Return vs Nifty])</f>
        <v>-0.60948472408182841</v>
      </c>
      <c r="K514">
        <v>-1.21583984560189</v>
      </c>
      <c r="L514">
        <f>(Table2[[#This Row],[6M Return vs Nifty]]-AVERAGE(Table2[6M Return vs Nifty]))/_xlfn.STDEV.P(Table2[6M Return vs Nifty])</f>
        <v>-0.34798241441376421</v>
      </c>
      <c r="M514">
        <v>-0.86503368400107605</v>
      </c>
      <c r="N514">
        <f>(Table2[[#This Row],[1W Return vs Nifty]]-AVERAGE(Table2[1W Return vs Nifty]))/_xlfn.STDEV.P(Table2[1W Return vs Nifty])</f>
        <v>-0.58999974832243907</v>
      </c>
      <c r="O514">
        <v>1182.29</v>
      </c>
      <c r="P514">
        <v>1192.3398767077599</v>
      </c>
      <c r="Q514">
        <v>1146.65423972236</v>
      </c>
      <c r="R514">
        <v>25.688620915964801</v>
      </c>
      <c r="S514" s="1">
        <f>(Table2[[#This Row],[Close Price]]-Table2[[#This Row],[20D EMA]])/Table2[[#This Row],[20D EMA]]</f>
        <v>-4.2662967630615209E-2</v>
      </c>
      <c r="T514" s="1">
        <f>(Table2[[#This Row],[Close Price]]-Table2[[#This Row],[50D EMA]])/Table2[[#This Row],[50D EMA]]</f>
        <v>-5.0732075551127402E-2</v>
      </c>
      <c r="U514" s="1">
        <f>(Table2[[#This Row],[Close Price]]-Table2[[#This Row],[200D EMA]])/Table2[[#This Row],[200D EMA]]</f>
        <v>-1.2910814096797512E-2</v>
      </c>
      <c r="V514">
        <v>1.11424593937493</v>
      </c>
      <c r="W514">
        <v>1124</v>
      </c>
      <c r="X514">
        <v>1151.3499999999999</v>
      </c>
      <c r="Y514">
        <v>1124</v>
      </c>
      <c r="Z514">
        <v>1175</v>
      </c>
      <c r="AA514">
        <v>1124</v>
      </c>
      <c r="AB514">
        <v>1242.95</v>
      </c>
      <c r="AC514" s="1">
        <f>(Table2[[#This Row],[Close Price]]/Table2[[#This Row],[Day Low]])-1</f>
        <v>6.9839857651243786E-3</v>
      </c>
      <c r="AD514" s="1">
        <f>(Table2[[#This Row],[Day High]]/Table2[[#This Row],[Close Price]])-1</f>
        <v>1.722843132923968E-2</v>
      </c>
      <c r="AE514" s="1">
        <f>(Table2[[#This Row],[Close Price]]/Table2[[#This Row],[Current Week Low]])-1</f>
        <v>6.9839857651243786E-3</v>
      </c>
      <c r="AF514" s="1">
        <f>(Table2[[#This Row],[Current Week High]]/Table2[[#This Row],[Close Price]])-1</f>
        <v>3.8123426249061287E-2</v>
      </c>
      <c r="AG514" s="1">
        <f>(Table2[[#This Row],[Close Price]]/Table2[[#This Row],[Current Month Low]])-1</f>
        <v>6.9839857651243786E-3</v>
      </c>
      <c r="AH514" s="1">
        <f>(Table2[[#This Row],[Current Month High]]/Table2[[#This Row],[Close Price]])-1</f>
        <v>9.8157883111719801E-2</v>
      </c>
      <c r="AI514">
        <v>18.359323231876999</v>
      </c>
      <c r="AJ514">
        <v>18.966785789363001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-0.03</v>
      </c>
      <c r="AM514" t="s">
        <v>3187</v>
      </c>
      <c r="AN514">
        <v>-8.14</v>
      </c>
      <c r="AO514" t="s">
        <v>3187</v>
      </c>
      <c r="AP514">
        <v>2.2894755791423999E-2</v>
      </c>
      <c r="AQ514">
        <f>(Table2[[#This Row],[Sharpe Ratio]]-AVERAGE(Table2[Sharpe Ratio]))/_xlfn.STDEV.P(Table2[Sharpe Ratio])</f>
        <v>-0.50255137056262311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535</v>
      </c>
      <c r="AT514">
        <f>_xlfn.RANK.AVG(Table2[[#This Row],[6M Return vs Nifty Z-Score]],Table2[6M Return vs Nifty Z-Score])</f>
        <v>439</v>
      </c>
      <c r="AU514">
        <f>_xlfn.RANK.AVG(Table2[[#This Row],[Sharpe Ratio Z-Score]],Table2[Sharpe Ratio Z-Score])</f>
        <v>464</v>
      </c>
      <c r="AV514">
        <f>(Table2[[#This Row],[Rank 1Y]]+Table2[[#This Row],[Rank 6M]]+Table2[[#This Row],[Rank Sharpe]])/3</f>
        <v>479.33333333333331</v>
      </c>
    </row>
    <row r="515" spans="1:48" x14ac:dyDescent="0.3">
      <c r="A515" t="s">
        <v>592</v>
      </c>
      <c r="B515" t="s">
        <v>593</v>
      </c>
      <c r="C515" t="s">
        <v>3142</v>
      </c>
      <c r="D515" t="s">
        <v>594</v>
      </c>
      <c r="E515">
        <v>33652.854339999998</v>
      </c>
      <c r="F515">
        <v>611.79999999999995</v>
      </c>
      <c r="G515">
        <v>3.6567544228353799</v>
      </c>
      <c r="H515">
        <f>(Table2[[#This Row],[1Y Return vs Nifty]]-AVERAGE(Table2[1Y Return vs Nifty]))/_xlfn.STDEV.P(Table2[1Y Return vs Nifty])</f>
        <v>-0.35903670711993896</v>
      </c>
      <c r="I515">
        <v>-5.2821724868456004</v>
      </c>
      <c r="J515">
        <f>(Table2[[#This Row],[1M Return vs Nifty]]-AVERAGE(Table2[1M Return vs Nifty]))/_xlfn.STDEV.P(Table2[1M Return vs Nifty])</f>
        <v>-0.77386676919327169</v>
      </c>
      <c r="K515">
        <v>-16.5114537057357</v>
      </c>
      <c r="L515">
        <f>(Table2[[#This Row],[6M Return vs Nifty]]-AVERAGE(Table2[6M Return vs Nifty]))/_xlfn.STDEV.P(Table2[6M Return vs Nifty])</f>
        <v>-0.83630046879607411</v>
      </c>
      <c r="M515">
        <v>1.5485450100315401</v>
      </c>
      <c r="N515">
        <f>(Table2[[#This Row],[1W Return vs Nifty]]-AVERAGE(Table2[1W Return vs Nifty]))/_xlfn.STDEV.P(Table2[1W Return vs Nifty])</f>
        <v>-8.8325916487024175E-2</v>
      </c>
      <c r="O515">
        <v>638.6</v>
      </c>
      <c r="P515">
        <v>664.26913965620395</v>
      </c>
      <c r="Q515">
        <v>642.54344573096898</v>
      </c>
      <c r="R515">
        <v>30.082752667208801</v>
      </c>
      <c r="S515" s="1">
        <f>(Table2[[#This Row],[Close Price]]-Table2[[#This Row],[20D EMA]])/Table2[[#This Row],[20D EMA]]</f>
        <v>-4.1966802380206808E-2</v>
      </c>
      <c r="T515" s="1">
        <f>(Table2[[#This Row],[Close Price]]-Table2[[#This Row],[50D EMA]])/Table2[[#This Row],[50D EMA]]</f>
        <v>-7.8987772461264233E-2</v>
      </c>
      <c r="U515" s="1">
        <f>(Table2[[#This Row],[Close Price]]-Table2[[#This Row],[200D EMA]])/Table2[[#This Row],[200D EMA]]</f>
        <v>-4.7846485611560061E-2</v>
      </c>
      <c r="V515">
        <v>0.51868973474735203</v>
      </c>
      <c r="W515">
        <v>610.1</v>
      </c>
      <c r="X515">
        <v>628.6</v>
      </c>
      <c r="Y515">
        <v>610.1</v>
      </c>
      <c r="Z515">
        <v>633.5</v>
      </c>
      <c r="AA515">
        <v>601</v>
      </c>
      <c r="AB515">
        <v>668.75</v>
      </c>
      <c r="AC515" s="1">
        <f>(Table2[[#This Row],[Close Price]]/Table2[[#This Row],[Day Low]])-1</f>
        <v>2.7864284543517304E-3</v>
      </c>
      <c r="AD515" s="1">
        <f>(Table2[[#This Row],[Day High]]/Table2[[#This Row],[Close Price]])-1</f>
        <v>2.7459954233409745E-2</v>
      </c>
      <c r="AE515" s="1">
        <f>(Table2[[#This Row],[Close Price]]/Table2[[#This Row],[Current Week Low]])-1</f>
        <v>2.7864284543517304E-3</v>
      </c>
      <c r="AF515" s="1">
        <f>(Table2[[#This Row],[Current Week High]]/Table2[[#This Row],[Close Price]])-1</f>
        <v>3.5469107551487467E-2</v>
      </c>
      <c r="AG515" s="1">
        <f>(Table2[[#This Row],[Close Price]]/Table2[[#This Row],[Current Month Low]])-1</f>
        <v>1.7970049916805175E-2</v>
      </c>
      <c r="AH515" s="1">
        <f>(Table2[[#This Row],[Current Month High]]/Table2[[#This Row],[Close Price]])-1</f>
        <v>9.3085975809088062E-2</v>
      </c>
      <c r="AI515">
        <v>35.1340307289964</v>
      </c>
      <c r="AJ515">
        <v>41.620370370370303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-0.22</v>
      </c>
      <c r="AM515" t="s">
        <v>3187</v>
      </c>
      <c r="AN515">
        <v>-7.65</v>
      </c>
      <c r="AO515" t="s">
        <v>3187</v>
      </c>
      <c r="AP515">
        <v>4.0853617260135998E-2</v>
      </c>
      <c r="AQ515">
        <f>(Table2[[#This Row],[Sharpe Ratio]]-AVERAGE(Table2[Sharpe Ratio]))/_xlfn.STDEV.P(Table2[Sharpe Ratio])</f>
        <v>-0.29211482375891934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418</v>
      </c>
      <c r="AT515">
        <f>_xlfn.RANK.AVG(Table2[[#This Row],[6M Return vs Nifty Z-Score]],Table2[6M Return vs Nifty Z-Score])</f>
        <v>605</v>
      </c>
      <c r="AU515">
        <f>_xlfn.RANK.AVG(Table2[[#This Row],[Sharpe Ratio Z-Score]],Table2[Sharpe Ratio Z-Score])</f>
        <v>416</v>
      </c>
      <c r="AV515">
        <f>(Table2[[#This Row],[Rank 1Y]]+Table2[[#This Row],[Rank 6M]]+Table2[[#This Row],[Rank Sharpe]])/3</f>
        <v>479.66666666666669</v>
      </c>
    </row>
    <row r="516" spans="1:48" x14ac:dyDescent="0.3">
      <c r="A516" t="s">
        <v>1240</v>
      </c>
      <c r="B516" t="s">
        <v>1241</v>
      </c>
      <c r="C516" t="s">
        <v>3155</v>
      </c>
      <c r="D516" t="s">
        <v>133</v>
      </c>
      <c r="E516">
        <v>9607.3012904219995</v>
      </c>
      <c r="F516">
        <v>178.42</v>
      </c>
      <c r="G516">
        <v>-19.664147123512201</v>
      </c>
      <c r="H516">
        <f>(Table2[[#This Row],[1Y Return vs Nifty]]-AVERAGE(Table2[1Y Return vs Nifty]))/_xlfn.STDEV.P(Table2[1Y Return vs Nifty])</f>
        <v>-0.75668291268378907</v>
      </c>
      <c r="I516">
        <v>0.91842711785048403</v>
      </c>
      <c r="J516">
        <f>(Table2[[#This Row],[1M Return vs Nifty]]-AVERAGE(Table2[1M Return vs Nifty]))/_xlfn.STDEV.P(Table2[1M Return vs Nifty])</f>
        <v>-8.9904967332091579E-2</v>
      </c>
      <c r="K516">
        <v>-26.745684321393899</v>
      </c>
      <c r="L516">
        <f>(Table2[[#This Row],[6M Return vs Nifty]]-AVERAGE(Table2[6M Return vs Nifty]))/_xlfn.STDEV.P(Table2[6M Return vs Nifty])</f>
        <v>-1.1630320160250234</v>
      </c>
      <c r="M516">
        <v>7.0189004176343799</v>
      </c>
      <c r="N516">
        <f>(Table2[[#This Row],[1W Return vs Nifty]]-AVERAGE(Table2[1W Return vs Nifty]))/_xlfn.STDEV.P(Table2[1W Return vs Nifty])</f>
        <v>1.0487135202708699</v>
      </c>
      <c r="O516">
        <v>187.58</v>
      </c>
      <c r="P516">
        <v>192.123794439481</v>
      </c>
      <c r="Q516">
        <v>195.79359138389299</v>
      </c>
      <c r="R516">
        <v>39.635140461936103</v>
      </c>
      <c r="S516" s="1">
        <f>(Table2[[#This Row],[Close Price]]-Table2[[#This Row],[20D EMA]])/Table2[[#This Row],[20D EMA]]</f>
        <v>-4.8832498134129571E-2</v>
      </c>
      <c r="T516" s="1">
        <f>(Table2[[#This Row],[Close Price]]-Table2[[#This Row],[50D EMA]])/Table2[[#This Row],[50D EMA]]</f>
        <v>-7.1327939776859403E-2</v>
      </c>
      <c r="U516" s="1">
        <f>(Table2[[#This Row],[Close Price]]-Table2[[#This Row],[200D EMA]])/Table2[[#This Row],[200D EMA]]</f>
        <v>-8.8734218832671366E-2</v>
      </c>
      <c r="V516">
        <v>1.30230602570262</v>
      </c>
      <c r="W516">
        <v>178</v>
      </c>
      <c r="X516">
        <v>187.8</v>
      </c>
      <c r="Y516">
        <v>178</v>
      </c>
      <c r="Z516">
        <v>204.1</v>
      </c>
      <c r="AA516">
        <v>166</v>
      </c>
      <c r="AB516">
        <v>205.9</v>
      </c>
      <c r="AC516" s="1">
        <f>(Table2[[#This Row],[Close Price]]/Table2[[#This Row],[Day Low]])-1</f>
        <v>2.3595505617977075E-3</v>
      </c>
      <c r="AD516" s="1">
        <f>(Table2[[#This Row],[Day High]]/Table2[[#This Row],[Close Price]])-1</f>
        <v>5.2572581549153785E-2</v>
      </c>
      <c r="AE516" s="1">
        <f>(Table2[[#This Row],[Close Price]]/Table2[[#This Row],[Current Week Low]])-1</f>
        <v>2.3595505617977075E-3</v>
      </c>
      <c r="AF516" s="1">
        <f>(Table2[[#This Row],[Current Week High]]/Table2[[#This Row],[Close Price]])-1</f>
        <v>0.14393005268467673</v>
      </c>
      <c r="AG516" s="1">
        <f>(Table2[[#This Row],[Close Price]]/Table2[[#This Row],[Current Month Low]])-1</f>
        <v>7.4819277108433724E-2</v>
      </c>
      <c r="AH516" s="1">
        <f>(Table2[[#This Row],[Current Month High]]/Table2[[#This Row],[Close Price]])-1</f>
        <v>0.15401860777939702</v>
      </c>
      <c r="AI516">
        <v>59.679408138101103</v>
      </c>
      <c r="AJ516">
        <v>31.626706012541401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-0.13</v>
      </c>
      <c r="AM516" t="s">
        <v>3187</v>
      </c>
      <c r="AN516">
        <v>-6.15</v>
      </c>
      <c r="AO516" t="s">
        <v>3187</v>
      </c>
      <c r="AP516">
        <v>0.12063808544599799</v>
      </c>
      <c r="AQ516">
        <f>(Table2[[#This Row],[Sharpe Ratio]]-AVERAGE(Table2[Sharpe Ratio]))/_xlfn.STDEV.P(Table2[Sharpe Ratio])</f>
        <v>0.64277562031815172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580</v>
      </c>
      <c r="AT516">
        <f>_xlfn.RANK.AVG(Table2[[#This Row],[6M Return vs Nifty Z-Score]],Table2[6M Return vs Nifty Z-Score])</f>
        <v>688</v>
      </c>
      <c r="AU516">
        <f>_xlfn.RANK.AVG(Table2[[#This Row],[Sharpe Ratio Z-Score]],Table2[Sharpe Ratio Z-Score])</f>
        <v>174</v>
      </c>
      <c r="AV516">
        <f>(Table2[[#This Row],[Rank 1Y]]+Table2[[#This Row],[Rank 6M]]+Table2[[#This Row],[Rank Sharpe]])/3</f>
        <v>480.66666666666669</v>
      </c>
    </row>
    <row r="517" spans="1:48" x14ac:dyDescent="0.3">
      <c r="A517" t="s">
        <v>1311</v>
      </c>
      <c r="B517" t="s">
        <v>1312</v>
      </c>
      <c r="C517" t="s">
        <v>3145</v>
      </c>
      <c r="D517" t="s">
        <v>48</v>
      </c>
      <c r="E517">
        <v>8881.3886679999996</v>
      </c>
      <c r="F517">
        <v>315.8</v>
      </c>
      <c r="G517">
        <v>-10.589247356552701</v>
      </c>
      <c r="H517">
        <f>(Table2[[#This Row],[1Y Return vs Nifty]]-AVERAGE(Table2[1Y Return vs Nifty]))/_xlfn.STDEV.P(Table2[1Y Return vs Nifty])</f>
        <v>-0.60194620788564734</v>
      </c>
      <c r="I517">
        <v>-3.1985797742790298</v>
      </c>
      <c r="J517">
        <f>(Table2[[#This Row],[1M Return vs Nifty]]-AVERAGE(Table2[1M Return vs Nifty]))/_xlfn.STDEV.P(Table2[1M Return vs Nifty])</f>
        <v>-0.54403450830151145</v>
      </c>
      <c r="K517">
        <v>9.2017612441386305</v>
      </c>
      <c r="L517">
        <f>(Table2[[#This Row],[6M Return vs Nifty]]-AVERAGE(Table2[6M Return vs Nifty]))/_xlfn.STDEV.P(Table2[6M Return vs Nifty])</f>
        <v>-1.5396697881520455E-2</v>
      </c>
      <c r="M517">
        <v>1.5376868622722599</v>
      </c>
      <c r="N517">
        <f>(Table2[[#This Row],[1W Return vs Nifty]]-AVERAGE(Table2[1W Return vs Nifty]))/_xlfn.STDEV.P(Table2[1W Return vs Nifty])</f>
        <v>-9.0582834235967316E-2</v>
      </c>
      <c r="O517">
        <v>327.02999999999997</v>
      </c>
      <c r="P517">
        <v>334.66173657303199</v>
      </c>
      <c r="Q517">
        <v>314.24441124452602</v>
      </c>
      <c r="R517">
        <v>39.289498110095103</v>
      </c>
      <c r="S517" s="1">
        <f>(Table2[[#This Row],[Close Price]]-Table2[[#This Row],[20D EMA]])/Table2[[#This Row],[20D EMA]]</f>
        <v>-3.4339357245512528E-2</v>
      </c>
      <c r="T517" s="1">
        <f>(Table2[[#This Row],[Close Price]]-Table2[[#This Row],[50D EMA]])/Table2[[#This Row],[50D EMA]]</f>
        <v>-5.6360600904596839E-2</v>
      </c>
      <c r="U517" s="1">
        <f>(Table2[[#This Row],[Close Price]]-Table2[[#This Row],[200D EMA]])/Table2[[#This Row],[200D EMA]]</f>
        <v>4.9502511415024843E-3</v>
      </c>
      <c r="V517">
        <v>0.358995829125768</v>
      </c>
      <c r="W517">
        <v>315</v>
      </c>
      <c r="X517">
        <v>324.75</v>
      </c>
      <c r="Y517">
        <v>315</v>
      </c>
      <c r="Z517">
        <v>331.55</v>
      </c>
      <c r="AA517">
        <v>305.3</v>
      </c>
      <c r="AB517">
        <v>346</v>
      </c>
      <c r="AC517" s="1">
        <f>(Table2[[#This Row],[Close Price]]/Table2[[#This Row],[Day Low]])-1</f>
        <v>2.5396825396826195E-3</v>
      </c>
      <c r="AD517" s="1">
        <f>(Table2[[#This Row],[Day High]]/Table2[[#This Row],[Close Price]])-1</f>
        <v>2.834072197593418E-2</v>
      </c>
      <c r="AE517" s="1">
        <f>(Table2[[#This Row],[Close Price]]/Table2[[#This Row],[Current Week Low]])-1</f>
        <v>2.5396825396826195E-3</v>
      </c>
      <c r="AF517" s="1">
        <f>(Table2[[#This Row],[Current Week High]]/Table2[[#This Row],[Close Price]])-1</f>
        <v>4.9873337555414787E-2</v>
      </c>
      <c r="AG517" s="1">
        <f>(Table2[[#This Row],[Close Price]]/Table2[[#This Row],[Current Month Low]])-1</f>
        <v>3.4392400917130583E-2</v>
      </c>
      <c r="AH517" s="1">
        <f>(Table2[[#This Row],[Current Month High]]/Table2[[#This Row],[Close Price]])-1</f>
        <v>9.5630145661811161E-2</v>
      </c>
      <c r="AI517">
        <v>31.538948701709899</v>
      </c>
      <c r="AJ517">
        <v>33.389651531151003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</v>
      </c>
      <c r="AM517" t="s">
        <v>3187</v>
      </c>
      <c r="AN517">
        <v>-8.1300000000000008</v>
      </c>
      <c r="AO517" t="s">
        <v>3187</v>
      </c>
      <c r="AP517">
        <v>-1.2430890321671001E-2</v>
      </c>
      <c r="AQ517">
        <f>(Table2[[#This Row],[Sharpe Ratio]]-AVERAGE(Table2[Sharpe Ratio]))/_xlfn.STDEV.P(Table2[Sharpe Ratio])</f>
        <v>-0.91648668570498881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521</v>
      </c>
      <c r="AT517">
        <f>_xlfn.RANK.AVG(Table2[[#This Row],[6M Return vs Nifty Z-Score]],Table2[6M Return vs Nifty Z-Score])</f>
        <v>318</v>
      </c>
      <c r="AU517">
        <f>_xlfn.RANK.AVG(Table2[[#This Row],[Sharpe Ratio Z-Score]],Table2[Sharpe Ratio Z-Score])</f>
        <v>604</v>
      </c>
      <c r="AV517">
        <f>(Table2[[#This Row],[Rank 1Y]]+Table2[[#This Row],[Rank 6M]]+Table2[[#This Row],[Rank Sharpe]])/3</f>
        <v>481</v>
      </c>
    </row>
    <row r="518" spans="1:48" x14ac:dyDescent="0.3">
      <c r="A518" t="s">
        <v>1684</v>
      </c>
      <c r="B518" t="s">
        <v>1685</v>
      </c>
      <c r="C518" t="s">
        <v>3153</v>
      </c>
      <c r="D518" t="s">
        <v>133</v>
      </c>
      <c r="E518">
        <v>5251.6949999999997</v>
      </c>
      <c r="F518">
        <v>184.27</v>
      </c>
      <c r="G518">
        <v>16.3846656965829</v>
      </c>
      <c r="H518">
        <f>(Table2[[#This Row],[1Y Return vs Nifty]]-AVERAGE(Table2[1Y Return vs Nifty]))/_xlfn.STDEV.P(Table2[1Y Return vs Nifty])</f>
        <v>-0.14201226607504652</v>
      </c>
      <c r="I518">
        <v>1.01785265916732</v>
      </c>
      <c r="J518">
        <f>(Table2[[#This Row],[1M Return vs Nifty]]-AVERAGE(Table2[1M Return vs Nifty]))/_xlfn.STDEV.P(Table2[1M Return vs Nifty])</f>
        <v>-7.893775823531593E-2</v>
      </c>
      <c r="K518">
        <v>-19.888644673306199</v>
      </c>
      <c r="L518">
        <f>(Table2[[#This Row],[6M Return vs Nifty]]-AVERAGE(Table2[6M Return vs Nifty]))/_xlfn.STDEV.P(Table2[6M Return vs Nifty])</f>
        <v>-0.94411852288933484</v>
      </c>
      <c r="M518">
        <v>3.2089013117951399</v>
      </c>
      <c r="N518">
        <f>(Table2[[#This Row],[1W Return vs Nifty]]-AVERAGE(Table2[1W Return vs Nifty]))/_xlfn.STDEV.P(Table2[1W Return vs Nifty])</f>
        <v>0.25678705214219233</v>
      </c>
      <c r="O518">
        <v>189.59</v>
      </c>
      <c r="P518">
        <v>194.60335679361</v>
      </c>
      <c r="Q518">
        <v>188.91276682311599</v>
      </c>
      <c r="R518">
        <v>40.700272963666798</v>
      </c>
      <c r="S518" s="1">
        <f>(Table2[[#This Row],[Close Price]]-Table2[[#This Row],[20D EMA]])/Table2[[#This Row],[20D EMA]]</f>
        <v>-2.8060551716862666E-2</v>
      </c>
      <c r="T518" s="1">
        <f>(Table2[[#This Row],[Close Price]]-Table2[[#This Row],[50D EMA]])/Table2[[#This Row],[50D EMA]]</f>
        <v>-5.3099581445397247E-2</v>
      </c>
      <c r="U518" s="1">
        <f>(Table2[[#This Row],[Close Price]]-Table2[[#This Row],[200D EMA]])/Table2[[#This Row],[200D EMA]]</f>
        <v>-2.4576247022326036E-2</v>
      </c>
      <c r="V518">
        <v>0.57933743247287295</v>
      </c>
      <c r="W518">
        <v>183.5</v>
      </c>
      <c r="X518">
        <v>192.03</v>
      </c>
      <c r="Y518">
        <v>183.5</v>
      </c>
      <c r="Z518">
        <v>192.5</v>
      </c>
      <c r="AA518">
        <v>179</v>
      </c>
      <c r="AB518">
        <v>201.61</v>
      </c>
      <c r="AC518" s="1">
        <f>(Table2[[#This Row],[Close Price]]/Table2[[#This Row],[Day Low]])-1</f>
        <v>4.1961852861036597E-3</v>
      </c>
      <c r="AD518" s="1">
        <f>(Table2[[#This Row],[Day High]]/Table2[[#This Row],[Close Price]])-1</f>
        <v>4.2112118087588746E-2</v>
      </c>
      <c r="AE518" s="1">
        <f>(Table2[[#This Row],[Close Price]]/Table2[[#This Row],[Current Week Low]])-1</f>
        <v>4.1961852861036597E-3</v>
      </c>
      <c r="AF518" s="1">
        <f>(Table2[[#This Row],[Current Week High]]/Table2[[#This Row],[Close Price]])-1</f>
        <v>4.4662723177945285E-2</v>
      </c>
      <c r="AG518" s="1">
        <f>(Table2[[#This Row],[Close Price]]/Table2[[#This Row],[Current Month Low]])-1</f>
        <v>2.9441340782123016E-2</v>
      </c>
      <c r="AH518" s="1">
        <f>(Table2[[#This Row],[Current Month High]]/Table2[[#This Row],[Close Price]])-1</f>
        <v>9.4101047376132785E-2</v>
      </c>
      <c r="AI518">
        <v>43.783578444673502</v>
      </c>
      <c r="AJ518">
        <v>49.630531871701102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-0.11</v>
      </c>
      <c r="AM518" t="s">
        <v>3187</v>
      </c>
      <c r="AN518">
        <v>-7.66</v>
      </c>
      <c r="AO518" t="s">
        <v>3187</v>
      </c>
      <c r="AP518">
        <v>2.2367369260904001E-2</v>
      </c>
      <c r="AQ518">
        <f>(Table2[[#This Row],[Sharpe Ratio]]-AVERAGE(Table2[Sharpe Ratio]))/_xlfn.STDEV.P(Table2[Sharpe Ratio])</f>
        <v>-0.50873112758712968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335</v>
      </c>
      <c r="AT518">
        <f>_xlfn.RANK.AVG(Table2[[#This Row],[6M Return vs Nifty Z-Score]],Table2[6M Return vs Nifty Z-Score])</f>
        <v>641</v>
      </c>
      <c r="AU518">
        <f>_xlfn.RANK.AVG(Table2[[#This Row],[Sharpe Ratio Z-Score]],Table2[Sharpe Ratio Z-Score])</f>
        <v>467</v>
      </c>
      <c r="AV518">
        <f>(Table2[[#This Row],[Rank 1Y]]+Table2[[#This Row],[Rank 6M]]+Table2[[#This Row],[Rank Sharpe]])/3</f>
        <v>481</v>
      </c>
    </row>
    <row r="519" spans="1:48" x14ac:dyDescent="0.3">
      <c r="A519" t="s">
        <v>1126</v>
      </c>
      <c r="B519" t="s">
        <v>1127</v>
      </c>
      <c r="C519" t="s">
        <v>3149</v>
      </c>
      <c r="D519" t="s">
        <v>130</v>
      </c>
      <c r="E519">
        <v>11241.3</v>
      </c>
      <c r="F519">
        <v>353.5</v>
      </c>
      <c r="G519">
        <v>-40.103648603747097</v>
      </c>
      <c r="H519">
        <f>(Table2[[#This Row],[1Y Return vs Nifty]]-AVERAGE(Table2[1Y Return vs Nifty]))/_xlfn.STDEV.P(Table2[1Y Return vs Nifty])</f>
        <v>-1.1051981787458349</v>
      </c>
      <c r="I519">
        <v>-3.8431098619086801</v>
      </c>
      <c r="J519">
        <f>(Table2[[#This Row],[1M Return vs Nifty]]-AVERAGE(Table2[1M Return vs Nifty]))/_xlfn.STDEV.P(Table2[1M Return vs Nifty])</f>
        <v>-0.61512988426403137</v>
      </c>
      <c r="K519">
        <v>-19.6667952437361</v>
      </c>
      <c r="L519">
        <f>(Table2[[#This Row],[6M Return vs Nifty]]-AVERAGE(Table2[6M Return vs Nifty]))/_xlfn.STDEV.P(Table2[6M Return vs Nifty])</f>
        <v>-0.93703589888979377</v>
      </c>
      <c r="M519">
        <v>8.4312187428769008</v>
      </c>
      <c r="N519">
        <f>(Table2[[#This Row],[1W Return vs Nifty]]-AVERAGE(Table2[1W Return vs Nifty]))/_xlfn.STDEV.P(Table2[1W Return vs Nifty])</f>
        <v>1.3422706136225635</v>
      </c>
      <c r="O519">
        <v>347.53</v>
      </c>
      <c r="P519">
        <v>360.337348576316</v>
      </c>
      <c r="Q519">
        <v>368.74289889742198</v>
      </c>
      <c r="R519">
        <v>60.877176352954002</v>
      </c>
      <c r="S519" s="1">
        <f>(Table2[[#This Row],[Close Price]]-Table2[[#This Row],[20D EMA]])/Table2[[#This Row],[20D EMA]]</f>
        <v>1.717837309009302E-2</v>
      </c>
      <c r="T519" s="1">
        <f>(Table2[[#This Row],[Close Price]]-Table2[[#This Row],[50D EMA]])/Table2[[#This Row],[50D EMA]]</f>
        <v>-1.8974853989824257E-2</v>
      </c>
      <c r="U519" s="1">
        <f>(Table2[[#This Row],[Close Price]]-Table2[[#This Row],[200D EMA]])/Table2[[#This Row],[200D EMA]]</f>
        <v>-4.1337471021136316E-2</v>
      </c>
      <c r="V519">
        <v>1.0492243672250099</v>
      </c>
      <c r="W519">
        <v>351.1</v>
      </c>
      <c r="X519">
        <v>362.9</v>
      </c>
      <c r="Y519">
        <v>334.2</v>
      </c>
      <c r="Z519">
        <v>362.9</v>
      </c>
      <c r="AA519">
        <v>308.8</v>
      </c>
      <c r="AB519">
        <v>362.9</v>
      </c>
      <c r="AC519" s="1">
        <f>(Table2[[#This Row],[Close Price]]/Table2[[#This Row],[Day Low]])-1</f>
        <v>6.8356593563085877E-3</v>
      </c>
      <c r="AD519" s="1">
        <f>(Table2[[#This Row],[Day High]]/Table2[[#This Row],[Close Price]])-1</f>
        <v>2.6591230551626488E-2</v>
      </c>
      <c r="AE519" s="1">
        <f>(Table2[[#This Row],[Close Price]]/Table2[[#This Row],[Current Week Low]])-1</f>
        <v>5.7749850388988611E-2</v>
      </c>
      <c r="AF519" s="1">
        <f>(Table2[[#This Row],[Current Week High]]/Table2[[#This Row],[Close Price]])-1</f>
        <v>2.6591230551626488E-2</v>
      </c>
      <c r="AG519" s="1">
        <f>(Table2[[#This Row],[Close Price]]/Table2[[#This Row],[Current Month Low]])-1</f>
        <v>0.14475388601036254</v>
      </c>
      <c r="AH519" s="1">
        <f>(Table2[[#This Row],[Current Month High]]/Table2[[#This Row],[Close Price]])-1</f>
        <v>2.6591230551626488E-2</v>
      </c>
      <c r="AI519">
        <v>43.1400282885431</v>
      </c>
      <c r="AJ519">
        <v>15.109084988603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-0.13</v>
      </c>
      <c r="AM519" t="s">
        <v>3187</v>
      </c>
      <c r="AN519">
        <v>-1.71</v>
      </c>
      <c r="AO519" t="s">
        <v>3187</v>
      </c>
      <c r="AP519">
        <v>0.146003670371019</v>
      </c>
      <c r="AQ519">
        <f>(Table2[[#This Row],[Sharpe Ratio]]-AVERAGE(Table2[Sharpe Ratio]))/_xlfn.STDEV.P(Table2[Sharpe Ratio])</f>
        <v>0.94000192882201317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681</v>
      </c>
      <c r="AT519">
        <f>_xlfn.RANK.AVG(Table2[[#This Row],[6M Return vs Nifty Z-Score]],Table2[6M Return vs Nifty Z-Score])</f>
        <v>639</v>
      </c>
      <c r="AU519">
        <f>_xlfn.RANK.AVG(Table2[[#This Row],[Sharpe Ratio Z-Score]],Table2[Sharpe Ratio Z-Score])</f>
        <v>124</v>
      </c>
      <c r="AV519">
        <f>(Table2[[#This Row],[Rank 1Y]]+Table2[[#This Row],[Rank 6M]]+Table2[[#This Row],[Rank Sharpe]])/3</f>
        <v>481.33333333333331</v>
      </c>
    </row>
    <row r="520" spans="1:48" x14ac:dyDescent="0.3">
      <c r="A520" t="s">
        <v>969</v>
      </c>
      <c r="B520" t="s">
        <v>970</v>
      </c>
      <c r="C520" t="s">
        <v>609</v>
      </c>
      <c r="D520" t="s">
        <v>609</v>
      </c>
      <c r="E520">
        <v>15347.740903368</v>
      </c>
      <c r="F520">
        <v>161.66</v>
      </c>
      <c r="G520">
        <v>-3.1947562858252301</v>
      </c>
      <c r="H520">
        <f>(Table2[[#This Row],[1Y Return vs Nifty]]-AVERAGE(Table2[1Y Return vs Nifty]))/_xlfn.STDEV.P(Table2[1Y Return vs Nifty])</f>
        <v>-0.47586226080895028</v>
      </c>
      <c r="I520">
        <v>-4.2971735517481502</v>
      </c>
      <c r="J520">
        <f>(Table2[[#This Row],[1M Return vs Nifty]]-AVERAGE(Table2[1M Return vs Nifty]))/_xlfn.STDEV.P(Table2[1M Return vs Nifty])</f>
        <v>-0.66521572099942272</v>
      </c>
      <c r="K520">
        <v>-1.92469684288448</v>
      </c>
      <c r="L520">
        <f>(Table2[[#This Row],[6M Return vs Nifty]]-AVERAGE(Table2[6M Return vs Nifty]))/_xlfn.STDEV.P(Table2[6M Return vs Nifty])</f>
        <v>-0.37061293273840062</v>
      </c>
      <c r="M520">
        <v>-2.2665340495395201</v>
      </c>
      <c r="N520">
        <f>(Table2[[#This Row],[1W Return vs Nifty]]-AVERAGE(Table2[1W Return vs Nifty]))/_xlfn.STDEV.P(Table2[1W Return vs Nifty])</f>
        <v>-0.88130827720395266</v>
      </c>
      <c r="O520">
        <v>168.4</v>
      </c>
      <c r="P520">
        <v>172.367687335216</v>
      </c>
      <c r="Q520">
        <v>158.702973508517</v>
      </c>
      <c r="R520">
        <v>40.763723746138098</v>
      </c>
      <c r="S520" s="1">
        <f>(Table2[[#This Row],[Close Price]]-Table2[[#This Row],[20D EMA]])/Table2[[#This Row],[20D EMA]]</f>
        <v>-4.0023752969121196E-2</v>
      </c>
      <c r="T520" s="1">
        <f>(Table2[[#This Row],[Close Price]]-Table2[[#This Row],[50D EMA]])/Table2[[#This Row],[50D EMA]]</f>
        <v>-6.2121198588642589E-2</v>
      </c>
      <c r="U520" s="1">
        <f>(Table2[[#This Row],[Close Price]]-Table2[[#This Row],[200D EMA]])/Table2[[#This Row],[200D EMA]]</f>
        <v>1.8632458019599105E-2</v>
      </c>
      <c r="V520">
        <v>0.49097537024028298</v>
      </c>
      <c r="W520">
        <v>160.9</v>
      </c>
      <c r="X520">
        <v>166.9</v>
      </c>
      <c r="Y520">
        <v>160.51</v>
      </c>
      <c r="Z520">
        <v>167.76</v>
      </c>
      <c r="AA520">
        <v>155.5</v>
      </c>
      <c r="AB520">
        <v>176.3</v>
      </c>
      <c r="AC520" s="1">
        <f>(Table2[[#This Row],[Close Price]]/Table2[[#This Row],[Day Low]])-1</f>
        <v>4.7234307022994138E-3</v>
      </c>
      <c r="AD520" s="1">
        <f>(Table2[[#This Row],[Day High]]/Table2[[#This Row],[Close Price]])-1</f>
        <v>3.2413707781764334E-2</v>
      </c>
      <c r="AE520" s="1">
        <f>(Table2[[#This Row],[Close Price]]/Table2[[#This Row],[Current Week Low]])-1</f>
        <v>7.1646626378418787E-3</v>
      </c>
      <c r="AF520" s="1">
        <f>(Table2[[#This Row],[Current Week High]]/Table2[[#This Row],[Close Price]])-1</f>
        <v>3.7733514784114686E-2</v>
      </c>
      <c r="AG520" s="1">
        <f>(Table2[[#This Row],[Close Price]]/Table2[[#This Row],[Current Month Low]])-1</f>
        <v>3.9614147909967867E-2</v>
      </c>
      <c r="AH520" s="1">
        <f>(Table2[[#This Row],[Current Month High]]/Table2[[#This Row],[Close Price]])-1</f>
        <v>9.0560435481875645E-2</v>
      </c>
      <c r="AI520">
        <v>31.727081529135202</v>
      </c>
      <c r="AJ520">
        <v>34.4365904365904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-0.15</v>
      </c>
      <c r="AM520" t="s">
        <v>3187</v>
      </c>
      <c r="AN520">
        <v>-1.23</v>
      </c>
      <c r="AO520" t="s">
        <v>3187</v>
      </c>
      <c r="AP520">
        <v>2.9533755201100002E-4</v>
      </c>
      <c r="AQ520">
        <f>(Table2[[#This Row],[Sharpe Ratio]]-AVERAGE(Table2[Sharpe Ratio]))/_xlfn.STDEV.P(Table2[Sharpe Ratio])</f>
        <v>-0.76736456834580025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477</v>
      </c>
      <c r="AT520">
        <f>_xlfn.RANK.AVG(Table2[[#This Row],[6M Return vs Nifty Z-Score]],Table2[6M Return vs Nifty Z-Score])</f>
        <v>447</v>
      </c>
      <c r="AU520">
        <f>_xlfn.RANK.AVG(Table2[[#This Row],[Sharpe Ratio Z-Score]],Table2[Sharpe Ratio Z-Score])</f>
        <v>521</v>
      </c>
      <c r="AV520">
        <f>(Table2[[#This Row],[Rank 1Y]]+Table2[[#This Row],[Rank 6M]]+Table2[[#This Row],[Rank Sharpe]])/3</f>
        <v>481.66666666666669</v>
      </c>
    </row>
    <row r="521" spans="1:48" x14ac:dyDescent="0.3">
      <c r="A521" t="s">
        <v>749</v>
      </c>
      <c r="B521" t="s">
        <v>750</v>
      </c>
      <c r="C521" t="s">
        <v>3156</v>
      </c>
      <c r="D521" t="s">
        <v>172</v>
      </c>
      <c r="E521">
        <v>22844.299330825001</v>
      </c>
      <c r="F521">
        <v>7759.15</v>
      </c>
      <c r="G521">
        <v>-12.2081407819496</v>
      </c>
      <c r="H521">
        <f>(Table2[[#This Row],[1Y Return vs Nifty]]-AVERAGE(Table2[1Y Return vs Nifty]))/_xlfn.STDEV.P(Table2[1Y Return vs Nifty])</f>
        <v>-0.62955006473234632</v>
      </c>
      <c r="I521">
        <v>3.0168882004954001</v>
      </c>
      <c r="J521">
        <f>(Table2[[#This Row],[1M Return vs Nifty]]-AVERAGE(Table2[1M Return vs Nifty]))/_xlfn.STDEV.P(Table2[1M Return vs Nifty])</f>
        <v>0.14156736030124989</v>
      </c>
      <c r="K521">
        <v>20.153064903999098</v>
      </c>
      <c r="L521">
        <f>(Table2[[#This Row],[6M Return vs Nifty]]-AVERAGE(Table2[6M Return vs Nifty]))/_xlfn.STDEV.P(Table2[6M Return vs Nifty])</f>
        <v>0.33422766796829512</v>
      </c>
      <c r="M521">
        <v>0.75928505290162496</v>
      </c>
      <c r="N521">
        <f>(Table2[[#This Row],[1W Return vs Nifty]]-AVERAGE(Table2[1W Return vs Nifty]))/_xlfn.STDEV.P(Table2[1W Return vs Nifty])</f>
        <v>-0.2523773592622599</v>
      </c>
      <c r="O521">
        <v>7808.21</v>
      </c>
      <c r="P521">
        <v>7691.1762069033803</v>
      </c>
      <c r="Q521">
        <v>7069.3960688975103</v>
      </c>
      <c r="R521">
        <v>45.684968883872401</v>
      </c>
      <c r="S521" s="1">
        <f>(Table2[[#This Row],[Close Price]]-Table2[[#This Row],[20D EMA]])/Table2[[#This Row],[20D EMA]]</f>
        <v>-6.2831301924513297E-3</v>
      </c>
      <c r="T521" s="1">
        <f>(Table2[[#This Row],[Close Price]]-Table2[[#This Row],[50D EMA]])/Table2[[#This Row],[50D EMA]]</f>
        <v>8.8378930956760603E-3</v>
      </c>
      <c r="U521" s="1">
        <f>(Table2[[#This Row],[Close Price]]-Table2[[#This Row],[200D EMA]])/Table2[[#This Row],[200D EMA]]</f>
        <v>9.7569003685778519E-2</v>
      </c>
      <c r="V521">
        <v>0.720954979395663</v>
      </c>
      <c r="W521">
        <v>7712.6</v>
      </c>
      <c r="X521">
        <v>7904.9</v>
      </c>
      <c r="Y521">
        <v>7614.35</v>
      </c>
      <c r="Z521">
        <v>8045.7</v>
      </c>
      <c r="AA521">
        <v>7440.1</v>
      </c>
      <c r="AB521">
        <v>8180</v>
      </c>
      <c r="AC521" s="1">
        <f>(Table2[[#This Row],[Close Price]]/Table2[[#This Row],[Day Low]])-1</f>
        <v>6.0355781448537815E-3</v>
      </c>
      <c r="AD521" s="1">
        <f>(Table2[[#This Row],[Day High]]/Table2[[#This Row],[Close Price]])-1</f>
        <v>1.8784274050636984E-2</v>
      </c>
      <c r="AE521" s="1">
        <f>(Table2[[#This Row],[Close Price]]/Table2[[#This Row],[Current Week Low]])-1</f>
        <v>1.9016724999507462E-2</v>
      </c>
      <c r="AF521" s="1">
        <f>(Table2[[#This Row],[Current Week High]]/Table2[[#This Row],[Close Price]])-1</f>
        <v>3.693059162408252E-2</v>
      </c>
      <c r="AG521" s="1">
        <f>(Table2[[#This Row],[Close Price]]/Table2[[#This Row],[Current Month Low]])-1</f>
        <v>4.2882488138600294E-2</v>
      </c>
      <c r="AH521" s="1">
        <f>(Table2[[#This Row],[Current Month High]]/Table2[[#This Row],[Close Price]])-1</f>
        <v>5.4239188570913033E-2</v>
      </c>
      <c r="AI521">
        <v>5.4239188570912997</v>
      </c>
      <c r="AJ521">
        <v>49.939611776186702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0.04</v>
      </c>
      <c r="AM521" t="s">
        <v>3188</v>
      </c>
      <c r="AN521">
        <v>0.9</v>
      </c>
      <c r="AO521" t="s">
        <v>3188</v>
      </c>
      <c r="AP521">
        <v>-8.8281880133029997E-2</v>
      </c>
      <c r="AQ521">
        <f>(Table2[[#This Row],[Sharpe Ratio]]-AVERAGE(Table2[Sharpe Ratio]))/_xlfn.STDEV.P(Table2[Sharpe Ratio])</f>
        <v>-1.8052858111592416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-2.2114182068843027</v>
      </c>
      <c r="AS521">
        <f>_xlfn.RANK.AVG(Table2[[#This Row],[1Y Return vs Nifty Z-Score]],Table2[1Y Return vs Nifty Z-Score])</f>
        <v>533</v>
      </c>
      <c r="AT521">
        <f>_xlfn.RANK.AVG(Table2[[#This Row],[6M Return vs Nifty Z-Score]],Table2[6M Return vs Nifty Z-Score])</f>
        <v>205</v>
      </c>
      <c r="AU521">
        <f>_xlfn.RANK.AVG(Table2[[#This Row],[Sharpe Ratio Z-Score]],Table2[Sharpe Ratio Z-Score])</f>
        <v>709</v>
      </c>
      <c r="AV521">
        <f>(Table2[[#This Row],[Rank 1Y]]+Table2[[#This Row],[Rank 6M]]+Table2[[#This Row],[Rank Sharpe]])/3</f>
        <v>482.33333333333331</v>
      </c>
    </row>
    <row r="522" spans="1:48" x14ac:dyDescent="0.3">
      <c r="A522" t="s">
        <v>1382</v>
      </c>
      <c r="B522" t="s">
        <v>1383</v>
      </c>
      <c r="C522" t="s">
        <v>3155</v>
      </c>
      <c r="D522" t="s">
        <v>133</v>
      </c>
      <c r="E522">
        <v>8188.7459266859996</v>
      </c>
      <c r="F522">
        <v>128.78</v>
      </c>
      <c r="G522">
        <v>33.962890340160499</v>
      </c>
      <c r="H522">
        <f>(Table2[[#This Row],[1Y Return vs Nifty]]-AVERAGE(Table2[1Y Return vs Nifty]))/_xlfn.STDEV.P(Table2[1Y Return vs Nifty])</f>
        <v>0.15771518297643849</v>
      </c>
      <c r="I522">
        <v>4.8918281460460502</v>
      </c>
      <c r="J522">
        <f>(Table2[[#This Row],[1M Return vs Nifty]]-AVERAGE(Table2[1M Return vs Nifty]))/_xlfn.STDEV.P(Table2[1M Return vs Nifty])</f>
        <v>0.34838402083341796</v>
      </c>
      <c r="K522">
        <v>-15.858267450544099</v>
      </c>
      <c r="L522">
        <f>(Table2[[#This Row],[6M Return vs Nifty]]-AVERAGE(Table2[6M Return vs Nifty]))/_xlfn.STDEV.P(Table2[6M Return vs Nifty])</f>
        <v>-0.81544725922886818</v>
      </c>
      <c r="M522">
        <v>8.3260551976437593</v>
      </c>
      <c r="N522">
        <f>(Table2[[#This Row],[1W Return vs Nifty]]-AVERAGE(Table2[1W Return vs Nifty]))/_xlfn.STDEV.P(Table2[1W Return vs Nifty])</f>
        <v>1.3204118696599381</v>
      </c>
      <c r="O522">
        <v>126.92</v>
      </c>
      <c r="P522">
        <v>128.91877599114201</v>
      </c>
      <c r="Q522">
        <v>121.90829230835899</v>
      </c>
      <c r="R522">
        <v>56.837029569954503</v>
      </c>
      <c r="S522" s="1">
        <f>(Table2[[#This Row],[Close Price]]-Table2[[#This Row],[20D EMA]])/Table2[[#This Row],[20D EMA]]</f>
        <v>1.4654900724866053E-2</v>
      </c>
      <c r="T522" s="1">
        <f>(Table2[[#This Row],[Close Price]]-Table2[[#This Row],[50D EMA]])/Table2[[#This Row],[50D EMA]]</f>
        <v>-1.0764606635075961E-3</v>
      </c>
      <c r="U522" s="1">
        <f>(Table2[[#This Row],[Close Price]]-Table2[[#This Row],[200D EMA]])/Table2[[#This Row],[200D EMA]]</f>
        <v>5.6367844725931149E-2</v>
      </c>
      <c r="V522">
        <v>0.87527837429929001</v>
      </c>
      <c r="W522">
        <v>128</v>
      </c>
      <c r="X522">
        <v>132.32</v>
      </c>
      <c r="Y522">
        <v>126.3</v>
      </c>
      <c r="Z522">
        <v>133.5</v>
      </c>
      <c r="AA522">
        <v>117.15</v>
      </c>
      <c r="AB522">
        <v>133.5</v>
      </c>
      <c r="AC522" s="1">
        <f>(Table2[[#This Row],[Close Price]]/Table2[[#This Row],[Day Low]])-1</f>
        <v>6.0937500000000089E-3</v>
      </c>
      <c r="AD522" s="1">
        <f>(Table2[[#This Row],[Day High]]/Table2[[#This Row],[Close Price]])-1</f>
        <v>2.7488740487653374E-2</v>
      </c>
      <c r="AE522" s="1">
        <f>(Table2[[#This Row],[Close Price]]/Table2[[#This Row],[Current Week Low]])-1</f>
        <v>1.9635787806809191E-2</v>
      </c>
      <c r="AF522" s="1">
        <f>(Table2[[#This Row],[Current Week High]]/Table2[[#This Row],[Close Price]])-1</f>
        <v>3.6651653983537757E-2</v>
      </c>
      <c r="AG522" s="1">
        <f>(Table2[[#This Row],[Close Price]]/Table2[[#This Row],[Current Month Low]])-1</f>
        <v>9.9274434485701946E-2</v>
      </c>
      <c r="AH522" s="1">
        <f>(Table2[[#This Row],[Current Month High]]/Table2[[#This Row],[Close Price]])-1</f>
        <v>3.6651653983537757E-2</v>
      </c>
      <c r="AI522">
        <v>27.628513744370199</v>
      </c>
      <c r="AJ522">
        <v>86.637681159420296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</v>
      </c>
      <c r="AM522" t="s">
        <v>3189</v>
      </c>
      <c r="AN522">
        <v>1.2</v>
      </c>
      <c r="AO522" t="s">
        <v>3188</v>
      </c>
      <c r="AP522">
        <v>-1.3387187028520001E-2</v>
      </c>
      <c r="AQ522">
        <f>(Table2[[#This Row],[Sharpe Ratio]]-AVERAGE(Table2[Sharpe Ratio]))/_xlfn.STDEV.P(Table2[Sharpe Ratio])</f>
        <v>-0.92769228340168353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245</v>
      </c>
      <c r="AT522">
        <f>_xlfn.RANK.AVG(Table2[[#This Row],[6M Return vs Nifty Z-Score]],Table2[6M Return vs Nifty Z-Score])</f>
        <v>597</v>
      </c>
      <c r="AU522">
        <f>_xlfn.RANK.AVG(Table2[[#This Row],[Sharpe Ratio Z-Score]],Table2[Sharpe Ratio Z-Score])</f>
        <v>608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1642</v>
      </c>
      <c r="B523" t="s">
        <v>1643</v>
      </c>
      <c r="C523" t="s">
        <v>3147</v>
      </c>
      <c r="D523" t="s">
        <v>909</v>
      </c>
      <c r="E523">
        <v>5550.748035392</v>
      </c>
      <c r="F523">
        <v>187.52</v>
      </c>
      <c r="G523">
        <v>12.149339395144199</v>
      </c>
      <c r="H523">
        <f>(Table2[[#This Row],[1Y Return vs Nifty]]-AVERAGE(Table2[1Y Return vs Nifty]))/_xlfn.STDEV.P(Table2[1Y Return vs Nifty])</f>
        <v>-0.21422908967188728</v>
      </c>
      <c r="I523">
        <v>-18.569680027508401</v>
      </c>
      <c r="J523">
        <f>(Table2[[#This Row],[1M Return vs Nifty]]-AVERAGE(Table2[1M Return vs Nifty]))/_xlfn.STDEV.P(Table2[1M Return vs Nifty])</f>
        <v>-2.239555279845169</v>
      </c>
      <c r="K523">
        <v>-22.580210963498899</v>
      </c>
      <c r="L523">
        <f>(Table2[[#This Row],[6M Return vs Nifty]]-AVERAGE(Table2[6M Return vs Nifty]))/_xlfn.STDEV.P(Table2[6M Return vs Nifty])</f>
        <v>-1.0300477589491954</v>
      </c>
      <c r="M523">
        <v>-3.574066262159</v>
      </c>
      <c r="N523">
        <f>(Table2[[#This Row],[1W Return vs Nifty]]-AVERAGE(Table2[1W Return vs Nifty]))/_xlfn.STDEV.P(Table2[1W Return vs Nifty])</f>
        <v>-1.1530850777594304</v>
      </c>
      <c r="O523">
        <v>200.51</v>
      </c>
      <c r="P523">
        <v>207.63844797443201</v>
      </c>
      <c r="Q523">
        <v>199.767570378183</v>
      </c>
      <c r="R523">
        <v>26.248288026030199</v>
      </c>
      <c r="S523" s="1">
        <f>(Table2[[#This Row],[Close Price]]-Table2[[#This Row],[20D EMA]])/Table2[[#This Row],[20D EMA]]</f>
        <v>-6.4784798763153864E-2</v>
      </c>
      <c r="T523" s="1">
        <f>(Table2[[#This Row],[Close Price]]-Table2[[#This Row],[50D EMA]])/Table2[[#This Row],[50D EMA]]</f>
        <v>-9.6891727763777774E-2</v>
      </c>
      <c r="U523" s="1">
        <f>(Table2[[#This Row],[Close Price]]-Table2[[#This Row],[200D EMA]])/Table2[[#This Row],[200D EMA]]</f>
        <v>-6.1309102148045976E-2</v>
      </c>
      <c r="V523">
        <v>0.63423623691067499</v>
      </c>
      <c r="W523">
        <v>186.2</v>
      </c>
      <c r="X523">
        <v>190.4</v>
      </c>
      <c r="Y523">
        <v>186.2</v>
      </c>
      <c r="Z523">
        <v>197.74</v>
      </c>
      <c r="AA523">
        <v>185.71</v>
      </c>
      <c r="AB523">
        <v>212.4</v>
      </c>
      <c r="AC523" s="1">
        <f>(Table2[[#This Row],[Close Price]]/Table2[[#This Row],[Day Low]])-1</f>
        <v>7.0891514500537323E-3</v>
      </c>
      <c r="AD523" s="1">
        <f>(Table2[[#This Row],[Day High]]/Table2[[#This Row],[Close Price]])-1</f>
        <v>1.5358361774743923E-2</v>
      </c>
      <c r="AE523" s="1">
        <f>(Table2[[#This Row],[Close Price]]/Table2[[#This Row],[Current Week Low]])-1</f>
        <v>7.0891514500537323E-3</v>
      </c>
      <c r="AF523" s="1">
        <f>(Table2[[#This Row],[Current Week High]]/Table2[[#This Row],[Close Price]])-1</f>
        <v>5.450085324232079E-2</v>
      </c>
      <c r="AG523" s="1">
        <f>(Table2[[#This Row],[Close Price]]/Table2[[#This Row],[Current Month Low]])-1</f>
        <v>9.7463787625868825E-3</v>
      </c>
      <c r="AH523" s="1">
        <f>(Table2[[#This Row],[Current Month High]]/Table2[[#This Row],[Close Price]])-1</f>
        <v>0.13267918088737196</v>
      </c>
      <c r="AI523">
        <v>35.772184300341202</v>
      </c>
      <c r="AJ523">
        <v>49.299363057324797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-0.12</v>
      </c>
      <c r="AM523" t="s">
        <v>3187</v>
      </c>
      <c r="AN523">
        <v>-10.61</v>
      </c>
      <c r="AO523" t="s">
        <v>3187</v>
      </c>
      <c r="AP523">
        <v>3.5758967982329998E-2</v>
      </c>
      <c r="AQ523">
        <f>(Table2[[#This Row],[Sharpe Ratio]]-AVERAGE(Table2[Sharpe Ratio]))/_xlfn.STDEV.P(Table2[Sharpe Ratio])</f>
        <v>-0.35181239440198575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362</v>
      </c>
      <c r="AT523">
        <f>_xlfn.RANK.AVG(Table2[[#This Row],[6M Return vs Nifty Z-Score]],Table2[6M Return vs Nifty Z-Score])</f>
        <v>660</v>
      </c>
      <c r="AU523">
        <f>_xlfn.RANK.AVG(Table2[[#This Row],[Sharpe Ratio Z-Score]],Table2[Sharpe Ratio Z-Score])</f>
        <v>429</v>
      </c>
      <c r="AV523">
        <f>(Table2[[#This Row],[Rank 1Y]]+Table2[[#This Row],[Rank 6M]]+Table2[[#This Row],[Rank Sharpe]])/3</f>
        <v>483.66666666666669</v>
      </c>
    </row>
    <row r="524" spans="1:48" x14ac:dyDescent="0.3">
      <c r="A524" t="s">
        <v>1668</v>
      </c>
      <c r="B524" t="s">
        <v>1669</v>
      </c>
      <c r="C524" t="s">
        <v>3150</v>
      </c>
      <c r="D524" t="s">
        <v>77</v>
      </c>
      <c r="E524">
        <v>5355.3211573119997</v>
      </c>
      <c r="F524">
        <v>236.32</v>
      </c>
      <c r="G524">
        <v>-1.3606709247731701</v>
      </c>
      <c r="H524">
        <f>(Table2[[#This Row],[1Y Return vs Nifty]]-AVERAGE(Table2[1Y Return vs Nifty]))/_xlfn.STDEV.P(Table2[1Y Return vs Nifty])</f>
        <v>-0.44458915230355556</v>
      </c>
      <c r="I524">
        <v>0.30024741039750102</v>
      </c>
      <c r="J524">
        <f>(Table2[[#This Row],[1M Return vs Nifty]]-AVERAGE(Table2[1M Return vs Nifty]))/_xlfn.STDEV.P(Table2[1M Return vs Nifty])</f>
        <v>-0.15809374479537741</v>
      </c>
      <c r="K524">
        <v>8.24177873025811</v>
      </c>
      <c r="L524">
        <f>(Table2[[#This Row],[6M Return vs Nifty]]-AVERAGE(Table2[6M Return vs Nifty]))/_xlfn.STDEV.P(Table2[6M Return vs Nifty])</f>
        <v>-4.6044489967916234E-2</v>
      </c>
      <c r="M524">
        <v>3.4799002765151199</v>
      </c>
      <c r="N524">
        <f>(Table2[[#This Row],[1W Return vs Nifty]]-AVERAGE(Table2[1W Return vs Nifty]))/_xlfn.STDEV.P(Table2[1W Return vs Nifty])</f>
        <v>0.31311547822195357</v>
      </c>
      <c r="O524">
        <v>226.27</v>
      </c>
      <c r="P524">
        <v>225.88227136006901</v>
      </c>
      <c r="Q524">
        <v>216.04600397744301</v>
      </c>
      <c r="R524">
        <v>72.290814749119505</v>
      </c>
      <c r="S524" s="1">
        <f>(Table2[[#This Row],[Close Price]]-Table2[[#This Row],[20D EMA]])/Table2[[#This Row],[20D EMA]]</f>
        <v>4.4415963229769664E-2</v>
      </c>
      <c r="T524" s="1">
        <f>(Table2[[#This Row],[Close Price]]-Table2[[#This Row],[50D EMA]])/Table2[[#This Row],[50D EMA]]</f>
        <v>4.620871118872652E-2</v>
      </c>
      <c r="U524" s="1">
        <f>(Table2[[#This Row],[Close Price]]-Table2[[#This Row],[200D EMA]])/Table2[[#This Row],[200D EMA]]</f>
        <v>9.3841106288981666E-2</v>
      </c>
      <c r="V524">
        <v>3.1990953264429298</v>
      </c>
      <c r="W524">
        <v>229.22</v>
      </c>
      <c r="X524">
        <v>248.79</v>
      </c>
      <c r="Y524">
        <v>220</v>
      </c>
      <c r="Z524">
        <v>248.79</v>
      </c>
      <c r="AA524">
        <v>217.01</v>
      </c>
      <c r="AB524">
        <v>258</v>
      </c>
      <c r="AC524" s="1">
        <f>(Table2[[#This Row],[Close Price]]/Table2[[#This Row],[Day Low]])-1</f>
        <v>3.0974609545414866E-2</v>
      </c>
      <c r="AD524" s="1">
        <f>(Table2[[#This Row],[Day High]]/Table2[[#This Row],[Close Price]])-1</f>
        <v>5.2767433987813028E-2</v>
      </c>
      <c r="AE524" s="1">
        <f>(Table2[[#This Row],[Close Price]]/Table2[[#This Row],[Current Week Low]])-1</f>
        <v>7.4181818181818127E-2</v>
      </c>
      <c r="AF524" s="1">
        <f>(Table2[[#This Row],[Current Week High]]/Table2[[#This Row],[Close Price]])-1</f>
        <v>5.2767433987813028E-2</v>
      </c>
      <c r="AG524" s="1">
        <f>(Table2[[#This Row],[Close Price]]/Table2[[#This Row],[Current Month Low]])-1</f>
        <v>8.8982074558776159E-2</v>
      </c>
      <c r="AH524" s="1">
        <f>(Table2[[#This Row],[Current Month High]]/Table2[[#This Row],[Close Price]])-1</f>
        <v>9.1740013540961396E-2</v>
      </c>
      <c r="AI524">
        <v>9.1740013540961396</v>
      </c>
      <c r="AJ524">
        <v>28.784741144414099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0.03</v>
      </c>
      <c r="AM524" t="s">
        <v>3188</v>
      </c>
      <c r="AN524">
        <v>6.41</v>
      </c>
      <c r="AO524" t="s">
        <v>3188</v>
      </c>
      <c r="AP524">
        <v>-5.0255872588488001E-2</v>
      </c>
      <c r="AQ524">
        <f>(Table2[[#This Row],[Sharpe Ratio]]-AVERAGE(Table2[Sharpe Ratio]))/_xlfn.STDEV.P(Table2[Sharpe Ratio])</f>
        <v>-1.3597084715073808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-1.6953203803522763</v>
      </c>
      <c r="AS524">
        <f>_xlfn.RANK.AVG(Table2[[#This Row],[1Y Return vs Nifty Z-Score]],Table2[1Y Return vs Nifty Z-Score])</f>
        <v>459</v>
      </c>
      <c r="AT524">
        <f>_xlfn.RANK.AVG(Table2[[#This Row],[6M Return vs Nifty Z-Score]],Table2[6M Return vs Nifty Z-Score])</f>
        <v>329</v>
      </c>
      <c r="AU524">
        <f>_xlfn.RANK.AVG(Table2[[#This Row],[Sharpe Ratio Z-Score]],Table2[Sharpe Ratio Z-Score])</f>
        <v>666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1493</v>
      </c>
      <c r="B525" t="s">
        <v>1494</v>
      </c>
      <c r="C525" t="s">
        <v>3142</v>
      </c>
      <c r="D525" t="s">
        <v>529</v>
      </c>
      <c r="E525">
        <v>6919.7439916499998</v>
      </c>
      <c r="F525">
        <v>317.10000000000002</v>
      </c>
      <c r="G525">
        <v>-17.903159746778201</v>
      </c>
      <c r="H525">
        <f>(Table2[[#This Row],[1Y Return vs Nifty]]-AVERAGE(Table2[1Y Return vs Nifty]))/_xlfn.STDEV.P(Table2[1Y Return vs Nifty])</f>
        <v>-0.72665620265234154</v>
      </c>
      <c r="I525">
        <v>9.3193885044136398</v>
      </c>
      <c r="J525">
        <f>(Table2[[#This Row],[1M Return vs Nifty]]-AVERAGE(Table2[1M Return vs Nifty]))/_xlfn.STDEV.P(Table2[1M Return vs Nifty])</f>
        <v>0.83676939541311668</v>
      </c>
      <c r="K525">
        <v>-15.444121317446699</v>
      </c>
      <c r="L525">
        <f>(Table2[[#This Row],[6M Return vs Nifty]]-AVERAGE(Table2[6M Return vs Nifty]))/_xlfn.STDEV.P(Table2[6M Return vs Nifty])</f>
        <v>-0.80222549279351241</v>
      </c>
      <c r="M525">
        <v>6.5011413568508098</v>
      </c>
      <c r="N525">
        <f>(Table2[[#This Row],[1W Return vs Nifty]]-AVERAGE(Table2[1W Return vs Nifty]))/_xlfn.STDEV.P(Table2[1W Return vs Nifty])</f>
        <v>0.94109483245555203</v>
      </c>
      <c r="O525">
        <v>311.98</v>
      </c>
      <c r="P525">
        <v>307.93430567892398</v>
      </c>
      <c r="Q525">
        <v>312.02291677231898</v>
      </c>
      <c r="R525">
        <v>54.037144807646598</v>
      </c>
      <c r="S525" s="1">
        <f>(Table2[[#This Row],[Close Price]]-Table2[[#This Row],[20D EMA]])/Table2[[#This Row],[20D EMA]]</f>
        <v>1.6411308417206245E-2</v>
      </c>
      <c r="T525" s="1">
        <f>(Table2[[#This Row],[Close Price]]-Table2[[#This Row],[50D EMA]])/Table2[[#This Row],[50D EMA]]</f>
        <v>2.9765096489875683E-2</v>
      </c>
      <c r="U525" s="1">
        <f>(Table2[[#This Row],[Close Price]]-Table2[[#This Row],[200D EMA]])/Table2[[#This Row],[200D EMA]]</f>
        <v>1.6271507491181354E-2</v>
      </c>
      <c r="V525">
        <v>1.03884420479017</v>
      </c>
      <c r="W525">
        <v>311</v>
      </c>
      <c r="X525">
        <v>336.9</v>
      </c>
      <c r="Y525">
        <v>296.64999999999998</v>
      </c>
      <c r="Z525">
        <v>336.9</v>
      </c>
      <c r="AA525">
        <v>294.64999999999998</v>
      </c>
      <c r="AB525">
        <v>336.9</v>
      </c>
      <c r="AC525" s="1">
        <f>(Table2[[#This Row],[Close Price]]/Table2[[#This Row],[Day Low]])-1</f>
        <v>1.961414790996785E-2</v>
      </c>
      <c r="AD525" s="1">
        <f>(Table2[[#This Row],[Day High]]/Table2[[#This Row],[Close Price]])-1</f>
        <v>6.2440870387890035E-2</v>
      </c>
      <c r="AE525" s="1">
        <f>(Table2[[#This Row],[Close Price]]/Table2[[#This Row],[Current Week Low]])-1</f>
        <v>6.8936457104331827E-2</v>
      </c>
      <c r="AF525" s="1">
        <f>(Table2[[#This Row],[Current Week High]]/Table2[[#This Row],[Close Price]])-1</f>
        <v>6.2440870387890035E-2</v>
      </c>
      <c r="AG525" s="1">
        <f>(Table2[[#This Row],[Close Price]]/Table2[[#This Row],[Current Month Low]])-1</f>
        <v>7.6192092312913795E-2</v>
      </c>
      <c r="AH525" s="1">
        <f>(Table2[[#This Row],[Current Month High]]/Table2[[#This Row],[Close Price]])-1</f>
        <v>6.2440870387890035E-2</v>
      </c>
      <c r="AI525">
        <v>27.808262377798801</v>
      </c>
      <c r="AJ525">
        <v>17.640511964384999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0.03</v>
      </c>
      <c r="AM525" t="s">
        <v>3188</v>
      </c>
      <c r="AN525">
        <v>-0.16</v>
      </c>
      <c r="AO525" t="s">
        <v>3187</v>
      </c>
      <c r="AP525">
        <v>7.9747515227152996E-2</v>
      </c>
      <c r="AQ525">
        <f>(Table2[[#This Row],[Sharpe Ratio]]-AVERAGE(Table2[Sharpe Ratio]))/_xlfn.STDEV.P(Table2[Sharpe Ratio])</f>
        <v>0.16363219529204132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569</v>
      </c>
      <c r="AT525">
        <f>_xlfn.RANK.AVG(Table2[[#This Row],[6M Return vs Nifty Z-Score]],Table2[6M Return vs Nifty Z-Score])</f>
        <v>592</v>
      </c>
      <c r="AU525">
        <f>_xlfn.RANK.AVG(Table2[[#This Row],[Sharpe Ratio Z-Score]],Table2[Sharpe Ratio Z-Score])</f>
        <v>297</v>
      </c>
      <c r="AV525">
        <f>(Table2[[#This Row],[Rank 1Y]]+Table2[[#This Row],[Rank 6M]]+Table2[[#This Row],[Rank Sharpe]])/3</f>
        <v>486</v>
      </c>
    </row>
    <row r="526" spans="1:48" x14ac:dyDescent="0.3">
      <c r="A526" t="s">
        <v>421</v>
      </c>
      <c r="B526" t="s">
        <v>422</v>
      </c>
      <c r="C526" t="s">
        <v>3142</v>
      </c>
      <c r="D526" t="s">
        <v>34</v>
      </c>
      <c r="E526">
        <v>53933.327331936001</v>
      </c>
      <c r="F526">
        <v>45.11</v>
      </c>
      <c r="G526">
        <v>-15.303354713558001</v>
      </c>
      <c r="H526">
        <f>(Table2[[#This Row],[1Y Return vs Nifty]]-AVERAGE(Table2[1Y Return vs Nifty]))/_xlfn.STDEV.P(Table2[1Y Return vs Nifty])</f>
        <v>-0.68232675832913436</v>
      </c>
      <c r="I526">
        <v>-5.4031561053370796</v>
      </c>
      <c r="J526">
        <f>(Table2[[#This Row],[1M Return vs Nifty]]-AVERAGE(Table2[1M Return vs Nifty]))/_xlfn.STDEV.P(Table2[1M Return vs Nifty])</f>
        <v>-0.78721195820312928</v>
      </c>
      <c r="K526">
        <v>-27.509037463190499</v>
      </c>
      <c r="L526">
        <f>(Table2[[#This Row],[6M Return vs Nifty]]-AVERAGE(Table2[6M Return vs Nifty]))/_xlfn.STDEV.P(Table2[6M Return vs Nifty])</f>
        <v>-1.1874023436507939</v>
      </c>
      <c r="M526">
        <v>0.55739871955979103</v>
      </c>
      <c r="N526">
        <f>(Table2[[#This Row],[1W Return vs Nifty]]-AVERAGE(Table2[1W Return vs Nifty]))/_xlfn.STDEV.P(Table2[1W Return vs Nifty])</f>
        <v>-0.29434039560046144</v>
      </c>
      <c r="O526">
        <v>46.68</v>
      </c>
      <c r="P526">
        <v>48.886157972864602</v>
      </c>
      <c r="Q526">
        <v>49.246143550031597</v>
      </c>
      <c r="R526">
        <v>33.5542072891432</v>
      </c>
      <c r="S526" s="1">
        <f>(Table2[[#This Row],[Close Price]]-Table2[[#This Row],[20D EMA]])/Table2[[#This Row],[20D EMA]]</f>
        <v>-3.3633247643530428E-2</v>
      </c>
      <c r="T526" s="1">
        <f>(Table2[[#This Row],[Close Price]]-Table2[[#This Row],[50D EMA]])/Table2[[#This Row],[50D EMA]]</f>
        <v>-7.7243909716951914E-2</v>
      </c>
      <c r="U526" s="1">
        <f>(Table2[[#This Row],[Close Price]]-Table2[[#This Row],[200D EMA]])/Table2[[#This Row],[200D EMA]]</f>
        <v>-8.3989186804637489E-2</v>
      </c>
      <c r="V526">
        <v>0.51949624440382203</v>
      </c>
      <c r="W526">
        <v>44.9</v>
      </c>
      <c r="X526">
        <v>45.79</v>
      </c>
      <c r="Y526">
        <v>44.9</v>
      </c>
      <c r="Z526">
        <v>46.09</v>
      </c>
      <c r="AA526">
        <v>44.16</v>
      </c>
      <c r="AB526">
        <v>48.54</v>
      </c>
      <c r="AC526" s="1">
        <f>(Table2[[#This Row],[Close Price]]/Table2[[#This Row],[Day Low]])-1</f>
        <v>4.6770601336303397E-3</v>
      </c>
      <c r="AD526" s="1">
        <f>(Table2[[#This Row],[Day High]]/Table2[[#This Row],[Close Price]])-1</f>
        <v>1.5074262912879721E-2</v>
      </c>
      <c r="AE526" s="1">
        <f>(Table2[[#This Row],[Close Price]]/Table2[[#This Row],[Current Week Low]])-1</f>
        <v>4.6770601336303397E-3</v>
      </c>
      <c r="AF526" s="1">
        <f>(Table2[[#This Row],[Current Week High]]/Table2[[#This Row],[Close Price]])-1</f>
        <v>2.1724673021503049E-2</v>
      </c>
      <c r="AG526" s="1">
        <f>(Table2[[#This Row],[Close Price]]/Table2[[#This Row],[Current Month Low]])-1</f>
        <v>2.1512681159420399E-2</v>
      </c>
      <c r="AH526" s="1">
        <f>(Table2[[#This Row],[Current Month High]]/Table2[[#This Row],[Close Price]])-1</f>
        <v>7.6036355575260561E-2</v>
      </c>
      <c r="AI526">
        <v>56.6171580580802</v>
      </c>
      <c r="AJ526">
        <v>29.812949640287702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</v>
      </c>
      <c r="AM526" t="s">
        <v>3187</v>
      </c>
      <c r="AN526">
        <v>-6.49</v>
      </c>
      <c r="AO526" t="s">
        <v>3187</v>
      </c>
      <c r="AP526">
        <v>0.107412709783732</v>
      </c>
      <c r="AQ526">
        <f>(Table2[[#This Row],[Sharpe Ratio]]-AVERAGE(Table2[Sharpe Ratio]))/_xlfn.STDEV.P(Table2[Sharpe Ratio])</f>
        <v>0.48780463903419147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551</v>
      </c>
      <c r="AT526">
        <f>_xlfn.RANK.AVG(Table2[[#This Row],[6M Return vs Nifty Z-Score]],Table2[6M Return vs Nifty Z-Score])</f>
        <v>694</v>
      </c>
      <c r="AU526">
        <f>_xlfn.RANK.AVG(Table2[[#This Row],[Sharpe Ratio Z-Score]],Table2[Sharpe Ratio Z-Score])</f>
        <v>214</v>
      </c>
      <c r="AV526">
        <f>(Table2[[#This Row],[Rank 1Y]]+Table2[[#This Row],[Rank 6M]]+Table2[[#This Row],[Rank Sharpe]])/3</f>
        <v>486.33333333333331</v>
      </c>
    </row>
    <row r="527" spans="1:48" x14ac:dyDescent="0.3">
      <c r="A527" t="s">
        <v>900</v>
      </c>
      <c r="B527" t="s">
        <v>901</v>
      </c>
      <c r="C527" t="s">
        <v>3141</v>
      </c>
      <c r="D527" t="s">
        <v>21</v>
      </c>
      <c r="E527">
        <v>17217.525761519999</v>
      </c>
      <c r="F527">
        <v>620.20000000000005</v>
      </c>
      <c r="G527">
        <v>-11.787631686731</v>
      </c>
      <c r="H527">
        <f>(Table2[[#This Row],[1Y Return vs Nifty]]-AVERAGE(Table2[1Y Return vs Nifty]))/_xlfn.STDEV.P(Table2[1Y Return vs Nifty])</f>
        <v>-0.62237993686287074</v>
      </c>
      <c r="I527">
        <v>-5.16612830079929</v>
      </c>
      <c r="J527">
        <f>(Table2[[#This Row],[1M Return vs Nifty]]-AVERAGE(Table2[1M Return vs Nifty]))/_xlfn.STDEV.P(Table2[1M Return vs Nifty])</f>
        <v>-0.76106642799342439</v>
      </c>
      <c r="K527">
        <v>-20.756282370543101</v>
      </c>
      <c r="L527">
        <f>(Table2[[#This Row],[6M Return vs Nifty]]-AVERAGE(Table2[6M Return vs Nifty]))/_xlfn.STDEV.P(Table2[6M Return vs Nifty])</f>
        <v>-0.97181817300457152</v>
      </c>
      <c r="M527">
        <v>7.2799339141407202</v>
      </c>
      <c r="N527">
        <f>(Table2[[#This Row],[1W Return vs Nifty]]-AVERAGE(Table2[1W Return vs Nifty]))/_xlfn.STDEV.P(Table2[1W Return vs Nifty])</f>
        <v>1.1029705762987114</v>
      </c>
      <c r="O527">
        <v>619.33000000000004</v>
      </c>
      <c r="P527">
        <v>631.375706412211</v>
      </c>
      <c r="Q527">
        <v>635.46882557367701</v>
      </c>
      <c r="R527">
        <v>53.8789059499261</v>
      </c>
      <c r="S527" s="1">
        <f>(Table2[[#This Row],[Close Price]]-Table2[[#This Row],[20D EMA]])/Table2[[#This Row],[20D EMA]]</f>
        <v>1.4047438360809334E-3</v>
      </c>
      <c r="T527" s="1">
        <f>(Table2[[#This Row],[Close Price]]-Table2[[#This Row],[50D EMA]])/Table2[[#This Row],[50D EMA]]</f>
        <v>-1.7700564495452077E-2</v>
      </c>
      <c r="U527" s="1">
        <f>(Table2[[#This Row],[Close Price]]-Table2[[#This Row],[200D EMA]])/Table2[[#This Row],[200D EMA]]</f>
        <v>-2.4027654794698781E-2</v>
      </c>
      <c r="V527">
        <v>0.80437502487476398</v>
      </c>
      <c r="W527">
        <v>617</v>
      </c>
      <c r="X527">
        <v>633.79999999999995</v>
      </c>
      <c r="Y527">
        <v>591.1</v>
      </c>
      <c r="Z527">
        <v>633.79999999999995</v>
      </c>
      <c r="AA527">
        <v>570.29999999999995</v>
      </c>
      <c r="AB527">
        <v>637.29999999999995</v>
      </c>
      <c r="AC527" s="1">
        <f>(Table2[[#This Row],[Close Price]]/Table2[[#This Row],[Day Low]])-1</f>
        <v>5.1863857374392364E-3</v>
      </c>
      <c r="AD527" s="1">
        <f>(Table2[[#This Row],[Day High]]/Table2[[#This Row],[Close Price]])-1</f>
        <v>2.1928410190261038E-2</v>
      </c>
      <c r="AE527" s="1">
        <f>(Table2[[#This Row],[Close Price]]/Table2[[#This Row],[Current Week Low]])-1</f>
        <v>4.9230248688885148E-2</v>
      </c>
      <c r="AF527" s="1">
        <f>(Table2[[#This Row],[Current Week High]]/Table2[[#This Row],[Close Price]])-1</f>
        <v>2.1928410190261038E-2</v>
      </c>
      <c r="AG527" s="1">
        <f>(Table2[[#This Row],[Close Price]]/Table2[[#This Row],[Current Month Low]])-1</f>
        <v>8.7497808171138169E-2</v>
      </c>
      <c r="AH527" s="1">
        <f>(Table2[[#This Row],[Current Month High]]/Table2[[#This Row],[Close Price]])-1</f>
        <v>2.7571751048048876E-2</v>
      </c>
      <c r="AI527">
        <v>40.277329893582703</v>
      </c>
      <c r="AJ527">
        <v>32.069846678023801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-0.21</v>
      </c>
      <c r="AM527" t="s">
        <v>3187</v>
      </c>
      <c r="AN527">
        <v>-1.72</v>
      </c>
      <c r="AO527" t="s">
        <v>3187</v>
      </c>
      <c r="AP527">
        <v>8.6205091850338006E-2</v>
      </c>
      <c r="AQ527">
        <f>(Table2[[#This Row],[Sharpe Ratio]]-AVERAGE(Table2[Sharpe Ratio]))/_xlfn.STDEV.P(Table2[Sharpe Ratio])</f>
        <v>0.23930013936916861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530</v>
      </c>
      <c r="AT527">
        <f>_xlfn.RANK.AVG(Table2[[#This Row],[6M Return vs Nifty Z-Score]],Table2[6M Return vs Nifty Z-Score])</f>
        <v>651</v>
      </c>
      <c r="AU527">
        <f>_xlfn.RANK.AVG(Table2[[#This Row],[Sharpe Ratio Z-Score]],Table2[Sharpe Ratio Z-Score])</f>
        <v>281</v>
      </c>
      <c r="AV527">
        <f>(Table2[[#This Row],[Rank 1Y]]+Table2[[#This Row],[Rank 6M]]+Table2[[#This Row],[Rank Sharpe]])/3</f>
        <v>487.33333333333331</v>
      </c>
    </row>
    <row r="528" spans="1:48" x14ac:dyDescent="0.3">
      <c r="A528" t="s">
        <v>1184</v>
      </c>
      <c r="B528" t="s">
        <v>1185</v>
      </c>
      <c r="C528" t="s">
        <v>3151</v>
      </c>
      <c r="D528" t="s">
        <v>1186</v>
      </c>
      <c r="E528">
        <v>10442.6111697</v>
      </c>
      <c r="F528">
        <v>1108.5</v>
      </c>
      <c r="G528">
        <v>-17.388849305166801</v>
      </c>
      <c r="H528">
        <f>(Table2[[#This Row],[1Y Return vs Nifty]]-AVERAGE(Table2[1Y Return vs Nifty]))/_xlfn.STDEV.P(Table2[1Y Return vs Nifty])</f>
        <v>-0.71788666193873774</v>
      </c>
      <c r="I528">
        <v>-5.7872352669187297</v>
      </c>
      <c r="J528">
        <f>(Table2[[#This Row],[1M Return vs Nifty]]-AVERAGE(Table2[1M Return vs Nifty]))/_xlfn.STDEV.P(Table2[1M Return vs Nifty])</f>
        <v>-0.82957809892503021</v>
      </c>
      <c r="K528">
        <v>6.7447181990600598</v>
      </c>
      <c r="L528">
        <f>(Table2[[#This Row],[6M Return vs Nifty]]-AVERAGE(Table2[6M Return vs Nifty]))/_xlfn.STDEV.P(Table2[6M Return vs Nifty])</f>
        <v>-9.3838693755483857E-2</v>
      </c>
      <c r="M528">
        <v>-1.6911829851462401</v>
      </c>
      <c r="N528">
        <f>(Table2[[#This Row],[1W Return vs Nifty]]-AVERAGE(Table2[1W Return vs Nifty]))/_xlfn.STDEV.P(Table2[1W Return vs Nifty])</f>
        <v>-0.76171881702252253</v>
      </c>
      <c r="O528">
        <v>1156.06</v>
      </c>
      <c r="P528">
        <v>1176.88213447772</v>
      </c>
      <c r="Q528">
        <v>1074.3295152409501</v>
      </c>
      <c r="R528">
        <v>14.2961107753374</v>
      </c>
      <c r="S528" s="1">
        <f>(Table2[[#This Row],[Close Price]]-Table2[[#This Row],[20D EMA]])/Table2[[#This Row],[20D EMA]]</f>
        <v>-4.1139733231839136E-2</v>
      </c>
      <c r="T528" s="1">
        <f>(Table2[[#This Row],[Close Price]]-Table2[[#This Row],[50D EMA]])/Table2[[#This Row],[50D EMA]]</f>
        <v>-5.8104488524729637E-2</v>
      </c>
      <c r="U528" s="1">
        <f>(Table2[[#This Row],[Close Price]]-Table2[[#This Row],[200D EMA]])/Table2[[#This Row],[200D EMA]]</f>
        <v>3.180633527636649E-2</v>
      </c>
      <c r="V528">
        <v>0.70169973716458101</v>
      </c>
      <c r="W528">
        <v>1104.7</v>
      </c>
      <c r="X528">
        <v>1134.9000000000001</v>
      </c>
      <c r="Y528">
        <v>1104.7</v>
      </c>
      <c r="Z528">
        <v>1147.5999999999999</v>
      </c>
      <c r="AA528">
        <v>1104.7</v>
      </c>
      <c r="AB528">
        <v>1197.8499999999999</v>
      </c>
      <c r="AC528" s="1">
        <f>(Table2[[#This Row],[Close Price]]/Table2[[#This Row],[Day Low]])-1</f>
        <v>3.4398479225128398E-3</v>
      </c>
      <c r="AD528" s="1">
        <f>(Table2[[#This Row],[Day High]]/Table2[[#This Row],[Close Price]])-1</f>
        <v>2.3815967523680648E-2</v>
      </c>
      <c r="AE528" s="1">
        <f>(Table2[[#This Row],[Close Price]]/Table2[[#This Row],[Current Week Low]])-1</f>
        <v>3.4398479225128398E-3</v>
      </c>
      <c r="AF528" s="1">
        <f>(Table2[[#This Row],[Current Week High]]/Table2[[#This Row],[Close Price]])-1</f>
        <v>3.5272891294542141E-2</v>
      </c>
      <c r="AG528" s="1">
        <f>(Table2[[#This Row],[Close Price]]/Table2[[#This Row],[Current Month Low]])-1</f>
        <v>3.4398479225128398E-3</v>
      </c>
      <c r="AH528" s="1">
        <f>(Table2[[#This Row],[Current Month High]]/Table2[[#This Row],[Close Price]])-1</f>
        <v>8.0604420387911491E-2</v>
      </c>
      <c r="AI528">
        <v>17.271087054578199</v>
      </c>
      <c r="AJ528">
        <v>36.313330054107197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-0.06</v>
      </c>
      <c r="AM528" t="s">
        <v>3187</v>
      </c>
      <c r="AN528">
        <v>-6.55</v>
      </c>
      <c r="AO528" t="s">
        <v>3187</v>
      </c>
      <c r="AQ528">
        <f>(Table2[[#This Row],[Sharpe Ratio]]-AVERAGE(Table2[Sharpe Ratio]))/_xlfn.STDEV.P(Table2[Sharpe Ratio])</f>
        <v>-0.77082524510946537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564</v>
      </c>
      <c r="AT528">
        <f>_xlfn.RANK.AVG(Table2[[#This Row],[6M Return vs Nifty Z-Score]],Table2[6M Return vs Nifty Z-Score])</f>
        <v>350</v>
      </c>
      <c r="AU528">
        <f>_xlfn.RANK.AVG(Table2[[#This Row],[Sharpe Ratio Z-Score]],Table2[Sharpe Ratio Z-Score])</f>
        <v>548.5</v>
      </c>
      <c r="AV528">
        <f>(Table2[[#This Row],[Rank 1Y]]+Table2[[#This Row],[Rank 6M]]+Table2[[#This Row],[Rank Sharpe]])/3</f>
        <v>487.5</v>
      </c>
    </row>
    <row r="529" spans="1:48" x14ac:dyDescent="0.3">
      <c r="A529" t="s">
        <v>191</v>
      </c>
      <c r="B529" t="s">
        <v>192</v>
      </c>
      <c r="C529" t="s">
        <v>3150</v>
      </c>
      <c r="D529" t="s">
        <v>77</v>
      </c>
      <c r="E529">
        <v>140705.92868074999</v>
      </c>
      <c r="F529">
        <v>571.25</v>
      </c>
      <c r="G529">
        <v>4.1256146591542899</v>
      </c>
      <c r="H529">
        <f>(Table2[[#This Row],[1Y Return vs Nifty]]-AVERAGE(Table2[1Y Return vs Nifty]))/_xlfn.STDEV.P(Table2[1Y Return vs Nifty])</f>
        <v>-0.35104214080604856</v>
      </c>
      <c r="I529">
        <v>-3.2041094335459301</v>
      </c>
      <c r="J529">
        <f>(Table2[[#This Row],[1M Return vs Nifty]]-AVERAGE(Table2[1M Return vs Nifty]))/_xlfn.STDEV.P(Table2[1M Return vs Nifty])</f>
        <v>-0.54464446152490675</v>
      </c>
      <c r="K529">
        <v>-18.899630812815399</v>
      </c>
      <c r="L529">
        <f>(Table2[[#This Row],[6M Return vs Nifty]]-AVERAGE(Table2[6M Return vs Nifty]))/_xlfn.STDEV.P(Table2[6M Return vs Nifty])</f>
        <v>-0.91254389446786532</v>
      </c>
      <c r="M529">
        <v>-2.2575708637024898</v>
      </c>
      <c r="N529">
        <f>(Table2[[#This Row],[1W Return vs Nifty]]-AVERAGE(Table2[1W Return vs Nifty]))/_xlfn.STDEV.P(Table2[1W Return vs Nifty])</f>
        <v>-0.8794452363197115</v>
      </c>
      <c r="O529">
        <v>602.91</v>
      </c>
      <c r="P529">
        <v>618.53067807468005</v>
      </c>
      <c r="Q529">
        <v>599.80716290011605</v>
      </c>
      <c r="R529">
        <v>24.454244059828198</v>
      </c>
      <c r="S529" s="1">
        <f>(Table2[[#This Row],[Close Price]]-Table2[[#This Row],[20D EMA]])/Table2[[#This Row],[20D EMA]]</f>
        <v>-5.2511983546466252E-2</v>
      </c>
      <c r="T529" s="1">
        <f>(Table2[[#This Row],[Close Price]]-Table2[[#This Row],[50D EMA]])/Table2[[#This Row],[50D EMA]]</f>
        <v>-7.6440312098750074E-2</v>
      </c>
      <c r="U529" s="1">
        <f>(Table2[[#This Row],[Close Price]]-Table2[[#This Row],[200D EMA]])/Table2[[#This Row],[200D EMA]]</f>
        <v>-4.7610573308327742E-2</v>
      </c>
      <c r="V529">
        <v>1.48302491060886</v>
      </c>
      <c r="W529">
        <v>569.29999999999995</v>
      </c>
      <c r="X529">
        <v>595.79999999999995</v>
      </c>
      <c r="Y529">
        <v>569.29999999999995</v>
      </c>
      <c r="Z529">
        <v>597</v>
      </c>
      <c r="AA529">
        <v>569.29999999999995</v>
      </c>
      <c r="AB529">
        <v>634.75</v>
      </c>
      <c r="AC529" s="1">
        <f>(Table2[[#This Row],[Close Price]]/Table2[[#This Row],[Day Low]])-1</f>
        <v>3.4252590901107105E-3</v>
      </c>
      <c r="AD529" s="1">
        <f>(Table2[[#This Row],[Day High]]/Table2[[#This Row],[Close Price]])-1</f>
        <v>4.2975929978118055E-2</v>
      </c>
      <c r="AE529" s="1">
        <f>(Table2[[#This Row],[Close Price]]/Table2[[#This Row],[Current Week Low]])-1</f>
        <v>3.4252590901107105E-3</v>
      </c>
      <c r="AF529" s="1">
        <f>(Table2[[#This Row],[Current Week High]]/Table2[[#This Row],[Close Price]])-1</f>
        <v>4.5076586433260291E-2</v>
      </c>
      <c r="AG529" s="1">
        <f>(Table2[[#This Row],[Close Price]]/Table2[[#This Row],[Current Month Low]])-1</f>
        <v>3.4252590901107105E-3</v>
      </c>
      <c r="AH529" s="1">
        <f>(Table2[[#This Row],[Current Month High]]/Table2[[#This Row],[Close Price]])-1</f>
        <v>0.11115973741794316</v>
      </c>
      <c r="AI529">
        <v>23.754923413566701</v>
      </c>
      <c r="AJ529">
        <v>41.381017200841399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-0.12</v>
      </c>
      <c r="AM529" t="s">
        <v>3187</v>
      </c>
      <c r="AN529">
        <v>-9.69</v>
      </c>
      <c r="AO529" t="s">
        <v>3187</v>
      </c>
      <c r="AP529">
        <v>4.1369369371705003E-2</v>
      </c>
      <c r="AQ529">
        <f>(Table2[[#This Row],[Sharpe Ratio]]-AVERAGE(Table2[Sharpe Ratio]))/_xlfn.STDEV.P(Table2[Sharpe Ratio])</f>
        <v>-0.28607139536261555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416</v>
      </c>
      <c r="AT529">
        <f>_xlfn.RANK.AVG(Table2[[#This Row],[6M Return vs Nifty Z-Score]],Table2[6M Return vs Nifty Z-Score])</f>
        <v>633</v>
      </c>
      <c r="AU529">
        <f>_xlfn.RANK.AVG(Table2[[#This Row],[Sharpe Ratio Z-Score]],Table2[Sharpe Ratio Z-Score])</f>
        <v>414</v>
      </c>
      <c r="AV529">
        <f>(Table2[[#This Row],[Rank 1Y]]+Table2[[#This Row],[Rank 6M]]+Table2[[#This Row],[Rank Sharpe]])/3</f>
        <v>487.66666666666669</v>
      </c>
    </row>
    <row r="530" spans="1:48" x14ac:dyDescent="0.3">
      <c r="A530" t="s">
        <v>1826</v>
      </c>
      <c r="B530" t="s">
        <v>1827</v>
      </c>
      <c r="C530" t="s">
        <v>3154</v>
      </c>
      <c r="D530" t="s">
        <v>286</v>
      </c>
      <c r="E530">
        <v>4328.6554027559996</v>
      </c>
      <c r="F530">
        <v>196.71</v>
      </c>
      <c r="G530">
        <v>5.9080349923570203</v>
      </c>
      <c r="H530">
        <f>(Table2[[#This Row],[1Y Return vs Nifty]]-AVERAGE(Table2[1Y Return vs Nifty]))/_xlfn.STDEV.P(Table2[1Y Return vs Nifty])</f>
        <v>-0.32064997604306478</v>
      </c>
      <c r="I530">
        <v>-3.4208873075144801</v>
      </c>
      <c r="J530">
        <f>(Table2[[#This Row],[1M Return vs Nifty]]-AVERAGE(Table2[1M Return vs Nifty]))/_xlfn.STDEV.P(Table2[1M Return vs Nifty])</f>
        <v>-0.56855630791648371</v>
      </c>
      <c r="K530">
        <v>-9.4813650823935305</v>
      </c>
      <c r="L530">
        <f>(Table2[[#This Row],[6M Return vs Nifty]]-AVERAGE(Table2[6M Return vs Nifty]))/_xlfn.STDEV.P(Table2[6M Return vs Nifty])</f>
        <v>-0.61186232397384166</v>
      </c>
      <c r="M530">
        <v>-1.2908061787207901</v>
      </c>
      <c r="N530">
        <f>(Table2[[#This Row],[1W Return vs Nifty]]-AVERAGE(Table2[1W Return vs Nifty]))/_xlfn.STDEV.P(Table2[1W Return vs Nifty])</f>
        <v>-0.67849859008147084</v>
      </c>
      <c r="O530">
        <v>201.7</v>
      </c>
      <c r="P530">
        <v>201.01566972741199</v>
      </c>
      <c r="Q530">
        <v>191.192425980834</v>
      </c>
      <c r="R530">
        <v>38.425092398749896</v>
      </c>
      <c r="S530" s="1">
        <f>(Table2[[#This Row],[Close Price]]-Table2[[#This Row],[20D EMA]])/Table2[[#This Row],[20D EMA]]</f>
        <v>-2.4739712444224002E-2</v>
      </c>
      <c r="T530" s="1">
        <f>(Table2[[#This Row],[Close Price]]-Table2[[#This Row],[50D EMA]])/Table2[[#This Row],[50D EMA]]</f>
        <v>-2.1419572579842654E-2</v>
      </c>
      <c r="U530" s="1">
        <f>(Table2[[#This Row],[Close Price]]-Table2[[#This Row],[200D EMA]])/Table2[[#This Row],[200D EMA]]</f>
        <v>2.8858747886378679E-2</v>
      </c>
      <c r="V530">
        <v>0.72663711032537104</v>
      </c>
      <c r="W530">
        <v>194.75</v>
      </c>
      <c r="X530">
        <v>203.51</v>
      </c>
      <c r="Y530">
        <v>194.75</v>
      </c>
      <c r="Z530">
        <v>206.69</v>
      </c>
      <c r="AA530">
        <v>188</v>
      </c>
      <c r="AB530">
        <v>207</v>
      </c>
      <c r="AC530" s="1">
        <f>(Table2[[#This Row],[Close Price]]/Table2[[#This Row],[Day Low]])-1</f>
        <v>1.0064184852374813E-2</v>
      </c>
      <c r="AD530" s="1">
        <f>(Table2[[#This Row],[Day High]]/Table2[[#This Row],[Close Price]])-1</f>
        <v>3.4568654364292462E-2</v>
      </c>
      <c r="AE530" s="1">
        <f>(Table2[[#This Row],[Close Price]]/Table2[[#This Row],[Current Week Low]])-1</f>
        <v>1.0064184852374813E-2</v>
      </c>
      <c r="AF530" s="1">
        <f>(Table2[[#This Row],[Current Week High]]/Table2[[#This Row],[Close Price]])-1</f>
        <v>5.0734583905241104E-2</v>
      </c>
      <c r="AG530" s="1">
        <f>(Table2[[#This Row],[Close Price]]/Table2[[#This Row],[Current Month Low]])-1</f>
        <v>4.6329787234042685E-2</v>
      </c>
      <c r="AH530" s="1">
        <f>(Table2[[#This Row],[Current Month High]]/Table2[[#This Row],[Close Price]])-1</f>
        <v>5.231050785420166E-2</v>
      </c>
      <c r="AI530">
        <v>20.914035890396999</v>
      </c>
      <c r="AJ530">
        <v>43.583941605839399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0.04</v>
      </c>
      <c r="AM530" t="s">
        <v>3188</v>
      </c>
      <c r="AN530">
        <v>-1.98</v>
      </c>
      <c r="AO530" t="s">
        <v>3187</v>
      </c>
      <c r="AQ530">
        <f>(Table2[[#This Row],[Sharpe Ratio]]-AVERAGE(Table2[Sharpe Ratio]))/_xlfn.STDEV.P(Table2[Sharpe Ratio])</f>
        <v>-0.77082524510946537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-2.9503924431243265</v>
      </c>
      <c r="AS530">
        <f>_xlfn.RANK.AVG(Table2[[#This Row],[1Y Return vs Nifty Z-Score]],Table2[1Y Return vs Nifty Z-Score])</f>
        <v>404</v>
      </c>
      <c r="AT530">
        <f>_xlfn.RANK.AVG(Table2[[#This Row],[6M Return vs Nifty Z-Score]],Table2[6M Return vs Nifty Z-Score])</f>
        <v>523</v>
      </c>
      <c r="AU530">
        <f>_xlfn.RANK.AVG(Table2[[#This Row],[Sharpe Ratio Z-Score]],Table2[Sharpe Ratio Z-Score])</f>
        <v>548.5</v>
      </c>
      <c r="AV530">
        <f>(Table2[[#This Row],[Rank 1Y]]+Table2[[#This Row],[Rank 6M]]+Table2[[#This Row],[Rank Sharpe]])/3</f>
        <v>491.83333333333331</v>
      </c>
    </row>
    <row r="531" spans="1:48" x14ac:dyDescent="0.3">
      <c r="A531" t="s">
        <v>58</v>
      </c>
      <c r="B531" t="s">
        <v>59</v>
      </c>
      <c r="C531" t="s">
        <v>3148</v>
      </c>
      <c r="D531" t="s">
        <v>60</v>
      </c>
      <c r="E531">
        <v>381802.62580124999</v>
      </c>
      <c r="F531">
        <v>12143.75</v>
      </c>
      <c r="G531">
        <v>-11.969973798357699</v>
      </c>
      <c r="H531">
        <f>(Table2[[#This Row],[1Y Return vs Nifty]]-AVERAGE(Table2[1Y Return vs Nifty]))/_xlfn.STDEV.P(Table2[1Y Return vs Nifty])</f>
        <v>-0.6254890640404267</v>
      </c>
      <c r="I531">
        <v>3.7807914151907802</v>
      </c>
      <c r="J531">
        <f>(Table2[[#This Row],[1M Return vs Nifty]]-AVERAGE(Table2[1M Return vs Nifty]))/_xlfn.STDEV.P(Table2[1M Return vs Nifty])</f>
        <v>0.22583027880592069</v>
      </c>
      <c r="K531">
        <v>-13.854072050987799</v>
      </c>
      <c r="L531">
        <f>(Table2[[#This Row],[6M Return vs Nifty]]-AVERAGE(Table2[6M Return vs Nifty]))/_xlfn.STDEV.P(Table2[6M Return vs Nifty])</f>
        <v>-0.75146258969794244</v>
      </c>
      <c r="M531">
        <v>-2.2309918800450799</v>
      </c>
      <c r="N531">
        <f>(Table2[[#This Row],[1W Return vs Nifty]]-AVERAGE(Table2[1W Return vs Nifty]))/_xlfn.STDEV.P(Table2[1W Return vs Nifty])</f>
        <v>-0.87392066792230616</v>
      </c>
      <c r="O531">
        <v>12598.89</v>
      </c>
      <c r="P531">
        <v>12549.268097006399</v>
      </c>
      <c r="Q531">
        <v>11985.996467495101</v>
      </c>
      <c r="R531">
        <v>28.8267243952127</v>
      </c>
      <c r="S531" s="1">
        <f>(Table2[[#This Row],[Close Price]]-Table2[[#This Row],[20D EMA]])/Table2[[#This Row],[20D EMA]]</f>
        <v>-3.6125404698350363E-2</v>
      </c>
      <c r="T531" s="1">
        <f>(Table2[[#This Row],[Close Price]]-Table2[[#This Row],[50D EMA]])/Table2[[#This Row],[50D EMA]]</f>
        <v>-3.2314083488513147E-2</v>
      </c>
      <c r="U531" s="1">
        <f>(Table2[[#This Row],[Close Price]]-Table2[[#This Row],[200D EMA]])/Table2[[#This Row],[200D EMA]]</f>
        <v>1.3161486650919024E-2</v>
      </c>
      <c r="V531">
        <v>0.98396915599201096</v>
      </c>
      <c r="W531">
        <v>12070</v>
      </c>
      <c r="X531">
        <v>12420.1</v>
      </c>
      <c r="Y531">
        <v>12070</v>
      </c>
      <c r="Z531">
        <v>12799</v>
      </c>
      <c r="AA531">
        <v>12070</v>
      </c>
      <c r="AB531">
        <v>13300.45</v>
      </c>
      <c r="AC531" s="1">
        <f>(Table2[[#This Row],[Close Price]]/Table2[[#This Row],[Day Low]])-1</f>
        <v>6.1101905550953184E-3</v>
      </c>
      <c r="AD531" s="1">
        <f>(Table2[[#This Row],[Day High]]/Table2[[#This Row],[Close Price]])-1</f>
        <v>2.275656201749876E-2</v>
      </c>
      <c r="AE531" s="1">
        <f>(Table2[[#This Row],[Close Price]]/Table2[[#This Row],[Current Week Low]])-1</f>
        <v>6.1101905550953184E-3</v>
      </c>
      <c r="AF531" s="1">
        <f>(Table2[[#This Row],[Current Week High]]/Table2[[#This Row],[Close Price]])-1</f>
        <v>5.3957797220792525E-2</v>
      </c>
      <c r="AG531" s="1">
        <f>(Table2[[#This Row],[Close Price]]/Table2[[#This Row],[Current Month Low]])-1</f>
        <v>6.1101905550953184E-3</v>
      </c>
      <c r="AH531" s="1">
        <f>(Table2[[#This Row],[Current Month High]]/Table2[[#This Row],[Close Price]])-1</f>
        <v>9.5250643335048846E-2</v>
      </c>
      <c r="AI531">
        <v>12.650540401441001</v>
      </c>
      <c r="AJ531">
        <v>24.709247097605601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</v>
      </c>
      <c r="AM531" t="s">
        <v>3189</v>
      </c>
      <c r="AN531">
        <v>-8.27</v>
      </c>
      <c r="AO531" t="s">
        <v>3187</v>
      </c>
      <c r="AP531">
        <v>5.4572799233043E-2</v>
      </c>
      <c r="AQ531">
        <f>(Table2[[#This Row],[Sharpe Ratio]]-AVERAGE(Table2[Sharpe Ratio]))/_xlfn.STDEV.P(Table2[Sharpe Ratio])</f>
        <v>-0.13135756838502238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-2.156399611239777</v>
      </c>
      <c r="AS531">
        <f>_xlfn.RANK.AVG(Table2[[#This Row],[1Y Return vs Nifty Z-Score]],Table2[1Y Return vs Nifty Z-Score])</f>
        <v>531</v>
      </c>
      <c r="AT531">
        <f>_xlfn.RANK.AVG(Table2[[#This Row],[6M Return vs Nifty Z-Score]],Table2[6M Return vs Nifty Z-Score])</f>
        <v>572</v>
      </c>
      <c r="AU531">
        <f>_xlfn.RANK.AVG(Table2[[#This Row],[Sharpe Ratio Z-Score]],Table2[Sharpe Ratio Z-Score])</f>
        <v>373</v>
      </c>
      <c r="AV531">
        <f>(Table2[[#This Row],[Rank 1Y]]+Table2[[#This Row],[Rank 6M]]+Table2[[#This Row],[Rank Sharpe]])/3</f>
        <v>492</v>
      </c>
    </row>
    <row r="532" spans="1:48" x14ac:dyDescent="0.3">
      <c r="A532" t="s">
        <v>1792</v>
      </c>
      <c r="B532" t="s">
        <v>1793</v>
      </c>
      <c r="C532" t="s">
        <v>3151</v>
      </c>
      <c r="D532" t="s">
        <v>258</v>
      </c>
      <c r="E532">
        <v>4525.3472390249999</v>
      </c>
      <c r="F532">
        <v>497.05</v>
      </c>
      <c r="G532">
        <v>-3.2498174116012701</v>
      </c>
      <c r="H532">
        <f>(Table2[[#This Row],[1Y Return vs Nifty]]-AVERAGE(Table2[1Y Return vs Nifty]))/_xlfn.STDEV.P(Table2[1Y Return vs Nifty])</f>
        <v>-0.4768011116374829</v>
      </c>
      <c r="I532">
        <v>-2.2194313809438202</v>
      </c>
      <c r="J532">
        <f>(Table2[[#This Row],[1M Return vs Nifty]]-AVERAGE(Table2[1M Return vs Nifty]))/_xlfn.STDEV.P(Table2[1M Return vs Nifty])</f>
        <v>-0.43602880851598985</v>
      </c>
      <c r="K532">
        <v>7.2773167336605598</v>
      </c>
      <c r="L532">
        <f>(Table2[[#This Row],[6M Return vs Nifty]]-AVERAGE(Table2[6M Return vs Nifty]))/_xlfn.STDEV.P(Table2[6M Return vs Nifty])</f>
        <v>-7.6835291174771073E-2</v>
      </c>
      <c r="M532">
        <v>4.0573419811663296</v>
      </c>
      <c r="N532">
        <f>(Table2[[#This Row],[1W Return vs Nifty]]-AVERAGE(Table2[1W Return vs Nifty]))/_xlfn.STDEV.P(Table2[1W Return vs Nifty])</f>
        <v>0.43313948794252971</v>
      </c>
      <c r="O532">
        <v>505.31</v>
      </c>
      <c r="P532">
        <v>513.20365195417003</v>
      </c>
      <c r="Q532">
        <v>483.67800001074801</v>
      </c>
      <c r="R532">
        <v>43.854640060090802</v>
      </c>
      <c r="S532" s="1">
        <f>(Table2[[#This Row],[Close Price]]-Table2[[#This Row],[20D EMA]])/Table2[[#This Row],[20D EMA]]</f>
        <v>-1.6346401219053633E-2</v>
      </c>
      <c r="T532" s="1">
        <f>(Table2[[#This Row],[Close Price]]-Table2[[#This Row],[50D EMA]])/Table2[[#This Row],[50D EMA]]</f>
        <v>-3.1476104841928455E-2</v>
      </c>
      <c r="U532" s="1">
        <f>(Table2[[#This Row],[Close Price]]-Table2[[#This Row],[200D EMA]])/Table2[[#This Row],[200D EMA]]</f>
        <v>2.7646492064875513E-2</v>
      </c>
      <c r="V532">
        <v>0.38556904924723701</v>
      </c>
      <c r="W532">
        <v>495</v>
      </c>
      <c r="X532">
        <v>508.35</v>
      </c>
      <c r="Y532">
        <v>495</v>
      </c>
      <c r="Z532">
        <v>519.5</v>
      </c>
      <c r="AA532">
        <v>473.55</v>
      </c>
      <c r="AB532">
        <v>528.95000000000005</v>
      </c>
      <c r="AC532" s="1">
        <f>(Table2[[#This Row],[Close Price]]/Table2[[#This Row],[Day Low]])-1</f>
        <v>4.1414141414142236E-3</v>
      </c>
      <c r="AD532" s="1">
        <f>(Table2[[#This Row],[Day High]]/Table2[[#This Row],[Close Price]])-1</f>
        <v>2.2734131375113265E-2</v>
      </c>
      <c r="AE532" s="1">
        <f>(Table2[[#This Row],[Close Price]]/Table2[[#This Row],[Current Week Low]])-1</f>
        <v>4.1414141414142236E-3</v>
      </c>
      <c r="AF532" s="1">
        <f>(Table2[[#This Row],[Current Week High]]/Table2[[#This Row],[Close Price]])-1</f>
        <v>4.5166482245246886E-2</v>
      </c>
      <c r="AG532" s="1">
        <f>(Table2[[#This Row],[Close Price]]/Table2[[#This Row],[Current Month Low]])-1</f>
        <v>4.9625171576391125E-2</v>
      </c>
      <c r="AH532" s="1">
        <f>(Table2[[#This Row],[Current Month High]]/Table2[[#This Row],[Close Price]])-1</f>
        <v>6.4178654058947959E-2</v>
      </c>
      <c r="AI532">
        <v>23.498641987727598</v>
      </c>
      <c r="AJ532">
        <v>38.031102471535597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-0.05</v>
      </c>
      <c r="AM532" t="s">
        <v>3187</v>
      </c>
      <c r="AN532">
        <v>-1.52</v>
      </c>
      <c r="AO532" t="s">
        <v>3187</v>
      </c>
      <c r="AP532">
        <v>-4.4720279452044001E-2</v>
      </c>
      <c r="AQ532">
        <f>(Table2[[#This Row],[Sharpe Ratio]]-AVERAGE(Table2[Sharpe Ratio]))/_xlfn.STDEV.P(Table2[Sharpe Ratio])</f>
        <v>-1.2948440531157674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478</v>
      </c>
      <c r="AT532">
        <f>_xlfn.RANK.AVG(Table2[[#This Row],[6M Return vs Nifty Z-Score]],Table2[6M Return vs Nifty Z-Score])</f>
        <v>342</v>
      </c>
      <c r="AU532">
        <f>_xlfn.RANK.AVG(Table2[[#This Row],[Sharpe Ratio Z-Score]],Table2[Sharpe Ratio Z-Score])</f>
        <v>660</v>
      </c>
      <c r="AV532">
        <f>(Table2[[#This Row],[Rank 1Y]]+Table2[[#This Row],[Rank 6M]]+Table2[[#This Row],[Rank Sharpe]])/3</f>
        <v>493.33333333333331</v>
      </c>
    </row>
    <row r="533" spans="1:48" x14ac:dyDescent="0.3">
      <c r="A533" t="s">
        <v>678</v>
      </c>
      <c r="B533" t="s">
        <v>679</v>
      </c>
      <c r="C533" t="s">
        <v>3148</v>
      </c>
      <c r="D533" t="s">
        <v>190</v>
      </c>
      <c r="E533">
        <v>27462.975197759999</v>
      </c>
      <c r="F533">
        <v>14478.9</v>
      </c>
      <c r="G533">
        <v>-32.886419678647798</v>
      </c>
      <c r="H533">
        <f>(Table2[[#This Row],[1Y Return vs Nifty]]-AVERAGE(Table2[1Y Return vs Nifty]))/_xlfn.STDEV.P(Table2[1Y Return vs Nifty])</f>
        <v>-0.98213674001681317</v>
      </c>
      <c r="I533">
        <v>-8.3035082012934502</v>
      </c>
      <c r="J533">
        <f>(Table2[[#This Row],[1M Return vs Nifty]]-AVERAGE(Table2[1M Return vs Nifty]))/_xlfn.STDEV.P(Table2[1M Return vs Nifty])</f>
        <v>-1.1071374770319491</v>
      </c>
      <c r="K533">
        <v>-5.5931035798249704</v>
      </c>
      <c r="L533">
        <f>(Table2[[#This Row],[6M Return vs Nifty]]-AVERAGE(Table2[6M Return vs Nifty]))/_xlfn.STDEV.P(Table2[6M Return vs Nifty])</f>
        <v>-0.48772815654348611</v>
      </c>
      <c r="M533">
        <v>-1.190107475105</v>
      </c>
      <c r="N533">
        <f>(Table2[[#This Row],[1W Return vs Nifty]]-AVERAGE(Table2[1W Return vs Nifty]))/_xlfn.STDEV.P(Table2[1W Return vs Nifty])</f>
        <v>-0.65756788472320193</v>
      </c>
      <c r="O533">
        <v>15504.7</v>
      </c>
      <c r="P533">
        <v>15717.895867643399</v>
      </c>
      <c r="Q533">
        <v>15271.192639062499</v>
      </c>
      <c r="R533">
        <v>31.968728595431301</v>
      </c>
      <c r="S533" s="1">
        <f>(Table2[[#This Row],[Close Price]]-Table2[[#This Row],[20D EMA]])/Table2[[#This Row],[20D EMA]]</f>
        <v>-6.6160583564983583E-2</v>
      </c>
      <c r="T533" s="1">
        <f>(Table2[[#This Row],[Close Price]]-Table2[[#This Row],[50D EMA]])/Table2[[#This Row],[50D EMA]]</f>
        <v>-7.8827082077441185E-2</v>
      </c>
      <c r="U533" s="1">
        <f>(Table2[[#This Row],[Close Price]]-Table2[[#This Row],[200D EMA]])/Table2[[#This Row],[200D EMA]]</f>
        <v>-5.1881516904965112E-2</v>
      </c>
      <c r="V533">
        <v>1.5730022780389299</v>
      </c>
      <c r="W533">
        <v>14444</v>
      </c>
      <c r="X533">
        <v>15092</v>
      </c>
      <c r="Y533">
        <v>14444</v>
      </c>
      <c r="Z533">
        <v>15779</v>
      </c>
      <c r="AA533">
        <v>14444</v>
      </c>
      <c r="AB533">
        <v>16158</v>
      </c>
      <c r="AC533" s="1">
        <f>(Table2[[#This Row],[Close Price]]/Table2[[#This Row],[Day Low]])-1</f>
        <v>2.4162281916366712E-3</v>
      </c>
      <c r="AD533" s="1">
        <f>(Table2[[#This Row],[Day High]]/Table2[[#This Row],[Close Price]])-1</f>
        <v>4.2344376989964738E-2</v>
      </c>
      <c r="AE533" s="1">
        <f>(Table2[[#This Row],[Close Price]]/Table2[[#This Row],[Current Week Low]])-1</f>
        <v>2.4162281916366712E-3</v>
      </c>
      <c r="AF533" s="1">
        <f>(Table2[[#This Row],[Current Week High]]/Table2[[#This Row],[Close Price]])-1</f>
        <v>8.9792732873353653E-2</v>
      </c>
      <c r="AG533" s="1">
        <f>(Table2[[#This Row],[Close Price]]/Table2[[#This Row],[Current Month Low]])-1</f>
        <v>2.4162281916366712E-3</v>
      </c>
      <c r="AH533" s="1">
        <f>(Table2[[#This Row],[Current Month High]]/Table2[[#This Row],[Close Price]])-1</f>
        <v>0.1159687545324577</v>
      </c>
      <c r="AI533">
        <v>26.045486880909401</v>
      </c>
      <c r="AJ533">
        <v>11.5907514450866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-0.04</v>
      </c>
      <c r="AM533" t="s">
        <v>3187</v>
      </c>
      <c r="AN533">
        <v>-8.8699999999999992</v>
      </c>
      <c r="AO533" t="s">
        <v>3187</v>
      </c>
      <c r="AP533">
        <v>6.4430227606480997E-2</v>
      </c>
      <c r="AQ533">
        <f>(Table2[[#This Row],[Sharpe Ratio]]-AVERAGE(Table2[Sharpe Ratio]))/_xlfn.STDEV.P(Table2[Sharpe Ratio])</f>
        <v>-1.5851182254414578E-2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656</v>
      </c>
      <c r="AT533">
        <f>_xlfn.RANK.AVG(Table2[[#This Row],[6M Return vs Nifty Z-Score]],Table2[6M Return vs Nifty Z-Score])</f>
        <v>481</v>
      </c>
      <c r="AU533">
        <f>_xlfn.RANK.AVG(Table2[[#This Row],[Sharpe Ratio Z-Score]],Table2[Sharpe Ratio Z-Score])</f>
        <v>345</v>
      </c>
      <c r="AV533">
        <f>(Table2[[#This Row],[Rank 1Y]]+Table2[[#This Row],[Rank 6M]]+Table2[[#This Row],[Rank Sharpe]])/3</f>
        <v>494</v>
      </c>
    </row>
    <row r="534" spans="1:48" x14ac:dyDescent="0.3">
      <c r="A534" t="s">
        <v>101</v>
      </c>
      <c r="B534" t="s">
        <v>102</v>
      </c>
      <c r="C534" t="s">
        <v>3141</v>
      </c>
      <c r="D534" t="s">
        <v>21</v>
      </c>
      <c r="E534">
        <v>276300.05959575</v>
      </c>
      <c r="F534">
        <v>528.75</v>
      </c>
      <c r="G534">
        <v>3.5978663193255702</v>
      </c>
      <c r="H534">
        <f>(Table2[[#This Row],[1Y Return vs Nifty]]-AVERAGE(Table2[1Y Return vs Nifty]))/_xlfn.STDEV.P(Table2[1Y Return vs Nifty])</f>
        <v>-0.36004081199414334</v>
      </c>
      <c r="I534">
        <v>-0.35010099743279499</v>
      </c>
      <c r="J534">
        <f>(Table2[[#This Row],[1M Return vs Nifty]]-AVERAGE(Table2[1M Return vs Nifty]))/_xlfn.STDEV.P(Table2[1M Return vs Nifty])</f>
        <v>-0.22983091494264432</v>
      </c>
      <c r="K534">
        <v>7.2459698245975597</v>
      </c>
      <c r="L534">
        <f>(Table2[[#This Row],[6M Return vs Nifty]]-AVERAGE(Table2[6M Return vs Nifty]))/_xlfn.STDEV.P(Table2[6M Return vs Nifty])</f>
        <v>-7.7836052686176632E-2</v>
      </c>
      <c r="M534">
        <v>0.471048253500919</v>
      </c>
      <c r="N534">
        <f>(Table2[[#This Row],[1W Return vs Nifty]]-AVERAGE(Table2[1W Return vs Nifty]))/_xlfn.STDEV.P(Table2[1W Return vs Nifty])</f>
        <v>-0.31228875141568013</v>
      </c>
      <c r="O534">
        <v>533.47</v>
      </c>
      <c r="P534">
        <v>528.06573415136904</v>
      </c>
      <c r="Q534">
        <v>495.30486986088499</v>
      </c>
      <c r="R534">
        <v>44.681316176697202</v>
      </c>
      <c r="S534" s="1">
        <f>(Table2[[#This Row],[Close Price]]-Table2[[#This Row],[20D EMA]])/Table2[[#This Row],[20D EMA]]</f>
        <v>-8.8477327684781289E-3</v>
      </c>
      <c r="T534" s="1">
        <f>(Table2[[#This Row],[Close Price]]-Table2[[#This Row],[50D EMA]])/Table2[[#This Row],[50D EMA]]</f>
        <v>1.2957967244941781E-3</v>
      </c>
      <c r="U534" s="1">
        <f>(Table2[[#This Row],[Close Price]]-Table2[[#This Row],[200D EMA]])/Table2[[#This Row],[200D EMA]]</f>
        <v>6.7524331324480324E-2</v>
      </c>
      <c r="V534">
        <v>0.96168413267988895</v>
      </c>
      <c r="W534">
        <v>525.04999999999995</v>
      </c>
      <c r="X534">
        <v>538</v>
      </c>
      <c r="Y534">
        <v>525.04999999999995</v>
      </c>
      <c r="Z534">
        <v>552.85</v>
      </c>
      <c r="AA534">
        <v>520.29999999999995</v>
      </c>
      <c r="AB534">
        <v>552.85</v>
      </c>
      <c r="AC534" s="1">
        <f>(Table2[[#This Row],[Close Price]]/Table2[[#This Row],[Day Low]])-1</f>
        <v>7.0469479097230447E-3</v>
      </c>
      <c r="AD534" s="1">
        <f>(Table2[[#This Row],[Day High]]/Table2[[#This Row],[Close Price]])-1</f>
        <v>1.7494089834515281E-2</v>
      </c>
      <c r="AE534" s="1">
        <f>(Table2[[#This Row],[Close Price]]/Table2[[#This Row],[Current Week Low]])-1</f>
        <v>7.0469479097230447E-3</v>
      </c>
      <c r="AF534" s="1">
        <f>(Table2[[#This Row],[Current Week High]]/Table2[[#This Row],[Close Price]])-1</f>
        <v>4.5579196217494067E-2</v>
      </c>
      <c r="AG534" s="1">
        <f>(Table2[[#This Row],[Close Price]]/Table2[[#This Row],[Current Month Low]])-1</f>
        <v>1.6240630405535361E-2</v>
      </c>
      <c r="AH534" s="1">
        <f>(Table2[[#This Row],[Current Month High]]/Table2[[#This Row],[Close Price]])-1</f>
        <v>4.5579196217494067E-2</v>
      </c>
      <c r="AI534">
        <v>9.6737588652482103</v>
      </c>
      <c r="AJ534">
        <v>40.981202506332401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-0.03</v>
      </c>
      <c r="AM534" t="s">
        <v>3187</v>
      </c>
      <c r="AN534">
        <v>-2.35</v>
      </c>
      <c r="AO534" t="s">
        <v>3187</v>
      </c>
      <c r="AP534">
        <v>-0.109835687810514</v>
      </c>
      <c r="AQ534">
        <f>(Table2[[#This Row],[Sharpe Ratio]]-AVERAGE(Table2[Sharpe Ratio]))/_xlfn.STDEV.P(Table2[Sharpe Ratio])</f>
        <v>-2.0578468583070815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-3.037843389345726</v>
      </c>
      <c r="AS534">
        <f>_xlfn.RANK.AVG(Table2[[#This Row],[1Y Return vs Nifty Z-Score]],Table2[1Y Return vs Nifty Z-Score])</f>
        <v>420</v>
      </c>
      <c r="AT534">
        <f>_xlfn.RANK.AVG(Table2[[#This Row],[6M Return vs Nifty Z-Score]],Table2[6M Return vs Nifty Z-Score])</f>
        <v>344</v>
      </c>
      <c r="AU534">
        <f>_xlfn.RANK.AVG(Table2[[#This Row],[Sharpe Ratio Z-Score]],Table2[Sharpe Ratio Z-Score])</f>
        <v>723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1043</v>
      </c>
      <c r="B535" t="s">
        <v>1044</v>
      </c>
      <c r="C535" t="s">
        <v>609</v>
      </c>
      <c r="D535" t="s">
        <v>609</v>
      </c>
      <c r="E535">
        <v>13520.367774</v>
      </c>
      <c r="F535">
        <v>467.55</v>
      </c>
      <c r="G535">
        <v>-1.5625679016817799</v>
      </c>
      <c r="H535">
        <f>(Table2[[#This Row],[1Y Return vs Nifty]]-AVERAGE(Table2[1Y Return vs Nifty]))/_xlfn.STDEV.P(Table2[1Y Return vs Nifty])</f>
        <v>-0.44803171075795178</v>
      </c>
      <c r="I535">
        <v>-9.0127649162776199E-2</v>
      </c>
      <c r="J535">
        <f>(Table2[[#This Row],[1M Return vs Nifty]]-AVERAGE(Table2[1M Return vs Nifty]))/_xlfn.STDEV.P(Table2[1M Return vs Nifty])</f>
        <v>-0.20115435927793432</v>
      </c>
      <c r="K535">
        <v>-12.438380766640501</v>
      </c>
      <c r="L535">
        <f>(Table2[[#This Row],[6M Return vs Nifty]]-AVERAGE(Table2[6M Return vs Nifty]))/_xlfn.STDEV.P(Table2[6M Return vs Nifty])</f>
        <v>-0.70626612881053241</v>
      </c>
      <c r="M535">
        <v>3.7628112535679898</v>
      </c>
      <c r="N535">
        <f>(Table2[[#This Row],[1W Return vs Nifty]]-AVERAGE(Table2[1W Return vs Nifty]))/_xlfn.STDEV.P(Table2[1W Return vs Nifty])</f>
        <v>0.37191987282376321</v>
      </c>
      <c r="O535">
        <v>471.95</v>
      </c>
      <c r="P535">
        <v>482.12116919661901</v>
      </c>
      <c r="Q535">
        <v>461.09845775944598</v>
      </c>
      <c r="R535">
        <v>48.3362455838177</v>
      </c>
      <c r="S535" s="1">
        <f>(Table2[[#This Row],[Close Price]]-Table2[[#This Row],[20D EMA]])/Table2[[#This Row],[20D EMA]]</f>
        <v>-9.3230215065154727E-3</v>
      </c>
      <c r="T535" s="1">
        <f>(Table2[[#This Row],[Close Price]]-Table2[[#This Row],[50D EMA]])/Table2[[#This Row],[50D EMA]]</f>
        <v>-3.0223043764910001E-2</v>
      </c>
      <c r="U535" s="1">
        <f>(Table2[[#This Row],[Close Price]]-Table2[[#This Row],[200D EMA]])/Table2[[#This Row],[200D EMA]]</f>
        <v>1.3991680371049491E-2</v>
      </c>
      <c r="V535">
        <v>0.356185333946898</v>
      </c>
      <c r="W535">
        <v>466</v>
      </c>
      <c r="X535">
        <v>484.4</v>
      </c>
      <c r="Y535">
        <v>460</v>
      </c>
      <c r="Z535">
        <v>490.5</v>
      </c>
      <c r="AA535">
        <v>442</v>
      </c>
      <c r="AB535">
        <v>490.5</v>
      </c>
      <c r="AC535" s="1">
        <f>(Table2[[#This Row],[Close Price]]/Table2[[#This Row],[Day Low]])-1</f>
        <v>3.3261802575108579E-3</v>
      </c>
      <c r="AD535" s="1">
        <f>(Table2[[#This Row],[Day High]]/Table2[[#This Row],[Close Price]])-1</f>
        <v>3.6038926318040732E-2</v>
      </c>
      <c r="AE535" s="1">
        <f>(Table2[[#This Row],[Close Price]]/Table2[[#This Row],[Current Week Low]])-1</f>
        <v>1.6413043478261002E-2</v>
      </c>
      <c r="AF535" s="1">
        <f>(Table2[[#This Row],[Current Week High]]/Table2[[#This Row],[Close Price]])-1</f>
        <v>4.908565928777664E-2</v>
      </c>
      <c r="AG535" s="1">
        <f>(Table2[[#This Row],[Close Price]]/Table2[[#This Row],[Current Month Low]])-1</f>
        <v>5.780542986425341E-2</v>
      </c>
      <c r="AH535" s="1">
        <f>(Table2[[#This Row],[Current Month High]]/Table2[[#This Row],[Close Price]])-1</f>
        <v>4.908565928777664E-2</v>
      </c>
      <c r="AI535">
        <v>26.617474066944698</v>
      </c>
      <c r="AJ535">
        <v>38.124076809453399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-0.18</v>
      </c>
      <c r="AM535" t="s">
        <v>3187</v>
      </c>
      <c r="AN535">
        <v>-1.24</v>
      </c>
      <c r="AO535" t="s">
        <v>3187</v>
      </c>
      <c r="AP535">
        <v>2.1473345872301E-2</v>
      </c>
      <c r="AQ535">
        <f>(Table2[[#This Row],[Sharpe Ratio]]-AVERAGE(Table2[Sharpe Ratio]))/_xlfn.STDEV.P(Table2[Sharpe Ratio])</f>
        <v>-0.5192070252372748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462</v>
      </c>
      <c r="AT535">
        <f>_xlfn.RANK.AVG(Table2[[#This Row],[6M Return vs Nifty Z-Score]],Table2[6M Return vs Nifty Z-Score])</f>
        <v>558</v>
      </c>
      <c r="AU535">
        <f>_xlfn.RANK.AVG(Table2[[#This Row],[Sharpe Ratio Z-Score]],Table2[Sharpe Ratio Z-Score])</f>
        <v>471</v>
      </c>
      <c r="AV535">
        <f>(Table2[[#This Row],[Rank 1Y]]+Table2[[#This Row],[Rank 6M]]+Table2[[#This Row],[Rank Sharpe]])/3</f>
        <v>497</v>
      </c>
    </row>
    <row r="536" spans="1:48" x14ac:dyDescent="0.3">
      <c r="A536" t="s">
        <v>1869</v>
      </c>
      <c r="B536" t="s">
        <v>1870</v>
      </c>
      <c r="C536" t="s">
        <v>3161</v>
      </c>
      <c r="D536" t="s">
        <v>1350</v>
      </c>
      <c r="E536">
        <v>4008.8384710599998</v>
      </c>
      <c r="F536">
        <v>606.95000000000005</v>
      </c>
      <c r="G536">
        <v>-44.472018036965501</v>
      </c>
      <c r="H536">
        <f>(Table2[[#This Row],[1Y Return vs Nifty]]-AVERAGE(Table2[1Y Return vs Nifty]))/_xlfn.STDEV.P(Table2[1Y Return vs Nifty])</f>
        <v>-1.1796835294158416</v>
      </c>
      <c r="I536">
        <v>2.6633397885254202</v>
      </c>
      <c r="J536">
        <f>(Table2[[#This Row],[1M Return vs Nifty]]-AVERAGE(Table2[1M Return vs Nifty]))/_xlfn.STDEV.P(Table2[1M Return vs Nifty])</f>
        <v>0.10256893687248884</v>
      </c>
      <c r="K536">
        <v>-11.665619380317199</v>
      </c>
      <c r="L536">
        <f>(Table2[[#This Row],[6M Return vs Nifty]]-AVERAGE(Table2[6M Return vs Nifty]))/_xlfn.STDEV.P(Table2[6M Return vs Nifty])</f>
        <v>-0.68159543954485347</v>
      </c>
      <c r="M536">
        <v>0.99446165662271901</v>
      </c>
      <c r="N536">
        <f>(Table2[[#This Row],[1W Return vs Nifty]]-AVERAGE(Table2[1W Return vs Nifty]))/_xlfn.STDEV.P(Table2[1W Return vs Nifty])</f>
        <v>-0.20349478160340781</v>
      </c>
      <c r="O536">
        <v>612.98</v>
      </c>
      <c r="P536">
        <v>616.618854650559</v>
      </c>
      <c r="Q536">
        <v>630.08929401530895</v>
      </c>
      <c r="R536">
        <v>43.541541447531898</v>
      </c>
      <c r="S536" s="1">
        <f>(Table2[[#This Row],[Close Price]]-Table2[[#This Row],[20D EMA]])/Table2[[#This Row],[20D EMA]]</f>
        <v>-9.8371888152957235E-3</v>
      </c>
      <c r="T536" s="1">
        <f>(Table2[[#This Row],[Close Price]]-Table2[[#This Row],[50D EMA]])/Table2[[#This Row],[50D EMA]]</f>
        <v>-1.5680439509165423E-2</v>
      </c>
      <c r="U536" s="1">
        <f>(Table2[[#This Row],[Close Price]]-Table2[[#This Row],[200D EMA]])/Table2[[#This Row],[200D EMA]]</f>
        <v>-3.6723833010796562E-2</v>
      </c>
      <c r="V536">
        <v>0.90625759693726204</v>
      </c>
      <c r="W536">
        <v>605.20000000000005</v>
      </c>
      <c r="X536">
        <v>622.6</v>
      </c>
      <c r="Y536">
        <v>605.20000000000005</v>
      </c>
      <c r="Z536">
        <v>629</v>
      </c>
      <c r="AA536">
        <v>581.6</v>
      </c>
      <c r="AB536">
        <v>629.95000000000005</v>
      </c>
      <c r="AC536" s="1">
        <f>(Table2[[#This Row],[Close Price]]/Table2[[#This Row],[Day Low]])-1</f>
        <v>2.8916060806345456E-3</v>
      </c>
      <c r="AD536" s="1">
        <f>(Table2[[#This Row],[Day High]]/Table2[[#This Row],[Close Price]])-1</f>
        <v>2.5784661009967902E-2</v>
      </c>
      <c r="AE536" s="1">
        <f>(Table2[[#This Row],[Close Price]]/Table2[[#This Row],[Current Week Low]])-1</f>
        <v>2.8916060806345456E-3</v>
      </c>
      <c r="AF536" s="1">
        <f>(Table2[[#This Row],[Current Week High]]/Table2[[#This Row],[Close Price]])-1</f>
        <v>3.632918691819742E-2</v>
      </c>
      <c r="AG536" s="1">
        <f>(Table2[[#This Row],[Close Price]]/Table2[[#This Row],[Current Month Low]])-1</f>
        <v>4.3586657496561321E-2</v>
      </c>
      <c r="AH536" s="1">
        <f>(Table2[[#This Row],[Current Month High]]/Table2[[#This Row],[Close Price]])-1</f>
        <v>3.7894389982700449E-2</v>
      </c>
      <c r="AI536">
        <v>34.277947112612203</v>
      </c>
      <c r="AJ536">
        <v>10.0344452501812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-7.0000000000000007E-2</v>
      </c>
      <c r="AM536" t="s">
        <v>3187</v>
      </c>
      <c r="AN536">
        <v>-1.29</v>
      </c>
      <c r="AO536" t="s">
        <v>3187</v>
      </c>
      <c r="AP536">
        <v>9.6487145412004996E-2</v>
      </c>
      <c r="AQ536">
        <f>(Table2[[#This Row],[Sharpe Ratio]]-AVERAGE(Table2[Sharpe Ratio]))/_xlfn.STDEV.P(Table2[Sharpe Ratio])</f>
        <v>0.3597821559679138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698</v>
      </c>
      <c r="AT536">
        <f>_xlfn.RANK.AVG(Table2[[#This Row],[6M Return vs Nifty Z-Score]],Table2[6M Return vs Nifty Z-Score])</f>
        <v>549</v>
      </c>
      <c r="AU536">
        <f>_xlfn.RANK.AVG(Table2[[#This Row],[Sharpe Ratio Z-Score]],Table2[Sharpe Ratio Z-Score])</f>
        <v>245</v>
      </c>
      <c r="AV536">
        <f>(Table2[[#This Row],[Rank 1Y]]+Table2[[#This Row],[Rank 6M]]+Table2[[#This Row],[Rank Sharpe]])/3</f>
        <v>497.33333333333331</v>
      </c>
    </row>
    <row r="537" spans="1:48" x14ac:dyDescent="0.3">
      <c r="A537" t="s">
        <v>818</v>
      </c>
      <c r="B537" t="s">
        <v>819</v>
      </c>
      <c r="C537" t="s">
        <v>3151</v>
      </c>
      <c r="D537" t="s">
        <v>552</v>
      </c>
      <c r="E537">
        <v>19611.92788159</v>
      </c>
      <c r="F537">
        <v>1734.7</v>
      </c>
      <c r="G537">
        <v>-2.5103966391300401</v>
      </c>
      <c r="H537">
        <f>(Table2[[#This Row],[1Y Return vs Nifty]]-AVERAGE(Table2[1Y Return vs Nifty]))/_xlfn.STDEV.P(Table2[1Y Return vs Nifty])</f>
        <v>-0.4641932000649423</v>
      </c>
      <c r="I537">
        <v>10.736082761486999</v>
      </c>
      <c r="J537">
        <f>(Table2[[#This Row],[1M Return vs Nifty]]-AVERAGE(Table2[1M Return vs Nifty]))/_xlfn.STDEV.P(Table2[1M Return vs Nifty])</f>
        <v>0.99303892070554578</v>
      </c>
      <c r="K537">
        <v>-5.3149590669354998</v>
      </c>
      <c r="L537">
        <f>(Table2[[#This Row],[6M Return vs Nifty]]-AVERAGE(Table2[6M Return vs Nifty]))/_xlfn.STDEV.P(Table2[6M Return vs Nifty])</f>
        <v>-0.47884829146495478</v>
      </c>
      <c r="M537">
        <v>3.8274207169094701</v>
      </c>
      <c r="N537">
        <f>(Table2[[#This Row],[1W Return vs Nifty]]-AVERAGE(Table2[1W Return vs Nifty]))/_xlfn.STDEV.P(Table2[1W Return vs Nifty])</f>
        <v>0.38534925763209305</v>
      </c>
      <c r="O537">
        <v>1725.73</v>
      </c>
      <c r="P537">
        <v>1700.01902673005</v>
      </c>
      <c r="Q537">
        <v>1625.95611609502</v>
      </c>
      <c r="R537">
        <v>49.087057635475098</v>
      </c>
      <c r="S537" s="1">
        <f>(Table2[[#This Row],[Close Price]]-Table2[[#This Row],[20D EMA]])/Table2[[#This Row],[20D EMA]]</f>
        <v>5.1978003511557588E-3</v>
      </c>
      <c r="T537" s="1">
        <f>(Table2[[#This Row],[Close Price]]-Table2[[#This Row],[50D EMA]])/Table2[[#This Row],[50D EMA]]</f>
        <v>2.0400344187122527E-2</v>
      </c>
      <c r="U537" s="1">
        <f>(Table2[[#This Row],[Close Price]]-Table2[[#This Row],[200D EMA]])/Table2[[#This Row],[200D EMA]]</f>
        <v>6.6879962397844397E-2</v>
      </c>
      <c r="V537">
        <v>0.58930312299395005</v>
      </c>
      <c r="W537">
        <v>1728.45</v>
      </c>
      <c r="X537">
        <v>1792</v>
      </c>
      <c r="Y537">
        <v>1715</v>
      </c>
      <c r="Z537">
        <v>1814.8</v>
      </c>
      <c r="AA537">
        <v>1680</v>
      </c>
      <c r="AB537">
        <v>1814.8</v>
      </c>
      <c r="AC537" s="1">
        <f>(Table2[[#This Row],[Close Price]]/Table2[[#This Row],[Day Low]])-1</f>
        <v>3.6159564928115451E-3</v>
      </c>
      <c r="AD537" s="1">
        <f>(Table2[[#This Row],[Day High]]/Table2[[#This Row],[Close Price]])-1</f>
        <v>3.3031648123594826E-2</v>
      </c>
      <c r="AE537" s="1">
        <f>(Table2[[#This Row],[Close Price]]/Table2[[#This Row],[Current Week Low]])-1</f>
        <v>1.1486880466472282E-2</v>
      </c>
      <c r="AF537" s="1">
        <f>(Table2[[#This Row],[Current Week High]]/Table2[[#This Row],[Close Price]])-1</f>
        <v>4.6175131146595882E-2</v>
      </c>
      <c r="AG537" s="1">
        <f>(Table2[[#This Row],[Close Price]]/Table2[[#This Row],[Current Month Low]])-1</f>
        <v>3.255952380952376E-2</v>
      </c>
      <c r="AH537" s="1">
        <f>(Table2[[#This Row],[Current Month High]]/Table2[[#This Row],[Close Price]])-1</f>
        <v>4.6175131146595882E-2</v>
      </c>
      <c r="AI537">
        <v>9.6414365596356699</v>
      </c>
      <c r="AJ537">
        <v>32.622324159021403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-0.06</v>
      </c>
      <c r="AM537" t="s">
        <v>3187</v>
      </c>
      <c r="AN537">
        <v>0.08</v>
      </c>
      <c r="AO537" t="s">
        <v>3188</v>
      </c>
      <c r="AQ537">
        <f>(Table2[[#This Row],[Sharpe Ratio]]-AVERAGE(Table2[Sharpe Ratio]))/_xlfn.STDEV.P(Table2[Sharpe Ratio])</f>
        <v>-0.77082524510946537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-0.33547855830172368</v>
      </c>
      <c r="AS537">
        <f>_xlfn.RANK.AVG(Table2[[#This Row],[1Y Return vs Nifty Z-Score]],Table2[1Y Return vs Nifty Z-Score])</f>
        <v>470</v>
      </c>
      <c r="AT537">
        <f>_xlfn.RANK.AVG(Table2[[#This Row],[6M Return vs Nifty Z-Score]],Table2[6M Return vs Nifty Z-Score])</f>
        <v>475</v>
      </c>
      <c r="AU537">
        <f>_xlfn.RANK.AVG(Table2[[#This Row],[Sharpe Ratio Z-Score]],Table2[Sharpe Ratio Z-Score])</f>
        <v>548.5</v>
      </c>
      <c r="AV537">
        <f>(Table2[[#This Row],[Rank 1Y]]+Table2[[#This Row],[Rank 6M]]+Table2[[#This Row],[Rank Sharpe]])/3</f>
        <v>497.83333333333331</v>
      </c>
    </row>
    <row r="538" spans="1:48" x14ac:dyDescent="0.3">
      <c r="A538" t="s">
        <v>35</v>
      </c>
      <c r="B538" t="s">
        <v>36</v>
      </c>
      <c r="C538" t="s">
        <v>3144</v>
      </c>
      <c r="D538" t="s">
        <v>37</v>
      </c>
      <c r="E538">
        <v>643470.81096763001</v>
      </c>
      <c r="F538">
        <v>2738.65</v>
      </c>
      <c r="G538">
        <v>-17.7870403920288</v>
      </c>
      <c r="H538">
        <f>(Table2[[#This Row],[1Y Return vs Nifty]]-AVERAGE(Table2[1Y Return vs Nifty]))/_xlfn.STDEV.P(Table2[1Y Return vs Nifty])</f>
        <v>-0.72467624399950581</v>
      </c>
      <c r="I538">
        <v>-0.76116464022682795</v>
      </c>
      <c r="J538">
        <f>(Table2[[#This Row],[1M Return vs Nifty]]-AVERAGE(Table2[1M Return vs Nifty]))/_xlfn.STDEV.P(Table2[1M Return vs Nifty])</f>
        <v>-0.27517359915532824</v>
      </c>
      <c r="K538">
        <v>11.904182101921499</v>
      </c>
      <c r="L538">
        <f>(Table2[[#This Row],[6M Return vs Nifty]]-AVERAGE(Table2[6M Return vs Nifty]))/_xlfn.STDEV.P(Table2[6M Return vs Nifty])</f>
        <v>7.0879074209862544E-2</v>
      </c>
      <c r="M538">
        <v>1.42779198071769</v>
      </c>
      <c r="N538">
        <f>(Table2[[#This Row],[1W Return vs Nifty]]-AVERAGE(Table2[1W Return vs Nifty]))/_xlfn.STDEV.P(Table2[1W Return vs Nifty])</f>
        <v>-0.11342500899699259</v>
      </c>
      <c r="O538">
        <v>2830.37</v>
      </c>
      <c r="P538">
        <v>2809.3717091328099</v>
      </c>
      <c r="Q538">
        <v>2623.7822716761102</v>
      </c>
      <c r="R538">
        <v>24.3836053663928</v>
      </c>
      <c r="S538" s="1">
        <f>(Table2[[#This Row],[Close Price]]-Table2[[#This Row],[20D EMA]])/Table2[[#This Row],[20D EMA]]</f>
        <v>-3.2405657210894619E-2</v>
      </c>
      <c r="T538" s="1">
        <f>(Table2[[#This Row],[Close Price]]-Table2[[#This Row],[50D EMA]])/Table2[[#This Row],[50D EMA]]</f>
        <v>-2.5173496587477206E-2</v>
      </c>
      <c r="U538" s="1">
        <f>(Table2[[#This Row],[Close Price]]-Table2[[#This Row],[200D EMA]])/Table2[[#This Row],[200D EMA]]</f>
        <v>4.3779443730485576E-2</v>
      </c>
      <c r="V538">
        <v>0.76081648478250596</v>
      </c>
      <c r="W538">
        <v>2723.45</v>
      </c>
      <c r="X538">
        <v>2782</v>
      </c>
      <c r="Y538">
        <v>2723.45</v>
      </c>
      <c r="Z538">
        <v>2804.7</v>
      </c>
      <c r="AA538">
        <v>2723.45</v>
      </c>
      <c r="AB538">
        <v>2962.7</v>
      </c>
      <c r="AC538" s="1">
        <f>(Table2[[#This Row],[Close Price]]/Table2[[#This Row],[Day Low]])-1</f>
        <v>5.5811562540162285E-3</v>
      </c>
      <c r="AD538" s="1">
        <f>(Table2[[#This Row],[Day High]]/Table2[[#This Row],[Close Price]])-1</f>
        <v>1.582896682672108E-2</v>
      </c>
      <c r="AE538" s="1">
        <f>(Table2[[#This Row],[Close Price]]/Table2[[#This Row],[Current Week Low]])-1</f>
        <v>5.5811562540162285E-3</v>
      </c>
      <c r="AF538" s="1">
        <f>(Table2[[#This Row],[Current Week High]]/Table2[[#This Row],[Close Price]])-1</f>
        <v>2.4117722235407868E-2</v>
      </c>
      <c r="AG538" s="1">
        <f>(Table2[[#This Row],[Close Price]]/Table2[[#This Row],[Current Month Low]])-1</f>
        <v>5.5811562540162285E-3</v>
      </c>
      <c r="AH538" s="1">
        <f>(Table2[[#This Row],[Current Month High]]/Table2[[#This Row],[Close Price]])-1</f>
        <v>8.1810381027148216E-2</v>
      </c>
      <c r="AI538">
        <v>10.821024957552</v>
      </c>
      <c r="AJ538">
        <v>26.085955664004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0.03</v>
      </c>
      <c r="AM538" t="s">
        <v>3188</v>
      </c>
      <c r="AN538">
        <v>-7.42</v>
      </c>
      <c r="AO538" t="s">
        <v>3187</v>
      </c>
      <c r="AP538">
        <v>-3.5383355166995999E-2</v>
      </c>
      <c r="AQ538">
        <f>(Table2[[#This Row],[Sharpe Ratio]]-AVERAGE(Table2[Sharpe Ratio]))/_xlfn.STDEV.P(Table2[Sharpe Ratio])</f>
        <v>-1.1854367776191399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-2.227832555561104</v>
      </c>
      <c r="AS538">
        <f>_xlfn.RANK.AVG(Table2[[#This Row],[1Y Return vs Nifty Z-Score]],Table2[1Y Return vs Nifty Z-Score])</f>
        <v>566</v>
      </c>
      <c r="AT538">
        <f>_xlfn.RANK.AVG(Table2[[#This Row],[6M Return vs Nifty Z-Score]],Table2[6M Return vs Nifty Z-Score])</f>
        <v>285</v>
      </c>
      <c r="AU538">
        <f>_xlfn.RANK.AVG(Table2[[#This Row],[Sharpe Ratio Z-Score]],Table2[Sharpe Ratio Z-Score])</f>
        <v>644</v>
      </c>
      <c r="AV538">
        <f>(Table2[[#This Row],[Rank 1Y]]+Table2[[#This Row],[Rank 6M]]+Table2[[#This Row],[Rank Sharpe]])/3</f>
        <v>498.33333333333331</v>
      </c>
    </row>
    <row r="539" spans="1:48" x14ac:dyDescent="0.3">
      <c r="A539" t="s">
        <v>1258</v>
      </c>
      <c r="B539" t="s">
        <v>1259</v>
      </c>
      <c r="C539" t="s">
        <v>3150</v>
      </c>
      <c r="D539" t="s">
        <v>77</v>
      </c>
      <c r="E539">
        <v>9491.8558738899992</v>
      </c>
      <c r="F539">
        <v>806.65</v>
      </c>
      <c r="G539">
        <v>-6.9004933462918396</v>
      </c>
      <c r="H539">
        <f>(Table2[[#This Row],[1Y Return vs Nifty]]-AVERAGE(Table2[1Y Return vs Nifty]))/_xlfn.STDEV.P(Table2[1Y Return vs Nifty])</f>
        <v>-0.53904902389284437</v>
      </c>
      <c r="I539">
        <v>7.2948524532604404</v>
      </c>
      <c r="J539">
        <f>(Table2[[#This Row],[1M Return vs Nifty]]-AVERAGE(Table2[1M Return vs Nifty]))/_xlfn.STDEV.P(Table2[1M Return vs Nifty])</f>
        <v>0.61345142396549412</v>
      </c>
      <c r="K539">
        <v>-11.878065170018401</v>
      </c>
      <c r="L539">
        <f>(Table2[[#This Row],[6M Return vs Nifty]]-AVERAGE(Table2[6M Return vs Nifty]))/_xlfn.STDEV.P(Table2[6M Return vs Nifty])</f>
        <v>-0.6883778489098672</v>
      </c>
      <c r="M539">
        <v>2.5147215720276002</v>
      </c>
      <c r="N539">
        <f>(Table2[[#This Row],[1W Return vs Nifty]]-AVERAGE(Table2[1W Return vs Nifty]))/_xlfn.STDEV.P(Table2[1W Return vs Nifty])</f>
        <v>0.11249848558634808</v>
      </c>
      <c r="O539">
        <v>800.82</v>
      </c>
      <c r="P539">
        <v>801.77161405921697</v>
      </c>
      <c r="Q539">
        <v>810.09456134521702</v>
      </c>
      <c r="R539">
        <v>51.473914043582603</v>
      </c>
      <c r="S539" s="1">
        <f>(Table2[[#This Row],[Close Price]]-Table2[[#This Row],[20D EMA]])/Table2[[#This Row],[20D EMA]]</f>
        <v>7.2800379610897916E-3</v>
      </c>
      <c r="T539" s="1">
        <f>(Table2[[#This Row],[Close Price]]-Table2[[#This Row],[50D EMA]])/Table2[[#This Row],[50D EMA]]</f>
        <v>6.084508175694405E-3</v>
      </c>
      <c r="U539" s="1">
        <f>(Table2[[#This Row],[Close Price]]-Table2[[#This Row],[200D EMA]])/Table2[[#This Row],[200D EMA]]</f>
        <v>-4.2520484762878933E-3</v>
      </c>
      <c r="V539">
        <v>1.60581367520595</v>
      </c>
      <c r="W539">
        <v>801.65</v>
      </c>
      <c r="X539">
        <v>838</v>
      </c>
      <c r="Y539">
        <v>801.65</v>
      </c>
      <c r="Z539">
        <v>838</v>
      </c>
      <c r="AA539">
        <v>771.8</v>
      </c>
      <c r="AB539">
        <v>838</v>
      </c>
      <c r="AC539" s="1">
        <f>(Table2[[#This Row],[Close Price]]/Table2[[#This Row],[Day Low]])-1</f>
        <v>6.2371359071913268E-3</v>
      </c>
      <c r="AD539" s="1">
        <f>(Table2[[#This Row],[Day High]]/Table2[[#This Row],[Close Price]])-1</f>
        <v>3.8864439347920499E-2</v>
      </c>
      <c r="AE539" s="1">
        <f>(Table2[[#This Row],[Close Price]]/Table2[[#This Row],[Current Week Low]])-1</f>
        <v>6.2371359071913268E-3</v>
      </c>
      <c r="AF539" s="1">
        <f>(Table2[[#This Row],[Current Week High]]/Table2[[#This Row],[Close Price]])-1</f>
        <v>3.8864439347920499E-2</v>
      </c>
      <c r="AG539" s="1">
        <f>(Table2[[#This Row],[Close Price]]/Table2[[#This Row],[Current Month Low]])-1</f>
        <v>4.5154185022026505E-2</v>
      </c>
      <c r="AH539" s="1">
        <f>(Table2[[#This Row],[Current Month High]]/Table2[[#This Row],[Close Price]])-1</f>
        <v>3.8864439347920499E-2</v>
      </c>
      <c r="AI539">
        <v>23.9571065517882</v>
      </c>
      <c r="AJ539">
        <v>24.185974905703901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-7.0000000000000007E-2</v>
      </c>
      <c r="AM539" t="s">
        <v>3187</v>
      </c>
      <c r="AN539">
        <v>4.54</v>
      </c>
      <c r="AO539" t="s">
        <v>3188</v>
      </c>
      <c r="AP539">
        <v>2.7773459059323002E-2</v>
      </c>
      <c r="AQ539">
        <f>(Table2[[#This Row],[Sharpe Ratio]]-AVERAGE(Table2[Sharpe Ratio]))/_xlfn.STDEV.P(Table2[Sharpe Ratio])</f>
        <v>-0.44538419042900168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499</v>
      </c>
      <c r="AT539">
        <f>_xlfn.RANK.AVG(Table2[[#This Row],[6M Return vs Nifty Z-Score]],Table2[6M Return vs Nifty Z-Score])</f>
        <v>551</v>
      </c>
      <c r="AU539">
        <f>_xlfn.RANK.AVG(Table2[[#This Row],[Sharpe Ratio Z-Score]],Table2[Sharpe Ratio Z-Score])</f>
        <v>449</v>
      </c>
      <c r="AV539">
        <f>(Table2[[#This Row],[Rank 1Y]]+Table2[[#This Row],[Rank 6M]]+Table2[[#This Row],[Rank Sharpe]])/3</f>
        <v>499.66666666666669</v>
      </c>
    </row>
    <row r="540" spans="1:48" x14ac:dyDescent="0.3">
      <c r="A540" t="s">
        <v>442</v>
      </c>
      <c r="B540" t="s">
        <v>443</v>
      </c>
      <c r="C540" t="s">
        <v>3144</v>
      </c>
      <c r="D540" t="s">
        <v>234</v>
      </c>
      <c r="E540">
        <v>52420.964840740002</v>
      </c>
      <c r="F540">
        <v>1982.6</v>
      </c>
      <c r="G540">
        <v>1.1648350671530701</v>
      </c>
      <c r="H540">
        <f>(Table2[[#This Row],[1Y Return vs Nifty]]-AVERAGE(Table2[1Y Return vs Nifty]))/_xlfn.STDEV.P(Table2[1Y Return vs Nifty])</f>
        <v>-0.40152658575472849</v>
      </c>
      <c r="I540">
        <v>-1.44518330693108</v>
      </c>
      <c r="J540">
        <f>(Table2[[#This Row],[1M Return vs Nifty]]-AVERAGE(Table2[1M Return vs Nifty]))/_xlfn.STDEV.P(Table2[1M Return vs Nifty])</f>
        <v>-0.350624792525627</v>
      </c>
      <c r="K540">
        <v>-4.0419683502450301</v>
      </c>
      <c r="L540">
        <f>(Table2[[#This Row],[6M Return vs Nifty]]-AVERAGE(Table2[6M Return vs Nifty]))/_xlfn.STDEV.P(Table2[6M Return vs Nifty])</f>
        <v>-0.43820759827635242</v>
      </c>
      <c r="M540">
        <v>-2.9702230621805299</v>
      </c>
      <c r="N540">
        <f>(Table2[[#This Row],[1W Return vs Nifty]]-AVERAGE(Table2[1W Return vs Nifty]))/_xlfn.STDEV.P(Table2[1W Return vs Nifty])</f>
        <v>-1.0275733914365712</v>
      </c>
      <c r="O540">
        <v>2082.04</v>
      </c>
      <c r="P540">
        <v>2066.23952184579</v>
      </c>
      <c r="Q540">
        <v>1931.6326920348499</v>
      </c>
      <c r="R540">
        <v>21.658613460772401</v>
      </c>
      <c r="S540" s="1">
        <f>(Table2[[#This Row],[Close Price]]-Table2[[#This Row],[20D EMA]])/Table2[[#This Row],[20D EMA]]</f>
        <v>-4.7760849935640073E-2</v>
      </c>
      <c r="T540" s="1">
        <f>(Table2[[#This Row],[Close Price]]-Table2[[#This Row],[50D EMA]])/Table2[[#This Row],[50D EMA]]</f>
        <v>-4.047910271848551E-2</v>
      </c>
      <c r="U540" s="1">
        <f>(Table2[[#This Row],[Close Price]]-Table2[[#This Row],[200D EMA]])/Table2[[#This Row],[200D EMA]]</f>
        <v>2.6385610564221309E-2</v>
      </c>
      <c r="V540">
        <v>0.55335131315125297</v>
      </c>
      <c r="W540">
        <v>1975</v>
      </c>
      <c r="X540">
        <v>2042.7</v>
      </c>
      <c r="Y540">
        <v>1975</v>
      </c>
      <c r="Z540">
        <v>2102.5</v>
      </c>
      <c r="AA540">
        <v>1975</v>
      </c>
      <c r="AB540">
        <v>2186.4</v>
      </c>
      <c r="AC540" s="1">
        <f>(Table2[[#This Row],[Close Price]]/Table2[[#This Row],[Day Low]])-1</f>
        <v>3.8481012658226899E-3</v>
      </c>
      <c r="AD540" s="1">
        <f>(Table2[[#This Row],[Day High]]/Table2[[#This Row],[Close Price]])-1</f>
        <v>3.0313729446181936E-2</v>
      </c>
      <c r="AE540" s="1">
        <f>(Table2[[#This Row],[Close Price]]/Table2[[#This Row],[Current Week Low]])-1</f>
        <v>3.8481012658226899E-3</v>
      </c>
      <c r="AF540" s="1">
        <f>(Table2[[#This Row],[Current Week High]]/Table2[[#This Row],[Close Price]])-1</f>
        <v>6.0476142439221281E-2</v>
      </c>
      <c r="AG540" s="1">
        <f>(Table2[[#This Row],[Close Price]]/Table2[[#This Row],[Current Month Low]])-1</f>
        <v>3.8481012658226899E-3</v>
      </c>
      <c r="AH540" s="1">
        <f>(Table2[[#This Row],[Current Month High]]/Table2[[#This Row],[Close Price]])-1</f>
        <v>0.10279431050136201</v>
      </c>
      <c r="AI540">
        <v>11.212549177847199</v>
      </c>
      <c r="AJ540">
        <v>28.1660094382312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-0.04</v>
      </c>
      <c r="AM540" t="s">
        <v>3187</v>
      </c>
      <c r="AN540">
        <v>-8.86</v>
      </c>
      <c r="AO540" t="s">
        <v>3187</v>
      </c>
      <c r="AP540">
        <v>-7.4351127331779999E-3</v>
      </c>
      <c r="AQ540">
        <f>(Table2[[#This Row],[Sharpe Ratio]]-AVERAGE(Table2[Sharpe Ratio]))/_xlfn.STDEV.P(Table2[Sharpe Ratio])</f>
        <v>-0.85794766383250709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-3.0758800318257862</v>
      </c>
      <c r="AS540">
        <f>_xlfn.RANK.AVG(Table2[[#This Row],[1Y Return vs Nifty Z-Score]],Table2[1Y Return vs Nifty Z-Score])</f>
        <v>441</v>
      </c>
      <c r="AT540">
        <f>_xlfn.RANK.AVG(Table2[[#This Row],[6M Return vs Nifty Z-Score]],Table2[6M Return vs Nifty Z-Score])</f>
        <v>468</v>
      </c>
      <c r="AU540">
        <f>_xlfn.RANK.AVG(Table2[[#This Row],[Sharpe Ratio Z-Score]],Table2[Sharpe Ratio Z-Score])</f>
        <v>593</v>
      </c>
      <c r="AV540">
        <f>(Table2[[#This Row],[Rank 1Y]]+Table2[[#This Row],[Rank 6M]]+Table2[[#This Row],[Rank Sharpe]])/3</f>
        <v>500.66666666666669</v>
      </c>
    </row>
    <row r="541" spans="1:48" x14ac:dyDescent="0.3">
      <c r="A541" t="s">
        <v>173</v>
      </c>
      <c r="B541" t="s">
        <v>174</v>
      </c>
      <c r="C541" t="s">
        <v>3142</v>
      </c>
      <c r="D541" t="s">
        <v>43</v>
      </c>
      <c r="E541">
        <v>156233.58449353001</v>
      </c>
      <c r="F541">
        <v>726.1</v>
      </c>
      <c r="G541">
        <v>-11.682682750174299</v>
      </c>
      <c r="H541">
        <f>(Table2[[#This Row],[1Y Return vs Nifty]]-AVERAGE(Table2[1Y Return vs Nifty]))/_xlfn.STDEV.P(Table2[1Y Return vs Nifty])</f>
        <v>-0.62059044573548894</v>
      </c>
      <c r="I541">
        <v>6.9062221690483696</v>
      </c>
      <c r="J541">
        <f>(Table2[[#This Row],[1M Return vs Nifty]]-AVERAGE(Table2[1M Return vs Nifty]))/_xlfn.STDEV.P(Table2[1M Return vs Nifty])</f>
        <v>0.57058326823968353</v>
      </c>
      <c r="K541">
        <v>8.1396575248627006</v>
      </c>
      <c r="L541">
        <f>(Table2[[#This Row],[6M Return vs Nifty]]-AVERAGE(Table2[6M Return vs Nifty]))/_xlfn.STDEV.P(Table2[6M Return vs Nifty])</f>
        <v>-4.9304746717717993E-2</v>
      </c>
      <c r="M541">
        <v>1.7709452950031801</v>
      </c>
      <c r="N541">
        <f>(Table2[[#This Row],[1W Return vs Nifty]]-AVERAGE(Table2[1W Return vs Nifty]))/_xlfn.STDEV.P(Table2[1W Return vs Nifty])</f>
        <v>-4.209895755717246E-2</v>
      </c>
      <c r="O541">
        <v>719.51</v>
      </c>
      <c r="P541">
        <v>707.60560972810197</v>
      </c>
      <c r="Q541">
        <v>653.99387165447797</v>
      </c>
      <c r="R541">
        <v>54.668662231488597</v>
      </c>
      <c r="S541" s="1">
        <f>(Table2[[#This Row],[Close Price]]-Table2[[#This Row],[20D EMA]])/Table2[[#This Row],[20D EMA]]</f>
        <v>9.1590109935929063E-3</v>
      </c>
      <c r="T541" s="1">
        <f>(Table2[[#This Row],[Close Price]]-Table2[[#This Row],[50D EMA]])/Table2[[#This Row],[50D EMA]]</f>
        <v>2.6136579498012374E-2</v>
      </c>
      <c r="U541" s="1">
        <f>(Table2[[#This Row],[Close Price]]-Table2[[#This Row],[200D EMA]])/Table2[[#This Row],[200D EMA]]</f>
        <v>0.11025505202840433</v>
      </c>
      <c r="V541">
        <v>0.79961775143317004</v>
      </c>
      <c r="W541">
        <v>715.95</v>
      </c>
      <c r="X541">
        <v>731.5</v>
      </c>
      <c r="Y541">
        <v>711.3</v>
      </c>
      <c r="Z541">
        <v>746.45</v>
      </c>
      <c r="AA541">
        <v>696.5</v>
      </c>
      <c r="AB541">
        <v>746.45</v>
      </c>
      <c r="AC541" s="1">
        <f>(Table2[[#This Row],[Close Price]]/Table2[[#This Row],[Day Low]])-1</f>
        <v>1.4176967665339824E-2</v>
      </c>
      <c r="AD541" s="1">
        <f>(Table2[[#This Row],[Day High]]/Table2[[#This Row],[Close Price]])-1</f>
        <v>7.4369921498416147E-3</v>
      </c>
      <c r="AE541" s="1">
        <f>(Table2[[#This Row],[Close Price]]/Table2[[#This Row],[Current Week Low]])-1</f>
        <v>2.0806973147757812E-2</v>
      </c>
      <c r="AF541" s="1">
        <f>(Table2[[#This Row],[Current Week High]]/Table2[[#This Row],[Close Price]])-1</f>
        <v>2.8026442638755089E-2</v>
      </c>
      <c r="AG541" s="1">
        <f>(Table2[[#This Row],[Close Price]]/Table2[[#This Row],[Current Month Low]])-1</f>
        <v>4.2498205312275772E-2</v>
      </c>
      <c r="AH541" s="1">
        <f>(Table2[[#This Row],[Current Month High]]/Table2[[#This Row],[Close Price]])-1</f>
        <v>2.8026442638755089E-2</v>
      </c>
      <c r="AI541">
        <v>4.8340448973970496</v>
      </c>
      <c r="AJ541">
        <v>41.982792334767304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0.03</v>
      </c>
      <c r="AM541" t="s">
        <v>3188</v>
      </c>
      <c r="AN541">
        <v>1.1299999999999999</v>
      </c>
      <c r="AO541" t="s">
        <v>3188</v>
      </c>
      <c r="AP541">
        <v>-3.4205984172803003E-2</v>
      </c>
      <c r="AQ541">
        <f>(Table2[[#This Row],[Sharpe Ratio]]-AVERAGE(Table2[Sharpe Ratio]))/_xlfn.STDEV.P(Table2[Sharpe Ratio])</f>
        <v>-1.1716406977976841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-1.3130515795683799</v>
      </c>
      <c r="AS541">
        <f>_xlfn.RANK.AVG(Table2[[#This Row],[1Y Return vs Nifty Z-Score]],Table2[1Y Return vs Nifty Z-Score])</f>
        <v>529</v>
      </c>
      <c r="AT541">
        <f>_xlfn.RANK.AVG(Table2[[#This Row],[6M Return vs Nifty Z-Score]],Table2[6M Return vs Nifty Z-Score])</f>
        <v>335</v>
      </c>
      <c r="AU541">
        <f>_xlfn.RANK.AVG(Table2[[#This Row],[Sharpe Ratio Z-Score]],Table2[Sharpe Ratio Z-Score])</f>
        <v>639</v>
      </c>
      <c r="AV541">
        <f>(Table2[[#This Row],[Rank 1Y]]+Table2[[#This Row],[Rank 6M]]+Table2[[#This Row],[Rank Sharpe]])/3</f>
        <v>501</v>
      </c>
    </row>
    <row r="542" spans="1:48" x14ac:dyDescent="0.3">
      <c r="A542" t="s">
        <v>1984</v>
      </c>
      <c r="B542" t="s">
        <v>1985</v>
      </c>
      <c r="C542" t="s">
        <v>3141</v>
      </c>
      <c r="D542" t="s">
        <v>21</v>
      </c>
      <c r="E542">
        <v>3532.7428105250001</v>
      </c>
      <c r="F542">
        <v>598.45000000000005</v>
      </c>
      <c r="G542">
        <v>-25.143440978744401</v>
      </c>
      <c r="H542">
        <f>(Table2[[#This Row],[1Y Return vs Nifty]]-AVERAGE(Table2[1Y Return vs Nifty]))/_xlfn.STDEV.P(Table2[1Y Return vs Nifty])</f>
        <v>-0.85011070776161868</v>
      </c>
      <c r="I542">
        <v>-4.3861152806703902</v>
      </c>
      <c r="J542">
        <f>(Table2[[#This Row],[1M Return vs Nifty]]-AVERAGE(Table2[1M Return vs Nifty]))/_xlfn.STDEV.P(Table2[1M Return vs Nifty])</f>
        <v>-0.67502650528683772</v>
      </c>
      <c r="K542">
        <v>-12.9531840308835</v>
      </c>
      <c r="L542">
        <f>(Table2[[#This Row],[6M Return vs Nifty]]-AVERAGE(Table2[6M Return vs Nifty]))/_xlfn.STDEV.P(Table2[6M Return vs Nifty])</f>
        <v>-0.72270141089097351</v>
      </c>
      <c r="M542">
        <v>-1.8189400747014099</v>
      </c>
      <c r="N542">
        <f>(Table2[[#This Row],[1W Return vs Nifty]]-AVERAGE(Table2[1W Return vs Nifty]))/_xlfn.STDEV.P(Table2[1W Return vs Nifty])</f>
        <v>-0.7882737368267726</v>
      </c>
      <c r="O542">
        <v>610.75</v>
      </c>
      <c r="P542">
        <v>615.63122717145097</v>
      </c>
      <c r="Q542">
        <v>604.14214704943504</v>
      </c>
      <c r="R542">
        <v>41.771192826746898</v>
      </c>
      <c r="S542" s="1">
        <f>(Table2[[#This Row],[Close Price]]-Table2[[#This Row],[20D EMA]])/Table2[[#This Row],[20D EMA]]</f>
        <v>-2.0139173147769061E-2</v>
      </c>
      <c r="T542" s="1">
        <f>(Table2[[#This Row],[Close Price]]-Table2[[#This Row],[50D EMA]])/Table2[[#This Row],[50D EMA]]</f>
        <v>-2.7908310061513533E-2</v>
      </c>
      <c r="U542" s="1">
        <f>(Table2[[#This Row],[Close Price]]-Table2[[#This Row],[200D EMA]])/Table2[[#This Row],[200D EMA]]</f>
        <v>-9.4218671503632449E-3</v>
      </c>
      <c r="V542">
        <v>0.402264934554179</v>
      </c>
      <c r="W542">
        <v>591.29999999999995</v>
      </c>
      <c r="X542">
        <v>617.4</v>
      </c>
      <c r="Y542">
        <v>591.29999999999995</v>
      </c>
      <c r="Z542">
        <v>617.4</v>
      </c>
      <c r="AA542">
        <v>558</v>
      </c>
      <c r="AB542">
        <v>630</v>
      </c>
      <c r="AC542" s="1">
        <f>(Table2[[#This Row],[Close Price]]/Table2[[#This Row],[Day Low]])-1</f>
        <v>1.2092000676475756E-2</v>
      </c>
      <c r="AD542" s="1">
        <f>(Table2[[#This Row],[Day High]]/Table2[[#This Row],[Close Price]])-1</f>
        <v>3.1665134931907257E-2</v>
      </c>
      <c r="AE542" s="1">
        <f>(Table2[[#This Row],[Close Price]]/Table2[[#This Row],[Current Week Low]])-1</f>
        <v>1.2092000676475756E-2</v>
      </c>
      <c r="AF542" s="1">
        <f>(Table2[[#This Row],[Current Week High]]/Table2[[#This Row],[Close Price]])-1</f>
        <v>3.1665134931907257E-2</v>
      </c>
      <c r="AG542" s="1">
        <f>(Table2[[#This Row],[Close Price]]/Table2[[#This Row],[Current Month Low]])-1</f>
        <v>7.2491039426523463E-2</v>
      </c>
      <c r="AH542" s="1">
        <f>(Table2[[#This Row],[Current Month High]]/Table2[[#This Row],[Close Price]])-1</f>
        <v>5.2719525440721782E-2</v>
      </c>
      <c r="AI542">
        <v>32.258334029576297</v>
      </c>
      <c r="AJ542">
        <v>32.988888888888802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-0.13</v>
      </c>
      <c r="AM542" t="s">
        <v>3187</v>
      </c>
      <c r="AN542">
        <v>-1.77</v>
      </c>
      <c r="AO542" t="s">
        <v>3187</v>
      </c>
      <c r="AP542">
        <v>6.867668478392E-2</v>
      </c>
      <c r="AQ542">
        <f>(Table2[[#This Row],[Sharpe Ratio]]-AVERAGE(Table2[Sharpe Ratio]))/_xlfn.STDEV.P(Table2[Sharpe Ratio])</f>
        <v>3.3907528013879272E-2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609</v>
      </c>
      <c r="AT542">
        <f>_xlfn.RANK.AVG(Table2[[#This Row],[6M Return vs Nifty Z-Score]],Table2[6M Return vs Nifty Z-Score])</f>
        <v>564</v>
      </c>
      <c r="AU542">
        <f>_xlfn.RANK.AVG(Table2[[#This Row],[Sharpe Ratio Z-Score]],Table2[Sharpe Ratio Z-Score])</f>
        <v>332</v>
      </c>
      <c r="AV542">
        <f>(Table2[[#This Row],[Rank 1Y]]+Table2[[#This Row],[Rank 6M]]+Table2[[#This Row],[Rank Sharpe]])/3</f>
        <v>501.66666666666669</v>
      </c>
    </row>
    <row r="543" spans="1:48" x14ac:dyDescent="0.3">
      <c r="A543" t="s">
        <v>910</v>
      </c>
      <c r="B543" t="s">
        <v>911</v>
      </c>
      <c r="C543" t="s">
        <v>3156</v>
      </c>
      <c r="D543" t="s">
        <v>448</v>
      </c>
      <c r="E543">
        <v>16995.904624819999</v>
      </c>
      <c r="F543">
        <v>1599.4</v>
      </c>
      <c r="G543">
        <v>-7.9943839528025196</v>
      </c>
      <c r="H543">
        <f>(Table2[[#This Row],[1Y Return vs Nifty]]-AVERAGE(Table2[1Y Return vs Nifty]))/_xlfn.STDEV.P(Table2[1Y Return vs Nifty])</f>
        <v>-0.55770102360719653</v>
      </c>
      <c r="I543">
        <v>3.9262795839605502</v>
      </c>
      <c r="J543">
        <f>(Table2[[#This Row],[1M Return vs Nifty]]-AVERAGE(Table2[1M Return vs Nifty]))/_xlfn.STDEV.P(Table2[1M Return vs Nifty])</f>
        <v>0.24187846066012261</v>
      </c>
      <c r="K543">
        <v>10.0321140464608</v>
      </c>
      <c r="L543">
        <f>(Table2[[#This Row],[6M Return vs Nifty]]-AVERAGE(Table2[6M Return vs Nifty]))/_xlfn.STDEV.P(Table2[6M Return vs Nifty])</f>
        <v>1.1112618357018088E-2</v>
      </c>
      <c r="M543">
        <v>4.1637907301051396</v>
      </c>
      <c r="N543">
        <f>(Table2[[#This Row],[1W Return vs Nifty]]-AVERAGE(Table2[1W Return vs Nifty]))/_xlfn.STDEV.P(Table2[1W Return vs Nifty])</f>
        <v>0.45526536761914949</v>
      </c>
      <c r="O543">
        <v>1572.19</v>
      </c>
      <c r="P543">
        <v>1549.1546309318301</v>
      </c>
      <c r="Q543">
        <v>1472.45246004709</v>
      </c>
      <c r="R543">
        <v>58.275480314338097</v>
      </c>
      <c r="S543" s="1">
        <f>(Table2[[#This Row],[Close Price]]-Table2[[#This Row],[20D EMA]])/Table2[[#This Row],[20D EMA]]</f>
        <v>1.7307068484089097E-2</v>
      </c>
      <c r="T543" s="1">
        <f>(Table2[[#This Row],[Close Price]]-Table2[[#This Row],[50D EMA]])/Table2[[#This Row],[50D EMA]]</f>
        <v>3.2434056655756174E-2</v>
      </c>
      <c r="U543" s="1">
        <f>(Table2[[#This Row],[Close Price]]-Table2[[#This Row],[200D EMA]])/Table2[[#This Row],[200D EMA]]</f>
        <v>8.6215034710764277E-2</v>
      </c>
      <c r="V543">
        <v>0.93830011689327897</v>
      </c>
      <c r="W543">
        <v>1584.95</v>
      </c>
      <c r="X543">
        <v>1640</v>
      </c>
      <c r="Y543">
        <v>1551.55</v>
      </c>
      <c r="Z543">
        <v>1640</v>
      </c>
      <c r="AA543">
        <v>1482</v>
      </c>
      <c r="AB543">
        <v>1643.95</v>
      </c>
      <c r="AC543" s="1">
        <f>(Table2[[#This Row],[Close Price]]/Table2[[#This Row],[Day Low]])-1</f>
        <v>9.1170068456418729E-3</v>
      </c>
      <c r="AD543" s="1">
        <f>(Table2[[#This Row],[Day High]]/Table2[[#This Row],[Close Price]])-1</f>
        <v>2.5384519194697974E-2</v>
      </c>
      <c r="AE543" s="1">
        <f>(Table2[[#This Row],[Close Price]]/Table2[[#This Row],[Current Week Low]])-1</f>
        <v>3.0840127614321311E-2</v>
      </c>
      <c r="AF543" s="1">
        <f>(Table2[[#This Row],[Current Week High]]/Table2[[#This Row],[Close Price]])-1</f>
        <v>2.5384519194697974E-2</v>
      </c>
      <c r="AG543" s="1">
        <f>(Table2[[#This Row],[Close Price]]/Table2[[#This Row],[Current Month Low]])-1</f>
        <v>7.9217273954116152E-2</v>
      </c>
      <c r="AH543" s="1">
        <f>(Table2[[#This Row],[Current Month High]]/Table2[[#This Row],[Close Price]])-1</f>
        <v>2.7854195323246289E-2</v>
      </c>
      <c r="AI543">
        <v>5.6646242340877704</v>
      </c>
      <c r="AJ543">
        <v>28.672566371681398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3188</v>
      </c>
      <c r="AN543">
        <v>1.45</v>
      </c>
      <c r="AO543" t="s">
        <v>3188</v>
      </c>
      <c r="AP543">
        <v>-6.9372544431879998E-2</v>
      </c>
      <c r="AQ543">
        <f>(Table2[[#This Row],[Sharpe Ratio]]-AVERAGE(Table2[Sharpe Ratio]))/_xlfn.STDEV.P(Table2[Sharpe Ratio])</f>
        <v>-1.5837118926658782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-1.4331564696367844</v>
      </c>
      <c r="AS543">
        <f>_xlfn.RANK.AVG(Table2[[#This Row],[1Y Return vs Nifty Z-Score]],Table2[1Y Return vs Nifty Z-Score])</f>
        <v>509</v>
      </c>
      <c r="AT543">
        <f>_xlfn.RANK.AVG(Table2[[#This Row],[6M Return vs Nifty Z-Score]],Table2[6M Return vs Nifty Z-Score])</f>
        <v>307</v>
      </c>
      <c r="AU543">
        <f>_xlfn.RANK.AVG(Table2[[#This Row],[Sharpe Ratio Z-Score]],Table2[Sharpe Ratio Z-Score])</f>
        <v>691</v>
      </c>
      <c r="AV543">
        <f>(Table2[[#This Row],[Rank 1Y]]+Table2[[#This Row],[Rank 6M]]+Table2[[#This Row],[Rank Sharpe]])/3</f>
        <v>502.33333333333331</v>
      </c>
    </row>
    <row r="544" spans="1:48" x14ac:dyDescent="0.3">
      <c r="A544" t="s">
        <v>1846</v>
      </c>
      <c r="B544" t="s">
        <v>1847</v>
      </c>
      <c r="C544" t="s">
        <v>3151</v>
      </c>
      <c r="D544" t="s">
        <v>1848</v>
      </c>
      <c r="E544">
        <v>4167.7562871359996</v>
      </c>
      <c r="F544">
        <v>61.68</v>
      </c>
      <c r="G544">
        <v>-29.9613260290011</v>
      </c>
      <c r="H544">
        <f>(Table2[[#This Row],[1Y Return vs Nifty]]-AVERAGE(Table2[1Y Return vs Nifty]))/_xlfn.STDEV.P(Table2[1Y Return vs Nifty])</f>
        <v>-0.9322607783868867</v>
      </c>
      <c r="I544">
        <v>-8.7614682430994009</v>
      </c>
      <c r="J544">
        <f>(Table2[[#This Row],[1M Return vs Nifty]]-AVERAGE(Table2[1M Return vs Nifty]))/_xlfn.STDEV.P(Table2[1M Return vs Nifty])</f>
        <v>-1.1576531038008175</v>
      </c>
      <c r="K544">
        <v>-1.5067795448311101</v>
      </c>
      <c r="L544">
        <f>(Table2[[#This Row],[6M Return vs Nifty]]-AVERAGE(Table2[6M Return vs Nifty]))/_xlfn.STDEV.P(Table2[6M Return vs Nifty])</f>
        <v>-0.35727077048559724</v>
      </c>
      <c r="M544">
        <v>-1.30656277206128</v>
      </c>
      <c r="N544">
        <f>(Table2[[#This Row],[1W Return vs Nifty]]-AVERAGE(Table2[1W Return vs Nifty]))/_xlfn.STDEV.P(Table2[1W Return vs Nifty])</f>
        <v>-0.68177367308470571</v>
      </c>
      <c r="O544">
        <v>64.22</v>
      </c>
      <c r="P544">
        <v>66.545501260988402</v>
      </c>
      <c r="Q544">
        <v>64.773311292942594</v>
      </c>
      <c r="R544">
        <v>32.705345438207303</v>
      </c>
      <c r="S544" s="1">
        <f>(Table2[[#This Row],[Close Price]]-Table2[[#This Row],[20D EMA]])/Table2[[#This Row],[20D EMA]]</f>
        <v>-3.9551541575833064E-2</v>
      </c>
      <c r="T544" s="1">
        <f>(Table2[[#This Row],[Close Price]]-Table2[[#This Row],[50D EMA]])/Table2[[#This Row],[50D EMA]]</f>
        <v>-7.3115404780048618E-2</v>
      </c>
      <c r="U544" s="1">
        <f>(Table2[[#This Row],[Close Price]]-Table2[[#This Row],[200D EMA]])/Table2[[#This Row],[200D EMA]]</f>
        <v>-4.775595428420884E-2</v>
      </c>
      <c r="V544">
        <v>0.55319438700928802</v>
      </c>
      <c r="W544">
        <v>61.24</v>
      </c>
      <c r="X544">
        <v>62.66</v>
      </c>
      <c r="Y544">
        <v>61.24</v>
      </c>
      <c r="Z544">
        <v>65.05</v>
      </c>
      <c r="AA544">
        <v>59.8</v>
      </c>
      <c r="AB544">
        <v>66.64</v>
      </c>
      <c r="AC544" s="1">
        <f>(Table2[[#This Row],[Close Price]]/Table2[[#This Row],[Day Low]])-1</f>
        <v>7.1848465055519561E-3</v>
      </c>
      <c r="AD544" s="1">
        <f>(Table2[[#This Row],[Day High]]/Table2[[#This Row],[Close Price]])-1</f>
        <v>1.5888456549935093E-2</v>
      </c>
      <c r="AE544" s="1">
        <f>(Table2[[#This Row],[Close Price]]/Table2[[#This Row],[Current Week Low]])-1</f>
        <v>7.1848465055519561E-3</v>
      </c>
      <c r="AF544" s="1">
        <f>(Table2[[#This Row],[Current Week High]]/Table2[[#This Row],[Close Price]])-1</f>
        <v>5.4636835278858653E-2</v>
      </c>
      <c r="AG544" s="1">
        <f>(Table2[[#This Row],[Close Price]]/Table2[[#This Row],[Current Month Low]])-1</f>
        <v>3.1438127090301027E-2</v>
      </c>
      <c r="AH544" s="1">
        <f>(Table2[[#This Row],[Current Month High]]/Table2[[#This Row],[Close Price]])-1</f>
        <v>8.0415045395590079E-2</v>
      </c>
      <c r="AI544">
        <v>36.494811932555102</v>
      </c>
      <c r="AJ544">
        <v>41.467889908256801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-0.19</v>
      </c>
      <c r="AM544" t="s">
        <v>3187</v>
      </c>
      <c r="AN544">
        <v>-4.76</v>
      </c>
      <c r="AO544" t="s">
        <v>3187</v>
      </c>
      <c r="AP544">
        <v>3.6506556430622998E-2</v>
      </c>
      <c r="AQ544">
        <f>(Table2[[#This Row],[Sharpe Ratio]]-AVERAGE(Table2[Sharpe Ratio]))/_xlfn.STDEV.P(Table2[Sharpe Ratio])</f>
        <v>-0.34305237741743461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641</v>
      </c>
      <c r="AT544">
        <f>_xlfn.RANK.AVG(Table2[[#This Row],[6M Return vs Nifty Z-Score]],Table2[6M Return vs Nifty Z-Score])</f>
        <v>444</v>
      </c>
      <c r="AU544">
        <f>_xlfn.RANK.AVG(Table2[[#This Row],[Sharpe Ratio Z-Score]],Table2[Sharpe Ratio Z-Score])</f>
        <v>428</v>
      </c>
      <c r="AV544">
        <f>(Table2[[#This Row],[Rank 1Y]]+Table2[[#This Row],[Rank 6M]]+Table2[[#This Row],[Rank Sharpe]])/3</f>
        <v>504.33333333333331</v>
      </c>
    </row>
    <row r="545" spans="1:48" x14ac:dyDescent="0.3">
      <c r="A545" t="s">
        <v>825</v>
      </c>
      <c r="B545" t="s">
        <v>826</v>
      </c>
      <c r="C545" t="s">
        <v>3142</v>
      </c>
      <c r="D545" t="s">
        <v>529</v>
      </c>
      <c r="E545">
        <v>19524.94472</v>
      </c>
      <c r="F545">
        <v>460</v>
      </c>
      <c r="G545">
        <v>-53.930044777644802</v>
      </c>
      <c r="H545">
        <f>(Table2[[#This Row],[1Y Return vs Nifty]]-AVERAGE(Table2[1Y Return vs Nifty]))/_xlfn.STDEV.P(Table2[1Y Return vs Nifty])</f>
        <v>-1.3409529571040513</v>
      </c>
      <c r="I545">
        <v>-6.4610343641296497</v>
      </c>
      <c r="J545">
        <f>(Table2[[#This Row],[1M Return vs Nifty]]-AVERAGE(Table2[1M Return vs Nifty]))/_xlfn.STDEV.P(Table2[1M Return vs Nifty])</f>
        <v>-0.90390201499788636</v>
      </c>
      <c r="K545">
        <v>1.09936876595302</v>
      </c>
      <c r="L545">
        <f>(Table2[[#This Row],[6M Return vs Nifty]]-AVERAGE(Table2[6M Return vs Nifty]))/_xlfn.STDEV.P(Table2[6M Return vs Nifty])</f>
        <v>-0.27406853459032493</v>
      </c>
      <c r="M545">
        <v>3.8230988674548598</v>
      </c>
      <c r="N545">
        <f>(Table2[[#This Row],[1W Return vs Nifty]]-AVERAGE(Table2[1W Return vs Nifty]))/_xlfn.STDEV.P(Table2[1W Return vs Nifty])</f>
        <v>0.38445094063009483</v>
      </c>
      <c r="O545">
        <v>470.31</v>
      </c>
      <c r="P545">
        <v>469.49795049411301</v>
      </c>
      <c r="Q545">
        <v>475.32393374043397</v>
      </c>
      <c r="R545">
        <v>43.417979301711902</v>
      </c>
      <c r="S545" s="1">
        <f>(Table2[[#This Row],[Close Price]]-Table2[[#This Row],[20D EMA]])/Table2[[#This Row],[20D EMA]]</f>
        <v>-2.1921711211753955E-2</v>
      </c>
      <c r="T545" s="1">
        <f>(Table2[[#This Row],[Close Price]]-Table2[[#This Row],[50D EMA]])/Table2[[#This Row],[50D EMA]]</f>
        <v>-2.0230014815010588E-2</v>
      </c>
      <c r="U545" s="1">
        <f>(Table2[[#This Row],[Close Price]]-Table2[[#This Row],[200D EMA]])/Table2[[#This Row],[200D EMA]]</f>
        <v>-3.2238927292901905E-2</v>
      </c>
      <c r="V545">
        <v>0.650562465105882</v>
      </c>
      <c r="W545">
        <v>455.55</v>
      </c>
      <c r="X545">
        <v>471</v>
      </c>
      <c r="Y545">
        <v>455.55</v>
      </c>
      <c r="Z545">
        <v>482.4</v>
      </c>
      <c r="AA545">
        <v>430.85</v>
      </c>
      <c r="AB545">
        <v>482.5</v>
      </c>
      <c r="AC545" s="1">
        <f>(Table2[[#This Row],[Close Price]]/Table2[[#This Row],[Day Low]])-1</f>
        <v>9.7684118099001793E-3</v>
      </c>
      <c r="AD545" s="1">
        <f>(Table2[[#This Row],[Day High]]/Table2[[#This Row],[Close Price]])-1</f>
        <v>2.3913043478260843E-2</v>
      </c>
      <c r="AE545" s="1">
        <f>(Table2[[#This Row],[Close Price]]/Table2[[#This Row],[Current Week Low]])-1</f>
        <v>9.7684118099001793E-3</v>
      </c>
      <c r="AF545" s="1">
        <f>(Table2[[#This Row],[Current Week High]]/Table2[[#This Row],[Close Price]])-1</f>
        <v>4.8695652173913029E-2</v>
      </c>
      <c r="AG545" s="1">
        <f>(Table2[[#This Row],[Close Price]]/Table2[[#This Row],[Current Month Low]])-1</f>
        <v>6.765695717767195E-2</v>
      </c>
      <c r="AH545" s="1">
        <f>(Table2[[#This Row],[Current Month High]]/Table2[[#This Row],[Close Price]])-1</f>
        <v>4.8913043478260976E-2</v>
      </c>
      <c r="AI545">
        <v>48.621553911544602</v>
      </c>
      <c r="AJ545">
        <v>51.176547916392799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0.04</v>
      </c>
      <c r="AM545" t="s">
        <v>3188</v>
      </c>
      <c r="AN545">
        <v>-0.61</v>
      </c>
      <c r="AO545" t="s">
        <v>3187</v>
      </c>
      <c r="AP545">
        <v>5.0900813843948997E-2</v>
      </c>
      <c r="AQ545">
        <f>(Table2[[#This Row],[Sharpe Ratio]]-AVERAGE(Table2[Sharpe Ratio]))/_xlfn.STDEV.P(Table2[Sharpe Ratio])</f>
        <v>-0.17438479071427929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719</v>
      </c>
      <c r="AT545">
        <f>_xlfn.RANK.AVG(Table2[[#This Row],[6M Return vs Nifty Z-Score]],Table2[6M Return vs Nifty Z-Score])</f>
        <v>411</v>
      </c>
      <c r="AU545">
        <f>_xlfn.RANK.AVG(Table2[[#This Row],[Sharpe Ratio Z-Score]],Table2[Sharpe Ratio Z-Score])</f>
        <v>384</v>
      </c>
      <c r="AV545">
        <f>(Table2[[#This Row],[Rank 1Y]]+Table2[[#This Row],[Rank 6M]]+Table2[[#This Row],[Rank Sharpe]])/3</f>
        <v>504.66666666666669</v>
      </c>
    </row>
    <row r="546" spans="1:48" x14ac:dyDescent="0.3">
      <c r="A546" t="s">
        <v>134</v>
      </c>
      <c r="B546" t="s">
        <v>135</v>
      </c>
      <c r="C546" t="s">
        <v>3142</v>
      </c>
      <c r="D546" t="s">
        <v>54</v>
      </c>
      <c r="E546">
        <v>209118.34904802</v>
      </c>
      <c r="F546">
        <v>329.15</v>
      </c>
      <c r="G546">
        <v>24.043671287332302</v>
      </c>
      <c r="H546">
        <f>(Table2[[#This Row],[1Y Return vs Nifty]]-AVERAGE(Table2[1Y Return vs Nifty]))/_xlfn.STDEV.P(Table2[1Y Return vs Nifty])</f>
        <v>-1.1418064753065544E-2</v>
      </c>
      <c r="I546">
        <v>-1.61662537489134</v>
      </c>
      <c r="J546">
        <f>(Table2[[#This Row],[1M Return vs Nifty]]-AVERAGE(Table2[1M Return vs Nifty]))/_xlfn.STDEV.P(Table2[1M Return vs Nifty])</f>
        <v>-0.36953583874575358</v>
      </c>
      <c r="K546">
        <v>-24.763394103662101</v>
      </c>
      <c r="L546">
        <f>(Table2[[#This Row],[6M Return vs Nifty]]-AVERAGE(Table2[6M Return vs Nifty]))/_xlfn.STDEV.P(Table2[6M Return vs Nifty])</f>
        <v>-1.099746677417802</v>
      </c>
      <c r="M546">
        <v>-2.2392970440733402</v>
      </c>
      <c r="N546">
        <f>(Table2[[#This Row],[1W Return vs Nifty]]-AVERAGE(Table2[1W Return vs Nifty]))/_xlfn.STDEV.P(Table2[1W Return vs Nifty])</f>
        <v>-0.87564693583823539</v>
      </c>
      <c r="O546">
        <v>341.63</v>
      </c>
      <c r="P546">
        <v>341.88534343358799</v>
      </c>
      <c r="Q546">
        <v>315.95545761233399</v>
      </c>
      <c r="R546">
        <v>26.055087064911898</v>
      </c>
      <c r="S546" s="1">
        <f>(Table2[[#This Row],[Close Price]]-Table2[[#This Row],[20D EMA]])/Table2[[#This Row],[20D EMA]]</f>
        <v>-3.6530749641424984E-2</v>
      </c>
      <c r="T546" s="1">
        <f>(Table2[[#This Row],[Close Price]]-Table2[[#This Row],[50D EMA]])/Table2[[#This Row],[50D EMA]]</f>
        <v>-3.7250334587864198E-2</v>
      </c>
      <c r="U546" s="1">
        <f>(Table2[[#This Row],[Close Price]]-Table2[[#This Row],[200D EMA]])/Table2[[#This Row],[200D EMA]]</f>
        <v>4.176076744290716E-2</v>
      </c>
      <c r="V546">
        <v>0.79852578663200802</v>
      </c>
      <c r="W546">
        <v>328.6</v>
      </c>
      <c r="X546">
        <v>335</v>
      </c>
      <c r="Y546">
        <v>328.6</v>
      </c>
      <c r="Z546">
        <v>343.45</v>
      </c>
      <c r="AA546">
        <v>328.6</v>
      </c>
      <c r="AB546">
        <v>353</v>
      </c>
      <c r="AC546" s="1">
        <f>(Table2[[#This Row],[Close Price]]/Table2[[#This Row],[Day Low]])-1</f>
        <v>1.6737674984783624E-3</v>
      </c>
      <c r="AD546" s="1">
        <f>(Table2[[#This Row],[Day High]]/Table2[[#This Row],[Close Price]])-1</f>
        <v>1.7773051800091144E-2</v>
      </c>
      <c r="AE546" s="1">
        <f>(Table2[[#This Row],[Close Price]]/Table2[[#This Row],[Current Week Low]])-1</f>
        <v>1.6737674984783624E-3</v>
      </c>
      <c r="AF546" s="1">
        <f>(Table2[[#This Row],[Current Week High]]/Table2[[#This Row],[Close Price]])-1</f>
        <v>4.344523773355613E-2</v>
      </c>
      <c r="AG546" s="1">
        <f>(Table2[[#This Row],[Close Price]]/Table2[[#This Row],[Current Month Low]])-1</f>
        <v>1.6737674984783624E-3</v>
      </c>
      <c r="AH546" s="1">
        <f>(Table2[[#This Row],[Current Month High]]/Table2[[#This Row],[Close Price]])-1</f>
        <v>7.2459365031140921E-2</v>
      </c>
      <c r="AI546">
        <v>19.914932401640499</v>
      </c>
      <c r="AJ546">
        <v>61.150550795593603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-0.01</v>
      </c>
      <c r="AM546" t="s">
        <v>3187</v>
      </c>
      <c r="AN546">
        <v>-6.12</v>
      </c>
      <c r="AO546" t="s">
        <v>3187</v>
      </c>
      <c r="AQ546">
        <f>(Table2[[#This Row],[Sharpe Ratio]]-AVERAGE(Table2[Sharpe Ratio]))/_xlfn.STDEV.P(Table2[Sharpe Ratio])</f>
        <v>-0.77082524510946537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296</v>
      </c>
      <c r="AT546">
        <f>_xlfn.RANK.AVG(Table2[[#This Row],[6M Return vs Nifty Z-Score]],Table2[6M Return vs Nifty Z-Score])</f>
        <v>678</v>
      </c>
      <c r="AU546">
        <f>_xlfn.RANK.AVG(Table2[[#This Row],[Sharpe Ratio Z-Score]],Table2[Sharpe Ratio Z-Score])</f>
        <v>548.5</v>
      </c>
      <c r="AV546">
        <f>(Table2[[#This Row],[Rank 1Y]]+Table2[[#This Row],[Rank 6M]]+Table2[[#This Row],[Rank Sharpe]])/3</f>
        <v>507.5</v>
      </c>
    </row>
    <row r="547" spans="1:48" x14ac:dyDescent="0.3">
      <c r="A547" t="s">
        <v>1913</v>
      </c>
      <c r="B547" t="s">
        <v>1914</v>
      </c>
      <c r="C547" t="s">
        <v>3151</v>
      </c>
      <c r="D547" t="s">
        <v>138</v>
      </c>
      <c r="E547">
        <v>3800.3928281499998</v>
      </c>
      <c r="F547">
        <v>575.95000000000005</v>
      </c>
      <c r="G547">
        <v>-17.3428603299085</v>
      </c>
      <c r="H547">
        <f>(Table2[[#This Row],[1Y Return vs Nifty]]-AVERAGE(Table2[1Y Return vs Nifty]))/_xlfn.STDEV.P(Table2[1Y Return vs Nifty])</f>
        <v>-0.71710250093737649</v>
      </c>
      <c r="I547">
        <v>17.687466660020998</v>
      </c>
      <c r="J547">
        <f>(Table2[[#This Row],[1M Return vs Nifty]]-AVERAGE(Table2[1M Return vs Nifty]))/_xlfn.STDEV.P(Table2[1M Return vs Nifty])</f>
        <v>1.7598165486416015</v>
      </c>
      <c r="K547">
        <v>1.0726975488031201</v>
      </c>
      <c r="L547">
        <f>(Table2[[#This Row],[6M Return vs Nifty]]-AVERAGE(Table2[6M Return vs Nifty]))/_xlfn.STDEV.P(Table2[6M Return vs Nifty])</f>
        <v>-0.27492002293108336</v>
      </c>
      <c r="M547">
        <v>5.5375739891544802</v>
      </c>
      <c r="N547">
        <f>(Table2[[#This Row],[1W Return vs Nifty]]-AVERAGE(Table2[1W Return vs Nifty]))/_xlfn.STDEV.P(Table2[1W Return vs Nifty])</f>
        <v>0.7408127638497336</v>
      </c>
      <c r="O547">
        <v>585.49</v>
      </c>
      <c r="P547">
        <v>560.02380665687099</v>
      </c>
      <c r="Q547">
        <v>528.16105006354599</v>
      </c>
      <c r="R547">
        <v>42.650971618759897</v>
      </c>
      <c r="S547" s="1">
        <f>(Table2[[#This Row],[Close Price]]-Table2[[#This Row],[20D EMA]])/Table2[[#This Row],[20D EMA]]</f>
        <v>-1.62940443047703E-2</v>
      </c>
      <c r="T547" s="1">
        <f>(Table2[[#This Row],[Close Price]]-Table2[[#This Row],[50D EMA]])/Table2[[#This Row],[50D EMA]]</f>
        <v>2.8438421998883173E-2</v>
      </c>
      <c r="U547" s="1">
        <f>(Table2[[#This Row],[Close Price]]-Table2[[#This Row],[200D EMA]])/Table2[[#This Row],[200D EMA]]</f>
        <v>9.0481776213343079E-2</v>
      </c>
      <c r="V547">
        <v>1.0575914365855601</v>
      </c>
      <c r="W547">
        <v>572.35</v>
      </c>
      <c r="X547">
        <v>615</v>
      </c>
      <c r="Y547">
        <v>572.35</v>
      </c>
      <c r="Z547">
        <v>659</v>
      </c>
      <c r="AA547">
        <v>527.45000000000005</v>
      </c>
      <c r="AB547">
        <v>659</v>
      </c>
      <c r="AC547" s="1">
        <f>(Table2[[#This Row],[Close Price]]/Table2[[#This Row],[Day Low]])-1</f>
        <v>6.2898576046126475E-3</v>
      </c>
      <c r="AD547" s="1">
        <f>(Table2[[#This Row],[Day High]]/Table2[[#This Row],[Close Price]])-1</f>
        <v>6.7801024394478659E-2</v>
      </c>
      <c r="AE547" s="1">
        <f>(Table2[[#This Row],[Close Price]]/Table2[[#This Row],[Current Week Low]])-1</f>
        <v>6.2898576046126475E-3</v>
      </c>
      <c r="AF547" s="1">
        <f>(Table2[[#This Row],[Current Week High]]/Table2[[#This Row],[Close Price]])-1</f>
        <v>0.14419654483896172</v>
      </c>
      <c r="AG547" s="1">
        <f>(Table2[[#This Row],[Close Price]]/Table2[[#This Row],[Current Month Low]])-1</f>
        <v>9.1951843776661324E-2</v>
      </c>
      <c r="AH547" s="1">
        <f>(Table2[[#This Row],[Current Month High]]/Table2[[#This Row],[Close Price]])-1</f>
        <v>0.14419654483896172</v>
      </c>
      <c r="AI547">
        <v>15.808663946523099</v>
      </c>
      <c r="AJ547">
        <v>35.517647058823499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0.06</v>
      </c>
      <c r="AM547" t="s">
        <v>3188</v>
      </c>
      <c r="AN547">
        <v>-0.85</v>
      </c>
      <c r="AO547" t="s">
        <v>3187</v>
      </c>
      <c r="AQ547">
        <f>(Table2[[#This Row],[Sharpe Ratio]]-AVERAGE(Table2[Sharpe Ratio]))/_xlfn.STDEV.P(Table2[Sharpe Ratio])</f>
        <v>-0.77082524510946537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0.73778154351340985</v>
      </c>
      <c r="AS547">
        <f>_xlfn.RANK.AVG(Table2[[#This Row],[1Y Return vs Nifty Z-Score]],Table2[1Y Return vs Nifty Z-Score])</f>
        <v>563</v>
      </c>
      <c r="AT547">
        <f>_xlfn.RANK.AVG(Table2[[#This Row],[6M Return vs Nifty Z-Score]],Table2[6M Return vs Nifty Z-Score])</f>
        <v>412</v>
      </c>
      <c r="AU547">
        <f>_xlfn.RANK.AVG(Table2[[#This Row],[Sharpe Ratio Z-Score]],Table2[Sharpe Ratio Z-Score])</f>
        <v>548.5</v>
      </c>
      <c r="AV547">
        <f>(Table2[[#This Row],[Rank 1Y]]+Table2[[#This Row],[Rank 6M]]+Table2[[#This Row],[Rank Sharpe]])/3</f>
        <v>507.83333333333331</v>
      </c>
    </row>
    <row r="548" spans="1:48" x14ac:dyDescent="0.3">
      <c r="A548" t="s">
        <v>308</v>
      </c>
      <c r="B548" t="s">
        <v>309</v>
      </c>
      <c r="C548" t="s">
        <v>3142</v>
      </c>
      <c r="D548" t="s">
        <v>310</v>
      </c>
      <c r="E548">
        <v>87266.496052300005</v>
      </c>
      <c r="F548">
        <v>81.16</v>
      </c>
      <c r="G548">
        <v>-9.1492232263404905</v>
      </c>
      <c r="H548">
        <f>(Table2[[#This Row],[1Y Return vs Nifty]]-AVERAGE(Table2[1Y Return vs Nifty]))/_xlfn.STDEV.P(Table2[1Y Return vs Nifty])</f>
        <v>-0.57739226299799984</v>
      </c>
      <c r="I548">
        <v>-8.5876053333874403</v>
      </c>
      <c r="J548">
        <f>(Table2[[#This Row],[1M Return vs Nifty]]-AVERAGE(Table2[1M Return vs Nifty]))/_xlfn.STDEV.P(Table2[1M Return vs Nifty])</f>
        <v>-1.1384750248109472</v>
      </c>
      <c r="K548">
        <v>-16.096917321478401</v>
      </c>
      <c r="L548">
        <f>(Table2[[#This Row],[6M Return vs Nifty]]-AVERAGE(Table2[6M Return vs Nifty]))/_xlfn.STDEV.P(Table2[6M Return vs Nifty])</f>
        <v>-0.82306624345002255</v>
      </c>
      <c r="M548">
        <v>-0.22272211426033001</v>
      </c>
      <c r="N548">
        <f>(Table2[[#This Row],[1W Return vs Nifty]]-AVERAGE(Table2[1W Return vs Nifty]))/_xlfn.STDEV.P(Table2[1W Return vs Nifty])</f>
        <v>-0.45649222804943079</v>
      </c>
      <c r="O548">
        <v>85.1</v>
      </c>
      <c r="P548">
        <v>88.214142131749398</v>
      </c>
      <c r="Q548">
        <v>84.4525247497198</v>
      </c>
      <c r="R548">
        <v>31.078163917554399</v>
      </c>
      <c r="S548" s="1">
        <f>(Table2[[#This Row],[Close Price]]-Table2[[#This Row],[20D EMA]])/Table2[[#This Row],[20D EMA]]</f>
        <v>-4.6298472385428883E-2</v>
      </c>
      <c r="T548" s="1">
        <f>(Table2[[#This Row],[Close Price]]-Table2[[#This Row],[50D EMA]])/Table2[[#This Row],[50D EMA]]</f>
        <v>-7.9966113837097841E-2</v>
      </c>
      <c r="U548" s="1">
        <f>(Table2[[#This Row],[Close Price]]-Table2[[#This Row],[200D EMA]])/Table2[[#This Row],[200D EMA]]</f>
        <v>-3.8986694115746102E-2</v>
      </c>
      <c r="V548">
        <v>0.295637736451975</v>
      </c>
      <c r="W548">
        <v>81</v>
      </c>
      <c r="X548">
        <v>83.2</v>
      </c>
      <c r="Y548">
        <v>81</v>
      </c>
      <c r="Z548">
        <v>83.96</v>
      </c>
      <c r="AA548">
        <v>79.05</v>
      </c>
      <c r="AB548">
        <v>88.21</v>
      </c>
      <c r="AC548" s="1">
        <f>(Table2[[#This Row],[Close Price]]/Table2[[#This Row],[Day Low]])-1</f>
        <v>1.9753086419753707E-3</v>
      </c>
      <c r="AD548" s="1">
        <f>(Table2[[#This Row],[Day High]]/Table2[[#This Row],[Close Price]])-1</f>
        <v>2.5135534746180355E-2</v>
      </c>
      <c r="AE548" s="1">
        <f>(Table2[[#This Row],[Close Price]]/Table2[[#This Row],[Current Week Low]])-1</f>
        <v>1.9753086419753707E-3</v>
      </c>
      <c r="AF548" s="1">
        <f>(Table2[[#This Row],[Current Week High]]/Table2[[#This Row],[Close Price]])-1</f>
        <v>3.4499753573188796E-2</v>
      </c>
      <c r="AG548" s="1">
        <f>(Table2[[#This Row],[Close Price]]/Table2[[#This Row],[Current Month Low]])-1</f>
        <v>2.6691967109424342E-2</v>
      </c>
      <c r="AH548" s="1">
        <f>(Table2[[#This Row],[Current Month High]]/Table2[[#This Row],[Close Price]])-1</f>
        <v>8.6865450961064461E-2</v>
      </c>
      <c r="AI548">
        <v>32.947264662395199</v>
      </c>
      <c r="AJ548">
        <v>36.403361344537799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-0.22</v>
      </c>
      <c r="AM548" t="s">
        <v>3187</v>
      </c>
      <c r="AN548">
        <v>-6.92</v>
      </c>
      <c r="AO548" t="s">
        <v>3187</v>
      </c>
      <c r="AP548">
        <v>4.2204549461200003E-2</v>
      </c>
      <c r="AQ548">
        <f>(Table2[[#This Row],[Sharpe Ratio]]-AVERAGE(Table2[Sharpe Ratio]))/_xlfn.STDEV.P(Table2[Sharpe Ratio])</f>
        <v>-0.27628500582457427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515</v>
      </c>
      <c r="AT548">
        <f>_xlfn.RANK.AVG(Table2[[#This Row],[6M Return vs Nifty Z-Score]],Table2[6M Return vs Nifty Z-Score])</f>
        <v>599</v>
      </c>
      <c r="AU548">
        <f>_xlfn.RANK.AVG(Table2[[#This Row],[Sharpe Ratio Z-Score]],Table2[Sharpe Ratio Z-Score])</f>
        <v>410</v>
      </c>
      <c r="AV548">
        <f>(Table2[[#This Row],[Rank 1Y]]+Table2[[#This Row],[Rank 6M]]+Table2[[#This Row],[Rank Sharpe]])/3</f>
        <v>508</v>
      </c>
    </row>
    <row r="549" spans="1:48" x14ac:dyDescent="0.3">
      <c r="A549" t="s">
        <v>1289</v>
      </c>
      <c r="B549" t="s">
        <v>1290</v>
      </c>
      <c r="C549" t="s">
        <v>3141</v>
      </c>
      <c r="D549" t="s">
        <v>21</v>
      </c>
      <c r="E549">
        <v>9216.1393004000001</v>
      </c>
      <c r="F549">
        <v>2985.2</v>
      </c>
      <c r="G549">
        <v>-2.1698783383085498</v>
      </c>
      <c r="H549">
        <f>(Table2[[#This Row],[1Y Return vs Nifty]]-AVERAGE(Table2[1Y Return vs Nifty]))/_xlfn.STDEV.P(Table2[1Y Return vs Nifty])</f>
        <v>-0.45838700042134739</v>
      </c>
      <c r="I549">
        <v>11.355501259195099</v>
      </c>
      <c r="J549">
        <f>(Table2[[#This Row],[1M Return vs Nifty]]-AVERAGE(Table2[1M Return vs Nifty]))/_xlfn.STDEV.P(Table2[1M Return vs Nifty])</f>
        <v>1.0613643438594156</v>
      </c>
      <c r="K549">
        <v>-4.9105666317835102</v>
      </c>
      <c r="L549">
        <f>(Table2[[#This Row],[6M Return vs Nifty]]-AVERAGE(Table2[6M Return vs Nifty]))/_xlfn.STDEV.P(Table2[6M Return vs Nifty])</f>
        <v>-0.46593791539596735</v>
      </c>
      <c r="M549">
        <v>8.6427047020107004</v>
      </c>
      <c r="N549">
        <f>(Table2[[#This Row],[1W Return vs Nifty]]-AVERAGE(Table2[1W Return vs Nifty]))/_xlfn.STDEV.P(Table2[1W Return vs Nifty])</f>
        <v>1.3862289779221646</v>
      </c>
      <c r="O549">
        <v>2759.22</v>
      </c>
      <c r="P549">
        <v>2751.4912692674202</v>
      </c>
      <c r="Q549">
        <v>2664.4912886687298</v>
      </c>
      <c r="R549">
        <v>87.612286007788796</v>
      </c>
      <c r="S549" s="1">
        <f>(Table2[[#This Row],[Close Price]]-Table2[[#This Row],[20D EMA]])/Table2[[#This Row],[20D EMA]]</f>
        <v>8.189995723429086E-2</v>
      </c>
      <c r="T549" s="1">
        <f>(Table2[[#This Row],[Close Price]]-Table2[[#This Row],[50D EMA]])/Table2[[#This Row],[50D EMA]]</f>
        <v>8.4938932332067396E-2</v>
      </c>
      <c r="U549" s="1">
        <f>(Table2[[#This Row],[Close Price]]-Table2[[#This Row],[200D EMA]])/Table2[[#This Row],[200D EMA]]</f>
        <v>0.12036395566206072</v>
      </c>
      <c r="V549">
        <v>1.4856498070392901</v>
      </c>
      <c r="W549">
        <v>2931.65</v>
      </c>
      <c r="X549">
        <v>3030</v>
      </c>
      <c r="Y549">
        <v>2711.15</v>
      </c>
      <c r="Z549">
        <v>3030</v>
      </c>
      <c r="AA549">
        <v>2583.9499999999998</v>
      </c>
      <c r="AB549">
        <v>3030</v>
      </c>
      <c r="AC549" s="1">
        <f>(Table2[[#This Row],[Close Price]]/Table2[[#This Row],[Day Low]])-1</f>
        <v>1.8266164105537719E-2</v>
      </c>
      <c r="AD549" s="1">
        <f>(Table2[[#This Row],[Day High]]/Table2[[#This Row],[Close Price]])-1</f>
        <v>1.5007369690473116E-2</v>
      </c>
      <c r="AE549" s="1">
        <f>(Table2[[#This Row],[Close Price]]/Table2[[#This Row],[Current Week Low]])-1</f>
        <v>0.10108256643859614</v>
      </c>
      <c r="AF549" s="1">
        <f>(Table2[[#This Row],[Current Week High]]/Table2[[#This Row],[Close Price]])-1</f>
        <v>1.5007369690473116E-2</v>
      </c>
      <c r="AG549" s="1">
        <f>(Table2[[#This Row],[Close Price]]/Table2[[#This Row],[Current Month Low]])-1</f>
        <v>0.15528551249056677</v>
      </c>
      <c r="AH549" s="1">
        <f>(Table2[[#This Row],[Current Month High]]/Table2[[#This Row],[Close Price]])-1</f>
        <v>1.5007369690473116E-2</v>
      </c>
      <c r="AI549">
        <v>5.3530751708428204</v>
      </c>
      <c r="AJ549">
        <v>41.946220964789198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0.01</v>
      </c>
      <c r="AM549" t="s">
        <v>3188</v>
      </c>
      <c r="AN549">
        <v>14.85</v>
      </c>
      <c r="AO549" t="s">
        <v>3188</v>
      </c>
      <c r="AP549">
        <v>-5.9209742266979996E-3</v>
      </c>
      <c r="AQ549">
        <f>(Table2[[#This Row],[Sharpe Ratio]]-AVERAGE(Table2[Sharpe Ratio]))/_xlfn.STDEV.P(Table2[Sharpe Ratio])</f>
        <v>-0.84020544341161418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0.6830629625526512</v>
      </c>
      <c r="AS549">
        <f>_xlfn.RANK.AVG(Table2[[#This Row],[1Y Return vs Nifty Z-Score]],Table2[1Y Return vs Nifty Z-Score])</f>
        <v>466</v>
      </c>
      <c r="AT549">
        <f>_xlfn.RANK.AVG(Table2[[#This Row],[6M Return vs Nifty Z-Score]],Table2[6M Return vs Nifty Z-Score])</f>
        <v>472</v>
      </c>
      <c r="AU549">
        <f>_xlfn.RANK.AVG(Table2[[#This Row],[Sharpe Ratio Z-Score]],Table2[Sharpe Ratio Z-Score])</f>
        <v>586</v>
      </c>
      <c r="AV549">
        <f>(Table2[[#This Row],[Rank 1Y]]+Table2[[#This Row],[Rank 6M]]+Table2[[#This Row],[Rank Sharpe]])/3</f>
        <v>508</v>
      </c>
    </row>
    <row r="550" spans="1:48" x14ac:dyDescent="0.3">
      <c r="A550" t="s">
        <v>1991</v>
      </c>
      <c r="B550" t="s">
        <v>1992</v>
      </c>
      <c r="C550" t="s">
        <v>3151</v>
      </c>
      <c r="D550" t="s">
        <v>268</v>
      </c>
      <c r="E550">
        <v>3494.9227944599902</v>
      </c>
      <c r="F550">
        <v>1113.3</v>
      </c>
      <c r="G550">
        <v>-26.0457887128956</v>
      </c>
      <c r="H550">
        <f>(Table2[[#This Row],[1Y Return vs Nifty]]-AVERAGE(Table2[1Y Return vs Nifty]))/_xlfn.STDEV.P(Table2[1Y Return vs Nifty])</f>
        <v>-0.86549669753012137</v>
      </c>
      <c r="I550">
        <v>-2.5692441150262302</v>
      </c>
      <c r="J550">
        <f>(Table2[[#This Row],[1M Return vs Nifty]]-AVERAGE(Table2[1M Return vs Nifty]))/_xlfn.STDEV.P(Table2[1M Return vs Nifty])</f>
        <v>-0.47461516518636515</v>
      </c>
      <c r="K550">
        <v>17.397574796004601</v>
      </c>
      <c r="L550">
        <f>(Table2[[#This Row],[6M Return vs Nifty]]-AVERAGE(Table2[6M Return vs Nifty]))/_xlfn.STDEV.P(Table2[6M Return vs Nifty])</f>
        <v>0.24625764069710443</v>
      </c>
      <c r="M550">
        <v>3.4922551252899701</v>
      </c>
      <c r="N550">
        <f>(Table2[[#This Row],[1W Return vs Nifty]]-AVERAGE(Table2[1W Return vs Nifty]))/_xlfn.STDEV.P(Table2[1W Return vs Nifty])</f>
        <v>0.31568349240850174</v>
      </c>
      <c r="O550">
        <v>1156.33</v>
      </c>
      <c r="P550">
        <v>1156.04534941614</v>
      </c>
      <c r="Q550">
        <v>1085.3329500380401</v>
      </c>
      <c r="R550">
        <v>35.332702163031399</v>
      </c>
      <c r="S550" s="1">
        <f>(Table2[[#This Row],[Close Price]]-Table2[[#This Row],[20D EMA]])/Table2[[#This Row],[20D EMA]]</f>
        <v>-3.7212560428251426E-2</v>
      </c>
      <c r="T550" s="1">
        <f>(Table2[[#This Row],[Close Price]]-Table2[[#This Row],[50D EMA]])/Table2[[#This Row],[50D EMA]]</f>
        <v>-3.6975495327868001E-2</v>
      </c>
      <c r="U550" s="1">
        <f>(Table2[[#This Row],[Close Price]]-Table2[[#This Row],[200D EMA]])/Table2[[#This Row],[200D EMA]]</f>
        <v>2.5768175527131724E-2</v>
      </c>
      <c r="V550">
        <v>0.35739554019380998</v>
      </c>
      <c r="W550">
        <v>1110</v>
      </c>
      <c r="X550">
        <v>1168.4000000000001</v>
      </c>
      <c r="Y550">
        <v>1110</v>
      </c>
      <c r="Z550">
        <v>1186</v>
      </c>
      <c r="AA550">
        <v>1071.4000000000001</v>
      </c>
      <c r="AB550">
        <v>1194.8</v>
      </c>
      <c r="AC550" s="1">
        <f>(Table2[[#This Row],[Close Price]]/Table2[[#This Row],[Day Low]])-1</f>
        <v>2.9729729729728316E-3</v>
      </c>
      <c r="AD550" s="1">
        <f>(Table2[[#This Row],[Day High]]/Table2[[#This Row],[Close Price]])-1</f>
        <v>4.9492499775442456E-2</v>
      </c>
      <c r="AE550" s="1">
        <f>(Table2[[#This Row],[Close Price]]/Table2[[#This Row],[Current Week Low]])-1</f>
        <v>2.9729729729728316E-3</v>
      </c>
      <c r="AF550" s="1">
        <f>(Table2[[#This Row],[Current Week High]]/Table2[[#This Row],[Close Price]])-1</f>
        <v>6.5301356328033799E-2</v>
      </c>
      <c r="AG550" s="1">
        <f>(Table2[[#This Row],[Close Price]]/Table2[[#This Row],[Current Month Low]])-1</f>
        <v>3.9107709538920954E-2</v>
      </c>
      <c r="AH550" s="1">
        <f>(Table2[[#This Row],[Current Month High]]/Table2[[#This Row],[Close Price]])-1</f>
        <v>7.3205784604329471E-2</v>
      </c>
      <c r="AI550">
        <v>23.506691817120199</v>
      </c>
      <c r="AJ550">
        <v>48.114148872480499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-0.08</v>
      </c>
      <c r="AM550" t="s">
        <v>3187</v>
      </c>
      <c r="AN550">
        <v>-3.01</v>
      </c>
      <c r="AO550" t="s">
        <v>3187</v>
      </c>
      <c r="AP550">
        <v>-5.2683667832125997E-2</v>
      </c>
      <c r="AQ550">
        <f>(Table2[[#This Row],[Sharpe Ratio]]-AVERAGE(Table2[Sharpe Ratio]))/_xlfn.STDEV.P(Table2[Sharpe Ratio])</f>
        <v>-1.3881566472621591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-2.1663273768730389</v>
      </c>
      <c r="AS550">
        <f>_xlfn.RANK.AVG(Table2[[#This Row],[1Y Return vs Nifty Z-Score]],Table2[1Y Return vs Nifty Z-Score])</f>
        <v>618</v>
      </c>
      <c r="AT550">
        <f>_xlfn.RANK.AVG(Table2[[#This Row],[6M Return vs Nifty Z-Score]],Table2[6M Return vs Nifty Z-Score])</f>
        <v>231</v>
      </c>
      <c r="AU550">
        <f>_xlfn.RANK.AVG(Table2[[#This Row],[Sharpe Ratio Z-Score]],Table2[Sharpe Ratio Z-Score])</f>
        <v>676</v>
      </c>
      <c r="AV550">
        <f>(Table2[[#This Row],[Rank 1Y]]+Table2[[#This Row],[Rank 6M]]+Table2[[#This Row],[Rank Sharpe]])/3</f>
        <v>508.33333333333331</v>
      </c>
    </row>
    <row r="551" spans="1:48" x14ac:dyDescent="0.3">
      <c r="A551" t="s">
        <v>541</v>
      </c>
      <c r="B551" t="s">
        <v>542</v>
      </c>
      <c r="C551" t="s">
        <v>3140</v>
      </c>
      <c r="D551" t="s">
        <v>181</v>
      </c>
      <c r="E551">
        <v>39255.446878125003</v>
      </c>
      <c r="F551">
        <v>570.25</v>
      </c>
      <c r="G551">
        <v>12.3318902746646</v>
      </c>
      <c r="H551">
        <f>(Table2[[#This Row],[1Y Return vs Nifty]]-AVERAGE(Table2[1Y Return vs Nifty]))/_xlfn.STDEV.P(Table2[1Y Return vs Nifty])</f>
        <v>-0.21111640277942881</v>
      </c>
      <c r="I551">
        <v>-4.8637218682606802</v>
      </c>
      <c r="J551">
        <f>(Table2[[#This Row],[1M Return vs Nifty]]-AVERAGE(Table2[1M Return vs Nifty]))/_xlfn.STDEV.P(Table2[1M Return vs Nifty])</f>
        <v>-0.72770925906142769</v>
      </c>
      <c r="K551">
        <v>-8.6939415323451303</v>
      </c>
      <c r="L551">
        <f>(Table2[[#This Row],[6M Return vs Nifty]]-AVERAGE(Table2[6M Return vs Nifty]))/_xlfn.STDEV.P(Table2[6M Return vs Nifty])</f>
        <v>-0.58672353978050928</v>
      </c>
      <c r="M551">
        <v>-1.6539401698613001</v>
      </c>
      <c r="N551">
        <f>(Table2[[#This Row],[1W Return vs Nifty]]-AVERAGE(Table2[1W Return vs Nifty]))/_xlfn.STDEV.P(Table2[1W Return vs Nifty])</f>
        <v>-0.75397772041004063</v>
      </c>
      <c r="O551">
        <v>602.29</v>
      </c>
      <c r="P551">
        <v>612.89569190804798</v>
      </c>
      <c r="Q551">
        <v>580.630306459797</v>
      </c>
      <c r="R551">
        <v>21.063196280395101</v>
      </c>
      <c r="S551" s="1">
        <f>(Table2[[#This Row],[Close Price]]-Table2[[#This Row],[20D EMA]])/Table2[[#This Row],[20D EMA]]</f>
        <v>-5.3196964917232505E-2</v>
      </c>
      <c r="T551" s="1">
        <f>(Table2[[#This Row],[Close Price]]-Table2[[#This Row],[50D EMA]])/Table2[[#This Row],[50D EMA]]</f>
        <v>-6.9580668409145979E-2</v>
      </c>
      <c r="U551" s="1">
        <f>(Table2[[#This Row],[Close Price]]-Table2[[#This Row],[200D EMA]])/Table2[[#This Row],[200D EMA]]</f>
        <v>-1.7877651828213229E-2</v>
      </c>
      <c r="V551">
        <v>0.49499363964471699</v>
      </c>
      <c r="W551">
        <v>566.70000000000005</v>
      </c>
      <c r="X551">
        <v>589.65</v>
      </c>
      <c r="Y551">
        <v>566.70000000000005</v>
      </c>
      <c r="Z551">
        <v>602.9</v>
      </c>
      <c r="AA551">
        <v>566.70000000000005</v>
      </c>
      <c r="AB551">
        <v>627</v>
      </c>
      <c r="AC551" s="1">
        <f>(Table2[[#This Row],[Close Price]]/Table2[[#This Row],[Day Low]])-1</f>
        <v>6.2643373919180068E-3</v>
      </c>
      <c r="AD551" s="1">
        <f>(Table2[[#This Row],[Day High]]/Table2[[#This Row],[Close Price]])-1</f>
        <v>3.4020166593599299E-2</v>
      </c>
      <c r="AE551" s="1">
        <f>(Table2[[#This Row],[Close Price]]/Table2[[#This Row],[Current Week Low]])-1</f>
        <v>6.2643373919180068E-3</v>
      </c>
      <c r="AF551" s="1">
        <f>(Table2[[#This Row],[Current Week High]]/Table2[[#This Row],[Close Price]])-1</f>
        <v>5.7255589653660621E-2</v>
      </c>
      <c r="AG551" s="1">
        <f>(Table2[[#This Row],[Close Price]]/Table2[[#This Row],[Current Month Low]])-1</f>
        <v>6.2643373919180068E-3</v>
      </c>
      <c r="AH551" s="1">
        <f>(Table2[[#This Row],[Current Month High]]/Table2[[#This Row],[Close Price]])-1</f>
        <v>9.9517755370451599E-2</v>
      </c>
      <c r="AI551">
        <v>20.990793511617699</v>
      </c>
      <c r="AJ551">
        <v>43.621710112076499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3187</v>
      </c>
      <c r="AN551">
        <v>-7.79</v>
      </c>
      <c r="AO551" t="s">
        <v>3187</v>
      </c>
      <c r="AP551">
        <v>-4.0065280213366E-2</v>
      </c>
      <c r="AQ551">
        <f>(Table2[[#This Row],[Sharpe Ratio]]-AVERAGE(Table2[Sharpe Ratio]))/_xlfn.STDEV.P(Table2[Sharpe Ratio])</f>
        <v>-1.2402981696326802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360</v>
      </c>
      <c r="AT551">
        <f>_xlfn.RANK.AVG(Table2[[#This Row],[6M Return vs Nifty Z-Score]],Table2[6M Return vs Nifty Z-Score])</f>
        <v>513</v>
      </c>
      <c r="AU551">
        <f>_xlfn.RANK.AVG(Table2[[#This Row],[Sharpe Ratio Z-Score]],Table2[Sharpe Ratio Z-Score])</f>
        <v>653</v>
      </c>
      <c r="AV551">
        <f>(Table2[[#This Row],[Rank 1Y]]+Table2[[#This Row],[Rank 6M]]+Table2[[#This Row],[Rank Sharpe]])/3</f>
        <v>508.66666666666669</v>
      </c>
    </row>
    <row r="552" spans="1:48" x14ac:dyDescent="0.3">
      <c r="A552" t="s">
        <v>492</v>
      </c>
      <c r="B552" t="s">
        <v>493</v>
      </c>
      <c r="C552" t="s">
        <v>3151</v>
      </c>
      <c r="D552" t="s">
        <v>458</v>
      </c>
      <c r="E552">
        <v>43078.750446899998</v>
      </c>
      <c r="F552">
        <v>1552.25</v>
      </c>
      <c r="G552">
        <v>-37.473516301803897</v>
      </c>
      <c r="H552">
        <f>(Table2[[#This Row],[1Y Return vs Nifty]]-AVERAGE(Table2[1Y Return vs Nifty]))/_xlfn.STDEV.P(Table2[1Y Return vs Nifty])</f>
        <v>-1.0603516221956903</v>
      </c>
      <c r="I552">
        <v>10.705587445560599</v>
      </c>
      <c r="J552">
        <f>(Table2[[#This Row],[1M Return vs Nifty]]-AVERAGE(Table2[1M Return vs Nifty]))/_xlfn.STDEV.P(Table2[1M Return vs Nifty])</f>
        <v>0.98967511195170377</v>
      </c>
      <c r="K552">
        <v>-10.403111620781001</v>
      </c>
      <c r="L552">
        <f>(Table2[[#This Row],[6M Return vs Nifty]]-AVERAGE(Table2[6M Return vs Nifty]))/_xlfn.STDEV.P(Table2[6M Return vs Nifty])</f>
        <v>-0.64128941858899424</v>
      </c>
      <c r="M552">
        <v>3.17716173746346</v>
      </c>
      <c r="N552">
        <f>(Table2[[#This Row],[1W Return vs Nifty]]-AVERAGE(Table2[1W Return vs Nifty]))/_xlfn.STDEV.P(Table2[1W Return vs Nifty])</f>
        <v>0.25018983038382708</v>
      </c>
      <c r="O552">
        <v>1539.32</v>
      </c>
      <c r="P552">
        <v>1508.0807161360999</v>
      </c>
      <c r="Q552">
        <v>1507.8116917679799</v>
      </c>
      <c r="R552">
        <v>50.155572789106003</v>
      </c>
      <c r="S552" s="1">
        <f>(Table2[[#This Row],[Close Price]]-Table2[[#This Row],[20D EMA]])/Table2[[#This Row],[20D EMA]]</f>
        <v>8.3998129043993865E-3</v>
      </c>
      <c r="T552" s="1">
        <f>(Table2[[#This Row],[Close Price]]-Table2[[#This Row],[50D EMA]])/Table2[[#This Row],[50D EMA]]</f>
        <v>2.9288408366541265E-2</v>
      </c>
      <c r="U552" s="1">
        <f>(Table2[[#This Row],[Close Price]]-Table2[[#This Row],[200D EMA]])/Table2[[#This Row],[200D EMA]]</f>
        <v>2.9472054418091202E-2</v>
      </c>
      <c r="V552">
        <v>1.1072571862606</v>
      </c>
      <c r="W552">
        <v>1549</v>
      </c>
      <c r="X552">
        <v>1601.5</v>
      </c>
      <c r="Y552">
        <v>1532.05</v>
      </c>
      <c r="Z552">
        <v>1601.5</v>
      </c>
      <c r="AA552">
        <v>1504.2</v>
      </c>
      <c r="AB552">
        <v>1652.6</v>
      </c>
      <c r="AC552" s="1">
        <f>(Table2[[#This Row],[Close Price]]/Table2[[#This Row],[Day Low]])-1</f>
        <v>2.0981278244027735E-3</v>
      </c>
      <c r="AD552" s="1">
        <f>(Table2[[#This Row],[Day High]]/Table2[[#This Row],[Close Price]])-1</f>
        <v>3.1728136575938093E-2</v>
      </c>
      <c r="AE552" s="1">
        <f>(Table2[[#This Row],[Close Price]]/Table2[[#This Row],[Current Week Low]])-1</f>
        <v>1.3184948271923291E-2</v>
      </c>
      <c r="AF552" s="1">
        <f>(Table2[[#This Row],[Current Week High]]/Table2[[#This Row],[Close Price]])-1</f>
        <v>3.1728136575938093E-2</v>
      </c>
      <c r="AG552" s="1">
        <f>(Table2[[#This Row],[Close Price]]/Table2[[#This Row],[Current Month Low]])-1</f>
        <v>3.1943890440101042E-2</v>
      </c>
      <c r="AH552" s="1">
        <f>(Table2[[#This Row],[Current Month High]]/Table2[[#This Row],[Close Price]])-1</f>
        <v>6.4648091480109526E-2</v>
      </c>
      <c r="AI552">
        <v>15.210178772749201</v>
      </c>
      <c r="AJ552">
        <v>18.946360153256698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0.04</v>
      </c>
      <c r="AM552" t="s">
        <v>3188</v>
      </c>
      <c r="AN552">
        <v>-2.0099999999999998</v>
      </c>
      <c r="AO552" t="s">
        <v>3187</v>
      </c>
      <c r="AP552">
        <v>7.2197842771454995E-2</v>
      </c>
      <c r="AQ552">
        <f>(Table2[[#This Row],[Sharpe Ratio]]-AVERAGE(Table2[Sharpe Ratio]))/_xlfn.STDEV.P(Table2[Sharpe Ratio])</f>
        <v>7.5167400135398896E-2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-0.38660869831375483</v>
      </c>
      <c r="AS552">
        <f>_xlfn.RANK.AVG(Table2[[#This Row],[1Y Return vs Nifty Z-Score]],Table2[1Y Return vs Nifty Z-Score])</f>
        <v>673</v>
      </c>
      <c r="AT552">
        <f>_xlfn.RANK.AVG(Table2[[#This Row],[6M Return vs Nifty Z-Score]],Table2[6M Return vs Nifty Z-Score])</f>
        <v>533</v>
      </c>
      <c r="AU552">
        <f>_xlfn.RANK.AVG(Table2[[#This Row],[Sharpe Ratio Z-Score]],Table2[Sharpe Ratio Z-Score])</f>
        <v>322</v>
      </c>
      <c r="AV552">
        <f>(Table2[[#This Row],[Rank 1Y]]+Table2[[#This Row],[Rank 6M]]+Table2[[#This Row],[Rank Sharpe]])/3</f>
        <v>509.33333333333331</v>
      </c>
    </row>
    <row r="553" spans="1:48" x14ac:dyDescent="0.3">
      <c r="A553" t="s">
        <v>1440</v>
      </c>
      <c r="B553" t="s">
        <v>1441</v>
      </c>
      <c r="C553" t="s">
        <v>3152</v>
      </c>
      <c r="D553" t="s">
        <v>1442</v>
      </c>
      <c r="E553">
        <v>7517.0278980800003</v>
      </c>
      <c r="F553">
        <v>281.95</v>
      </c>
      <c r="G553">
        <v>-37.350973482613597</v>
      </c>
      <c r="H553">
        <f>(Table2[[#This Row],[1Y Return vs Nifty]]-AVERAGE(Table2[1Y Return vs Nifty]))/_xlfn.STDEV.P(Table2[1Y Return vs Nifty])</f>
        <v>-1.0582621366338532</v>
      </c>
      <c r="I553">
        <v>-1.8194159363320599</v>
      </c>
      <c r="J553">
        <f>(Table2[[#This Row],[1M Return vs Nifty]]-AVERAGE(Table2[1M Return vs Nifty]))/_xlfn.STDEV.P(Table2[1M Return vs Nifty])</f>
        <v>-0.39190480411135925</v>
      </c>
      <c r="K553">
        <v>-14.001489878374</v>
      </c>
      <c r="L553">
        <f>(Table2[[#This Row],[6M Return vs Nifty]]-AVERAGE(Table2[6M Return vs Nifty]))/_xlfn.STDEV.P(Table2[6M Return vs Nifty])</f>
        <v>-0.75616895763510139</v>
      </c>
      <c r="M553">
        <v>2.8442785064395699</v>
      </c>
      <c r="N553">
        <f>(Table2[[#This Row],[1W Return vs Nifty]]-AVERAGE(Table2[1W Return vs Nifty]))/_xlfn.STDEV.P(Table2[1W Return vs Nifty])</f>
        <v>0.18099846468508268</v>
      </c>
      <c r="O553">
        <v>275.14</v>
      </c>
      <c r="P553">
        <v>277.77008359622101</v>
      </c>
      <c r="Q553">
        <v>282.49240256654099</v>
      </c>
      <c r="R553">
        <v>65.123612616698495</v>
      </c>
      <c r="S553" s="1">
        <f>(Table2[[#This Row],[Close Price]]-Table2[[#This Row],[20D EMA]])/Table2[[#This Row],[20D EMA]]</f>
        <v>2.4751035836301529E-2</v>
      </c>
      <c r="T553" s="1">
        <f>(Table2[[#This Row],[Close Price]]-Table2[[#This Row],[50D EMA]])/Table2[[#This Row],[50D EMA]]</f>
        <v>1.5048115872172498E-2</v>
      </c>
      <c r="U553" s="1">
        <f>(Table2[[#This Row],[Close Price]]-Table2[[#This Row],[200D EMA]])/Table2[[#This Row],[200D EMA]]</f>
        <v>-1.9200607223878779E-3</v>
      </c>
      <c r="V553">
        <v>0.68697459025521801</v>
      </c>
      <c r="W553">
        <v>273.2</v>
      </c>
      <c r="X553">
        <v>287.45</v>
      </c>
      <c r="Y553">
        <v>270.05</v>
      </c>
      <c r="Z553">
        <v>287.45</v>
      </c>
      <c r="AA553">
        <v>252.2</v>
      </c>
      <c r="AB553">
        <v>289.95</v>
      </c>
      <c r="AC553" s="1">
        <f>(Table2[[#This Row],[Close Price]]/Table2[[#This Row],[Day Low]])-1</f>
        <v>3.2027818448023382E-2</v>
      </c>
      <c r="AD553" s="1">
        <f>(Table2[[#This Row],[Day High]]/Table2[[#This Row],[Close Price]])-1</f>
        <v>1.9507004788082982E-2</v>
      </c>
      <c r="AE553" s="1">
        <f>(Table2[[#This Row],[Close Price]]/Table2[[#This Row],[Current Week Low]])-1</f>
        <v>4.4065913719681493E-2</v>
      </c>
      <c r="AF553" s="1">
        <f>(Table2[[#This Row],[Current Week High]]/Table2[[#This Row],[Close Price]])-1</f>
        <v>1.9507004788082982E-2</v>
      </c>
      <c r="AG553" s="1">
        <f>(Table2[[#This Row],[Close Price]]/Table2[[#This Row],[Current Month Low]])-1</f>
        <v>0.11796193497224428</v>
      </c>
      <c r="AH553" s="1">
        <f>(Table2[[#This Row],[Current Month High]]/Table2[[#This Row],[Close Price]])-1</f>
        <v>2.83738251463026E-2</v>
      </c>
      <c r="AI553">
        <v>27.593544954779201</v>
      </c>
      <c r="AJ553">
        <v>12.7574485102979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-0.05</v>
      </c>
      <c r="AM553" t="s">
        <v>3187</v>
      </c>
      <c r="AN553">
        <v>2.5099999999999998</v>
      </c>
      <c r="AO553" t="s">
        <v>3188</v>
      </c>
      <c r="AP553">
        <v>8.3870211957608007E-2</v>
      </c>
      <c r="AQ553">
        <f>(Table2[[#This Row],[Sharpe Ratio]]-AVERAGE(Table2[Sharpe Ratio]))/_xlfn.STDEV.P(Table2[Sharpe Ratio])</f>
        <v>0.21194071779984891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671</v>
      </c>
      <c r="AT553">
        <f>_xlfn.RANK.AVG(Table2[[#This Row],[6M Return vs Nifty Z-Score]],Table2[6M Return vs Nifty Z-Score])</f>
        <v>574</v>
      </c>
      <c r="AU553">
        <f>_xlfn.RANK.AVG(Table2[[#This Row],[Sharpe Ratio Z-Score]],Table2[Sharpe Ratio Z-Score])</f>
        <v>284</v>
      </c>
      <c r="AV553">
        <f>(Table2[[#This Row],[Rank 1Y]]+Table2[[#This Row],[Rank 6M]]+Table2[[#This Row],[Rank Sharpe]])/3</f>
        <v>509.66666666666669</v>
      </c>
    </row>
    <row r="554" spans="1:48" x14ac:dyDescent="0.3">
      <c r="A554" t="s">
        <v>788</v>
      </c>
      <c r="B554" t="s">
        <v>789</v>
      </c>
      <c r="C554" t="s">
        <v>3156</v>
      </c>
      <c r="D554" t="s">
        <v>448</v>
      </c>
      <c r="E554">
        <v>20458.412475199999</v>
      </c>
      <c r="F554">
        <v>1973.5</v>
      </c>
      <c r="G554">
        <v>-14.8075533435424</v>
      </c>
      <c r="H554">
        <f>(Table2[[#This Row],[1Y Return vs Nifty]]-AVERAGE(Table2[1Y Return vs Nifty]))/_xlfn.STDEV.P(Table2[1Y Return vs Nifty])</f>
        <v>-0.67387281699636725</v>
      </c>
      <c r="I554">
        <v>4.8797231959024199</v>
      </c>
      <c r="J554">
        <f>(Table2[[#This Row],[1M Return vs Nifty]]-AVERAGE(Table2[1M Return vs Nifty]))/_xlfn.STDEV.P(Table2[1M Return vs Nifty])</f>
        <v>0.34704877520565536</v>
      </c>
      <c r="K554">
        <v>8.7158432515959596</v>
      </c>
      <c r="L554">
        <f>(Table2[[#This Row],[6M Return vs Nifty]]-AVERAGE(Table2[6M Return vs Nifty]))/_xlfn.STDEV.P(Table2[6M Return vs Nifty])</f>
        <v>-3.0909807121695727E-2</v>
      </c>
      <c r="M554">
        <v>1.2946117316602299</v>
      </c>
      <c r="N554">
        <f>(Table2[[#This Row],[1W Return vs Nifty]]-AVERAGE(Table2[1W Return vs Nifty]))/_xlfn.STDEV.P(Table2[1W Return vs Nifty])</f>
        <v>-0.1411071583442009</v>
      </c>
      <c r="O554">
        <v>1990.26</v>
      </c>
      <c r="P554">
        <v>1983.6720474272699</v>
      </c>
      <c r="Q554">
        <v>1874.2980647030899</v>
      </c>
      <c r="R554">
        <v>45.369535506604002</v>
      </c>
      <c r="S554" s="1">
        <f>(Table2[[#This Row],[Close Price]]-Table2[[#This Row],[20D EMA]])/Table2[[#This Row],[20D EMA]]</f>
        <v>-8.4210103202596604E-3</v>
      </c>
      <c r="T554" s="1">
        <f>(Table2[[#This Row],[Close Price]]-Table2[[#This Row],[50D EMA]])/Table2[[#This Row],[50D EMA]]</f>
        <v>-5.1278876669470716E-3</v>
      </c>
      <c r="U554" s="1">
        <f>(Table2[[#This Row],[Close Price]]-Table2[[#This Row],[200D EMA]])/Table2[[#This Row],[200D EMA]]</f>
        <v>5.2927513059468884E-2</v>
      </c>
      <c r="V554">
        <v>0.86631946537058901</v>
      </c>
      <c r="W554">
        <v>1964.85</v>
      </c>
      <c r="X554">
        <v>2085</v>
      </c>
      <c r="Y554">
        <v>1935</v>
      </c>
      <c r="Z554">
        <v>2085</v>
      </c>
      <c r="AA554">
        <v>1924.2</v>
      </c>
      <c r="AB554">
        <v>2134.9499999999998</v>
      </c>
      <c r="AC554" s="1">
        <f>(Table2[[#This Row],[Close Price]]/Table2[[#This Row],[Day Low]])-1</f>
        <v>4.4023716823167192E-3</v>
      </c>
      <c r="AD554" s="1">
        <f>(Table2[[#This Row],[Day High]]/Table2[[#This Row],[Close Price]])-1</f>
        <v>5.6498606536609985E-2</v>
      </c>
      <c r="AE554" s="1">
        <f>(Table2[[#This Row],[Close Price]]/Table2[[#This Row],[Current Week Low]])-1</f>
        <v>1.989664082687348E-2</v>
      </c>
      <c r="AF554" s="1">
        <f>(Table2[[#This Row],[Current Week High]]/Table2[[#This Row],[Close Price]])-1</f>
        <v>5.6498606536609985E-2</v>
      </c>
      <c r="AG554" s="1">
        <f>(Table2[[#This Row],[Close Price]]/Table2[[#This Row],[Current Month Low]])-1</f>
        <v>2.5621037314208506E-2</v>
      </c>
      <c r="AH554" s="1">
        <f>(Table2[[#This Row],[Current Month High]]/Table2[[#This Row],[Close Price]])-1</f>
        <v>8.1808968837091323E-2</v>
      </c>
      <c r="AI554">
        <v>18.064352672916101</v>
      </c>
      <c r="AJ554">
        <v>34.967856654356403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3187</v>
      </c>
      <c r="AN554">
        <v>-5.41</v>
      </c>
      <c r="AO554" t="s">
        <v>3187</v>
      </c>
      <c r="AP554">
        <v>-4.0983149485491997E-2</v>
      </c>
      <c r="AQ554">
        <f>(Table2[[#This Row],[Sharpe Ratio]]-AVERAGE(Table2[Sharpe Ratio]))/_xlfn.STDEV.P(Table2[Sharpe Ratio])</f>
        <v>-1.2510534861865685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-1.7498944934431773</v>
      </c>
      <c r="AS554">
        <f>_xlfn.RANK.AVG(Table2[[#This Row],[1Y Return vs Nifty Z-Score]],Table2[1Y Return vs Nifty Z-Score])</f>
        <v>549</v>
      </c>
      <c r="AT554">
        <f>_xlfn.RANK.AVG(Table2[[#This Row],[6M Return vs Nifty Z-Score]],Table2[6M Return vs Nifty Z-Score])</f>
        <v>325</v>
      </c>
      <c r="AU554">
        <f>_xlfn.RANK.AVG(Table2[[#This Row],[Sharpe Ratio Z-Score]],Table2[Sharpe Ratio Z-Score])</f>
        <v>656</v>
      </c>
      <c r="AV554">
        <f>(Table2[[#This Row],[Rank 1Y]]+Table2[[#This Row],[Rank 6M]]+Table2[[#This Row],[Rank Sharpe]])/3</f>
        <v>510</v>
      </c>
    </row>
    <row r="555" spans="1:48" x14ac:dyDescent="0.3">
      <c r="A555" t="s">
        <v>235</v>
      </c>
      <c r="B555" t="s">
        <v>236</v>
      </c>
      <c r="C555" t="s">
        <v>3144</v>
      </c>
      <c r="D555" t="s">
        <v>237</v>
      </c>
      <c r="E555">
        <v>107859.82767620499</v>
      </c>
      <c r="F555">
        <v>1090.1500000000001</v>
      </c>
      <c r="G555">
        <v>-3.3537144425965999</v>
      </c>
      <c r="H555">
        <f>(Table2[[#This Row],[1Y Return vs Nifty]]-AVERAGE(Table2[1Y Return vs Nifty]))/_xlfn.STDEV.P(Table2[1Y Return vs Nifty])</f>
        <v>-0.47857266665487946</v>
      </c>
      <c r="I555">
        <v>-6.1403837079994803</v>
      </c>
      <c r="J555">
        <f>(Table2[[#This Row],[1M Return vs Nifty]]-AVERAGE(Table2[1M Return vs Nifty]))/_xlfn.STDEV.P(Table2[1M Return vs Nifty])</f>
        <v>-0.86853240326410153</v>
      </c>
      <c r="K555">
        <v>-14.467188165922799</v>
      </c>
      <c r="L555">
        <f>(Table2[[#This Row],[6M Return vs Nifty]]-AVERAGE(Table2[6M Return vs Nifty]))/_xlfn.STDEV.P(Table2[6M Return vs Nifty])</f>
        <v>-0.77103654541447897</v>
      </c>
      <c r="M555">
        <v>0.80182658808048601</v>
      </c>
      <c r="N555">
        <f>(Table2[[#This Row],[1W Return vs Nifty]]-AVERAGE(Table2[1W Return vs Nifty]))/_xlfn.STDEV.P(Table2[1W Return vs Nifty])</f>
        <v>-0.24353489847235207</v>
      </c>
      <c r="O555">
        <v>1143.69</v>
      </c>
      <c r="P555">
        <v>1163.4214028480901</v>
      </c>
      <c r="Q555">
        <v>1110.1189748270899</v>
      </c>
      <c r="R555">
        <v>15.508380435559699</v>
      </c>
      <c r="S555" s="1">
        <f>(Table2[[#This Row],[Close Price]]-Table2[[#This Row],[20D EMA]])/Table2[[#This Row],[20D EMA]]</f>
        <v>-4.6813384745866417E-2</v>
      </c>
      <c r="T555" s="1">
        <f>(Table2[[#This Row],[Close Price]]-Table2[[#This Row],[50D EMA]])/Table2[[#This Row],[50D EMA]]</f>
        <v>-6.2979246100097058E-2</v>
      </c>
      <c r="U555" s="1">
        <f>(Table2[[#This Row],[Close Price]]-Table2[[#This Row],[200D EMA]])/Table2[[#This Row],[200D EMA]]</f>
        <v>-1.7988139361549201E-2</v>
      </c>
      <c r="V555">
        <v>0.72569049272516895</v>
      </c>
      <c r="W555">
        <v>1087.6500000000001</v>
      </c>
      <c r="X555">
        <v>1117</v>
      </c>
      <c r="Y555">
        <v>1087.6500000000001</v>
      </c>
      <c r="Z555">
        <v>1138</v>
      </c>
      <c r="AA555">
        <v>1087.6500000000001</v>
      </c>
      <c r="AB555">
        <v>1205.45</v>
      </c>
      <c r="AC555" s="1">
        <f>(Table2[[#This Row],[Close Price]]/Table2[[#This Row],[Day Low]])-1</f>
        <v>2.2985335356042746E-3</v>
      </c>
      <c r="AD555" s="1">
        <f>(Table2[[#This Row],[Day High]]/Table2[[#This Row],[Close Price]])-1</f>
        <v>2.4629638123194075E-2</v>
      </c>
      <c r="AE555" s="1">
        <f>(Table2[[#This Row],[Close Price]]/Table2[[#This Row],[Current Week Low]])-1</f>
        <v>2.2985335356042746E-3</v>
      </c>
      <c r="AF555" s="1">
        <f>(Table2[[#This Row],[Current Week High]]/Table2[[#This Row],[Close Price]])-1</f>
        <v>4.3893042241893276E-2</v>
      </c>
      <c r="AG555" s="1">
        <f>(Table2[[#This Row],[Close Price]]/Table2[[#This Row],[Current Month Low]])-1</f>
        <v>2.2985335356042746E-3</v>
      </c>
      <c r="AH555" s="1">
        <f>(Table2[[#This Row],[Current Month High]]/Table2[[#This Row],[Close Price]])-1</f>
        <v>0.10576526166123923</v>
      </c>
      <c r="AI555">
        <v>14.976874634054401</v>
      </c>
      <c r="AJ555">
        <v>26.5711243230094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3187</v>
      </c>
      <c r="AN555">
        <v>-8.92</v>
      </c>
      <c r="AO555" t="s">
        <v>3187</v>
      </c>
      <c r="AP555">
        <v>2.0609528736514001E-2</v>
      </c>
      <c r="AQ555">
        <f>(Table2[[#This Row],[Sharpe Ratio]]-AVERAGE(Table2[Sharpe Ratio]))/_xlfn.STDEV.P(Table2[Sharpe Ratio])</f>
        <v>-0.52932897508590948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479</v>
      </c>
      <c r="AT555">
        <f>_xlfn.RANK.AVG(Table2[[#This Row],[6M Return vs Nifty Z-Score]],Table2[6M Return vs Nifty Z-Score])</f>
        <v>579</v>
      </c>
      <c r="AU555">
        <f>_xlfn.RANK.AVG(Table2[[#This Row],[Sharpe Ratio Z-Score]],Table2[Sharpe Ratio Z-Score])</f>
        <v>474</v>
      </c>
      <c r="AV555">
        <f>(Table2[[#This Row],[Rank 1Y]]+Table2[[#This Row],[Rank 6M]]+Table2[[#This Row],[Rank Sharpe]])/3</f>
        <v>510.66666666666669</v>
      </c>
    </row>
    <row r="556" spans="1:48" x14ac:dyDescent="0.3">
      <c r="A556" t="s">
        <v>327</v>
      </c>
      <c r="B556" t="s">
        <v>328</v>
      </c>
      <c r="C556" t="s">
        <v>3142</v>
      </c>
      <c r="D556" t="s">
        <v>34</v>
      </c>
      <c r="E556">
        <v>85137.603334870902</v>
      </c>
      <c r="F556">
        <v>111.53</v>
      </c>
      <c r="G556">
        <v>-19.0605235790131</v>
      </c>
      <c r="H556">
        <f>(Table2[[#This Row],[1Y Return vs Nifty]]-AVERAGE(Table2[1Y Return vs Nifty]))/_xlfn.STDEV.P(Table2[1Y Return vs Nifty])</f>
        <v>-0.74639048845730527</v>
      </c>
      <c r="I556">
        <v>-6.61784588206846</v>
      </c>
      <c r="J556">
        <f>(Table2[[#This Row],[1M Return vs Nifty]]-AVERAGE(Table2[1M Return vs Nifty]))/_xlfn.STDEV.P(Table2[1M Return vs Nifty])</f>
        <v>-0.92119922739663351</v>
      </c>
      <c r="K556">
        <v>-33.508852097333701</v>
      </c>
      <c r="L556">
        <f>(Table2[[#This Row],[6M Return vs Nifty]]-AVERAGE(Table2[6M Return vs Nifty]))/_xlfn.STDEV.P(Table2[6M Return vs Nifty])</f>
        <v>-1.3789486153853034</v>
      </c>
      <c r="M556">
        <v>-1.9023293234293199</v>
      </c>
      <c r="N556">
        <f>(Table2[[#This Row],[1W Return vs Nifty]]-AVERAGE(Table2[1W Return vs Nifty]))/_xlfn.STDEV.P(Table2[1W Return vs Nifty])</f>
        <v>-0.80560658951006758</v>
      </c>
      <c r="O556">
        <v>117.2</v>
      </c>
      <c r="P556">
        <v>122.024098764751</v>
      </c>
      <c r="Q556">
        <v>126.960705124489</v>
      </c>
      <c r="R556">
        <v>15.6542219357531</v>
      </c>
      <c r="S556" s="1">
        <f>(Table2[[#This Row],[Close Price]]-Table2[[#This Row],[20D EMA]])/Table2[[#This Row],[20D EMA]]</f>
        <v>-4.8378839590443701E-2</v>
      </c>
      <c r="T556" s="1">
        <f>(Table2[[#This Row],[Close Price]]-Table2[[#This Row],[50D EMA]])/Table2[[#This Row],[50D EMA]]</f>
        <v>-8.6000215293394341E-2</v>
      </c>
      <c r="U556" s="1">
        <f>(Table2[[#This Row],[Close Price]]-Table2[[#This Row],[200D EMA]])/Table2[[#This Row],[200D EMA]]</f>
        <v>-0.12153922041751973</v>
      </c>
      <c r="V556">
        <v>0.85453294635664301</v>
      </c>
      <c r="W556">
        <v>110.7</v>
      </c>
      <c r="X556">
        <v>113.83</v>
      </c>
      <c r="Y556">
        <v>110.7</v>
      </c>
      <c r="Z556">
        <v>116.45</v>
      </c>
      <c r="AA556">
        <v>110.7</v>
      </c>
      <c r="AB556">
        <v>123.64</v>
      </c>
      <c r="AC556" s="1">
        <f>(Table2[[#This Row],[Close Price]]/Table2[[#This Row],[Day Low]])-1</f>
        <v>7.4977416440831224E-3</v>
      </c>
      <c r="AD556" s="1">
        <f>(Table2[[#This Row],[Day High]]/Table2[[#This Row],[Close Price]])-1</f>
        <v>2.0622254102035331E-2</v>
      </c>
      <c r="AE556" s="1">
        <f>(Table2[[#This Row],[Close Price]]/Table2[[#This Row],[Current Week Low]])-1</f>
        <v>7.4977416440831224E-3</v>
      </c>
      <c r="AF556" s="1">
        <f>(Table2[[#This Row],[Current Week High]]/Table2[[#This Row],[Close Price]])-1</f>
        <v>4.411369138348431E-2</v>
      </c>
      <c r="AG556" s="1">
        <f>(Table2[[#This Row],[Close Price]]/Table2[[#This Row],[Current Month Low]])-1</f>
        <v>7.4977416440831224E-3</v>
      </c>
      <c r="AH556" s="1">
        <f>(Table2[[#This Row],[Current Month High]]/Table2[[#This Row],[Close Price]])-1</f>
        <v>0.10858065094593372</v>
      </c>
      <c r="AI556">
        <v>54.6669057652649</v>
      </c>
      <c r="AJ556">
        <v>22.2246575342465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-0.17</v>
      </c>
      <c r="AM556" t="s">
        <v>3187</v>
      </c>
      <c r="AN556">
        <v>-9.16</v>
      </c>
      <c r="AO556" t="s">
        <v>3187</v>
      </c>
      <c r="AP556">
        <v>9.3936475481961004E-2</v>
      </c>
      <c r="AQ556">
        <f>(Table2[[#This Row],[Sharpe Ratio]]-AVERAGE(Table2[Sharpe Ratio]))/_xlfn.STDEV.P(Table2[Sharpe Ratio])</f>
        <v>0.32989417152916539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576</v>
      </c>
      <c r="AT556">
        <f>_xlfn.RANK.AVG(Table2[[#This Row],[6M Return vs Nifty Z-Score]],Table2[6M Return vs Nifty Z-Score])</f>
        <v>710</v>
      </c>
      <c r="AU556">
        <f>_xlfn.RANK.AVG(Table2[[#This Row],[Sharpe Ratio Z-Score]],Table2[Sharpe Ratio Z-Score])</f>
        <v>256</v>
      </c>
      <c r="AV556">
        <f>(Table2[[#This Row],[Rank 1Y]]+Table2[[#This Row],[Rank 6M]]+Table2[[#This Row],[Rank Sharpe]])/3</f>
        <v>514</v>
      </c>
    </row>
    <row r="557" spans="1:48" x14ac:dyDescent="0.3">
      <c r="A557" t="s">
        <v>1287</v>
      </c>
      <c r="B557" t="s">
        <v>1288</v>
      </c>
      <c r="C557" t="s">
        <v>3152</v>
      </c>
      <c r="D557" t="s">
        <v>455</v>
      </c>
      <c r="E557">
        <v>9229.3692128700004</v>
      </c>
      <c r="F557">
        <v>302.3</v>
      </c>
      <c r="G557">
        <v>-22.746525132379201</v>
      </c>
      <c r="H557">
        <f>(Table2[[#This Row],[1Y Return vs Nifty]]-AVERAGE(Table2[1Y Return vs Nifty]))/_xlfn.STDEV.P(Table2[1Y Return vs Nifty])</f>
        <v>-0.80924074012898839</v>
      </c>
      <c r="I557">
        <v>-5.0128442959398303</v>
      </c>
      <c r="J557">
        <f>(Table2[[#This Row],[1M Return vs Nifty]]-AVERAGE(Table2[1M Return vs Nifty]))/_xlfn.STDEV.P(Table2[1M Return vs Nifty])</f>
        <v>-0.74415832057736553</v>
      </c>
      <c r="K557">
        <v>14.1315921386397</v>
      </c>
      <c r="L557">
        <f>(Table2[[#This Row],[6M Return vs Nifty]]-AVERAGE(Table2[6M Return vs Nifty]))/_xlfn.STDEV.P(Table2[6M Return vs Nifty])</f>
        <v>0.1419899524909089</v>
      </c>
      <c r="M557">
        <v>-3.2867883433772702</v>
      </c>
      <c r="N557">
        <f>(Table2[[#This Row],[1W Return vs Nifty]]-AVERAGE(Table2[1W Return vs Nifty]))/_xlfn.STDEV.P(Table2[1W Return vs Nifty])</f>
        <v>-1.093372993511563</v>
      </c>
      <c r="O557">
        <v>318.60000000000002</v>
      </c>
      <c r="P557">
        <v>312.06846607885899</v>
      </c>
      <c r="Q557">
        <v>292.21983525353198</v>
      </c>
      <c r="R557">
        <v>26.266142353560099</v>
      </c>
      <c r="S557" s="1">
        <f>(Table2[[#This Row],[Close Price]]-Table2[[#This Row],[20D EMA]])/Table2[[#This Row],[20D EMA]]</f>
        <v>-5.1161330822347806E-2</v>
      </c>
      <c r="T557" s="1">
        <f>(Table2[[#This Row],[Close Price]]-Table2[[#This Row],[50D EMA]])/Table2[[#This Row],[50D EMA]]</f>
        <v>-3.1302317089579021E-2</v>
      </c>
      <c r="U557" s="1">
        <f>(Table2[[#This Row],[Close Price]]-Table2[[#This Row],[200D EMA]])/Table2[[#This Row],[200D EMA]]</f>
        <v>3.44951421169696E-2</v>
      </c>
      <c r="V557">
        <v>0.70727365518379903</v>
      </c>
      <c r="W557">
        <v>301.10000000000002</v>
      </c>
      <c r="X557">
        <v>308.85000000000002</v>
      </c>
      <c r="Y557">
        <v>301.10000000000002</v>
      </c>
      <c r="Z557">
        <v>319.75</v>
      </c>
      <c r="AA557">
        <v>301.10000000000002</v>
      </c>
      <c r="AB557">
        <v>346.7</v>
      </c>
      <c r="AC557" s="1">
        <f>(Table2[[#This Row],[Close Price]]/Table2[[#This Row],[Day Low]])-1</f>
        <v>3.9853869146462273E-3</v>
      </c>
      <c r="AD557" s="1">
        <f>(Table2[[#This Row],[Day High]]/Table2[[#This Row],[Close Price]])-1</f>
        <v>2.166721799536897E-2</v>
      </c>
      <c r="AE557" s="1">
        <f>(Table2[[#This Row],[Close Price]]/Table2[[#This Row],[Current Week Low]])-1</f>
        <v>3.9853869146462273E-3</v>
      </c>
      <c r="AF557" s="1">
        <f>(Table2[[#This Row],[Current Week High]]/Table2[[#This Row],[Close Price]])-1</f>
        <v>5.7724115117433028E-2</v>
      </c>
      <c r="AG557" s="1">
        <f>(Table2[[#This Row],[Close Price]]/Table2[[#This Row],[Current Month Low]])-1</f>
        <v>3.9853869146462273E-3</v>
      </c>
      <c r="AH557" s="1">
        <f>(Table2[[#This Row],[Current Month High]]/Table2[[#This Row],[Close Price]])-1</f>
        <v>0.14687396625868332</v>
      </c>
      <c r="AI557">
        <v>23.023486602712499</v>
      </c>
      <c r="AJ557">
        <v>41.924882629107898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-0.08</v>
      </c>
      <c r="AM557" t="s">
        <v>3187</v>
      </c>
      <c r="AN557">
        <v>-11.06</v>
      </c>
      <c r="AO557" t="s">
        <v>3187</v>
      </c>
      <c r="AP557">
        <v>-5.7945372192381002E-2</v>
      </c>
      <c r="AQ557">
        <f>(Table2[[#This Row],[Sharpe Ratio]]-AVERAGE(Table2[Sharpe Ratio]))/_xlfn.STDEV.P(Table2[Sharpe Ratio])</f>
        <v>-1.4498117192055071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-3.9545938209325149</v>
      </c>
      <c r="AS557">
        <f>_xlfn.RANK.AVG(Table2[[#This Row],[1Y Return vs Nifty Z-Score]],Table2[1Y Return vs Nifty Z-Score])</f>
        <v>598</v>
      </c>
      <c r="AT557">
        <f>_xlfn.RANK.AVG(Table2[[#This Row],[6M Return vs Nifty Z-Score]],Table2[6M Return vs Nifty Z-Score])</f>
        <v>262</v>
      </c>
      <c r="AU557">
        <f>_xlfn.RANK.AVG(Table2[[#This Row],[Sharpe Ratio Z-Score]],Table2[Sharpe Ratio Z-Score])</f>
        <v>682</v>
      </c>
      <c r="AV557">
        <f>(Table2[[#This Row],[Rank 1Y]]+Table2[[#This Row],[Rank 6M]]+Table2[[#This Row],[Rank Sharpe]])/3</f>
        <v>514</v>
      </c>
    </row>
    <row r="558" spans="1:48" x14ac:dyDescent="0.3">
      <c r="A558" t="s">
        <v>1561</v>
      </c>
      <c r="B558" t="s">
        <v>1562</v>
      </c>
      <c r="C558" t="s">
        <v>3144</v>
      </c>
      <c r="D558" t="s">
        <v>40</v>
      </c>
      <c r="E558">
        <v>6354.4963767999998</v>
      </c>
      <c r="F558">
        <v>374.8</v>
      </c>
      <c r="G558">
        <v>-3.0963327902739</v>
      </c>
      <c r="H558">
        <f>(Table2[[#This Row],[1Y Return vs Nifty]]-AVERAGE(Table2[1Y Return vs Nifty]))/_xlfn.STDEV.P(Table2[1Y Return vs Nifty])</f>
        <v>-0.47418403539958798</v>
      </c>
      <c r="I558">
        <v>-12.436208400740499</v>
      </c>
      <c r="J558">
        <f>(Table2[[#This Row],[1M Return vs Nifty]]-AVERAGE(Table2[1M Return vs Nifty]))/_xlfn.STDEV.P(Table2[1M Return vs Nifty])</f>
        <v>-1.5629980800654206</v>
      </c>
      <c r="K558">
        <v>-5.94572083364144</v>
      </c>
      <c r="L558">
        <f>(Table2[[#This Row],[6M Return vs Nifty]]-AVERAGE(Table2[6M Return vs Nifty]))/_xlfn.STDEV.P(Table2[6M Return vs Nifty])</f>
        <v>-0.49898559105378598</v>
      </c>
      <c r="M558">
        <v>4.9562102905024998</v>
      </c>
      <c r="N558">
        <f>(Table2[[#This Row],[1W Return vs Nifty]]-AVERAGE(Table2[1W Return vs Nifty]))/_xlfn.STDEV.P(Table2[1W Return vs Nifty])</f>
        <v>0.61997354898848112</v>
      </c>
      <c r="O558">
        <v>382.06</v>
      </c>
      <c r="P558">
        <v>391.38956027583401</v>
      </c>
      <c r="Q558">
        <v>368.02971158960202</v>
      </c>
      <c r="R558">
        <v>47.293718705259302</v>
      </c>
      <c r="S558" s="1">
        <f>(Table2[[#This Row],[Close Price]]-Table2[[#This Row],[20D EMA]])/Table2[[#This Row],[20D EMA]]</f>
        <v>-1.9002250955347303E-2</v>
      </c>
      <c r="T558" s="1">
        <f>(Table2[[#This Row],[Close Price]]-Table2[[#This Row],[50D EMA]])/Table2[[#This Row],[50D EMA]]</f>
        <v>-4.2386312665423205E-2</v>
      </c>
      <c r="U558" s="1">
        <f>(Table2[[#This Row],[Close Price]]-Table2[[#This Row],[200D EMA]])/Table2[[#This Row],[200D EMA]]</f>
        <v>1.8396037594779011E-2</v>
      </c>
      <c r="V558">
        <v>0.30955952842337803</v>
      </c>
      <c r="W558">
        <v>370.05</v>
      </c>
      <c r="X558">
        <v>382.3</v>
      </c>
      <c r="Y558">
        <v>368.1</v>
      </c>
      <c r="Z558">
        <v>384.5</v>
      </c>
      <c r="AA558">
        <v>345.05</v>
      </c>
      <c r="AB558">
        <v>384.5</v>
      </c>
      <c r="AC558" s="1">
        <f>(Table2[[#This Row],[Close Price]]/Table2[[#This Row],[Day Low]])-1</f>
        <v>1.2836103229293405E-2</v>
      </c>
      <c r="AD558" s="1">
        <f>(Table2[[#This Row],[Day High]]/Table2[[#This Row],[Close Price]])-1</f>
        <v>2.001067235859133E-2</v>
      </c>
      <c r="AE558" s="1">
        <f>(Table2[[#This Row],[Close Price]]/Table2[[#This Row],[Current Week Low]])-1</f>
        <v>1.8201575658788327E-2</v>
      </c>
      <c r="AF558" s="1">
        <f>(Table2[[#This Row],[Current Week High]]/Table2[[#This Row],[Close Price]])-1</f>
        <v>2.5880469583777987E-2</v>
      </c>
      <c r="AG558" s="1">
        <f>(Table2[[#This Row],[Close Price]]/Table2[[#This Row],[Current Month Low]])-1</f>
        <v>8.6219388494421123E-2</v>
      </c>
      <c r="AH558" s="1">
        <f>(Table2[[#This Row],[Current Month High]]/Table2[[#This Row],[Close Price]])-1</f>
        <v>2.5880469583777987E-2</v>
      </c>
      <c r="AI558">
        <v>29.709178228388399</v>
      </c>
      <c r="AJ558">
        <v>30.5096549540994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-0.05</v>
      </c>
      <c r="AM558" t="s">
        <v>3187</v>
      </c>
      <c r="AN558">
        <v>-0.16</v>
      </c>
      <c r="AO558" t="s">
        <v>3187</v>
      </c>
      <c r="AP558">
        <v>-5.4551954936499997E-3</v>
      </c>
      <c r="AQ558">
        <f>(Table2[[#This Row],[Sharpe Ratio]]-AVERAGE(Table2[Sharpe Ratio]))/_xlfn.STDEV.P(Table2[Sharpe Ratio])</f>
        <v>-0.83474758806104032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476</v>
      </c>
      <c r="AT558">
        <f>_xlfn.RANK.AVG(Table2[[#This Row],[6M Return vs Nifty Z-Score]],Table2[6M Return vs Nifty Z-Score])</f>
        <v>485</v>
      </c>
      <c r="AU558">
        <f>_xlfn.RANK.AVG(Table2[[#This Row],[Sharpe Ratio Z-Score]],Table2[Sharpe Ratio Z-Score])</f>
        <v>584</v>
      </c>
      <c r="AV558">
        <f>(Table2[[#This Row],[Rank 1Y]]+Table2[[#This Row],[Rank 6M]]+Table2[[#This Row],[Rank Sharpe]])/3</f>
        <v>515</v>
      </c>
    </row>
    <row r="559" spans="1:48" x14ac:dyDescent="0.3">
      <c r="A559" t="s">
        <v>652</v>
      </c>
      <c r="B559" t="s">
        <v>653</v>
      </c>
      <c r="C559" t="s">
        <v>3142</v>
      </c>
      <c r="D559" t="s">
        <v>54</v>
      </c>
      <c r="E559">
        <v>29278.0727443</v>
      </c>
      <c r="F559">
        <v>376.45</v>
      </c>
      <c r="G559">
        <v>-25.363076485428099</v>
      </c>
      <c r="H559">
        <f>(Table2[[#This Row],[1Y Return vs Nifty]]-AVERAGE(Table2[1Y Return vs Nifty]))/_xlfn.STDEV.P(Table2[1Y Return vs Nifty])</f>
        <v>-0.85385572703826595</v>
      </c>
      <c r="I559">
        <v>-0.29918042075871099</v>
      </c>
      <c r="J559">
        <f>(Table2[[#This Row],[1M Return vs Nifty]]-AVERAGE(Table2[1M Return vs Nifty]))/_xlfn.STDEV.P(Table2[1M Return vs Nifty])</f>
        <v>-0.22421408244350344</v>
      </c>
      <c r="K559">
        <v>-36.533281193316597</v>
      </c>
      <c r="L559">
        <f>(Table2[[#This Row],[6M Return vs Nifty]]-AVERAGE(Table2[6M Return vs Nifty]))/_xlfn.STDEV.P(Table2[6M Return vs Nifty])</f>
        <v>-1.475504617993145</v>
      </c>
      <c r="M559">
        <v>-1.8736071770292799</v>
      </c>
      <c r="N559">
        <f>(Table2[[#This Row],[1W Return vs Nifty]]-AVERAGE(Table2[1W Return vs Nifty]))/_xlfn.STDEV.P(Table2[1W Return vs Nifty])</f>
        <v>-0.79963655452481053</v>
      </c>
      <c r="O559">
        <v>386.92</v>
      </c>
      <c r="P559">
        <v>391.46686472111799</v>
      </c>
      <c r="Q559">
        <v>410.57174788425402</v>
      </c>
      <c r="R559">
        <v>35.390903594442698</v>
      </c>
      <c r="S559" s="1">
        <f>(Table2[[#This Row],[Close Price]]-Table2[[#This Row],[20D EMA]])/Table2[[#This Row],[20D EMA]]</f>
        <v>-2.7059857334849651E-2</v>
      </c>
      <c r="T559" s="1">
        <f>(Table2[[#This Row],[Close Price]]-Table2[[#This Row],[50D EMA]])/Table2[[#This Row],[50D EMA]]</f>
        <v>-3.8360500145564171E-2</v>
      </c>
      <c r="U559" s="1">
        <f>(Table2[[#This Row],[Close Price]]-Table2[[#This Row],[200D EMA]])/Table2[[#This Row],[200D EMA]]</f>
        <v>-8.3107880803024559E-2</v>
      </c>
      <c r="V559">
        <v>0.52571594583333003</v>
      </c>
      <c r="W559">
        <v>373.6</v>
      </c>
      <c r="X559">
        <v>383.85</v>
      </c>
      <c r="Y559">
        <v>373.6</v>
      </c>
      <c r="Z559">
        <v>386.05</v>
      </c>
      <c r="AA559">
        <v>371.25</v>
      </c>
      <c r="AB559">
        <v>407.65</v>
      </c>
      <c r="AC559" s="1">
        <f>(Table2[[#This Row],[Close Price]]/Table2[[#This Row],[Day Low]])-1</f>
        <v>7.6284796573875546E-3</v>
      </c>
      <c r="AD559" s="1">
        <f>(Table2[[#This Row],[Day High]]/Table2[[#This Row],[Close Price]])-1</f>
        <v>1.9657325009961646E-2</v>
      </c>
      <c r="AE559" s="1">
        <f>(Table2[[#This Row],[Close Price]]/Table2[[#This Row],[Current Week Low]])-1</f>
        <v>7.6284796573875546E-3</v>
      </c>
      <c r="AF559" s="1">
        <f>(Table2[[#This Row],[Current Week High]]/Table2[[#This Row],[Close Price]])-1</f>
        <v>2.5501394607517769E-2</v>
      </c>
      <c r="AG559" s="1">
        <f>(Table2[[#This Row],[Close Price]]/Table2[[#This Row],[Current Month Low]])-1</f>
        <v>1.4006734006734023E-2</v>
      </c>
      <c r="AH559" s="1">
        <f>(Table2[[#This Row],[Current Month High]]/Table2[[#This Row],[Close Price]])-1</f>
        <v>8.2879532474432249E-2</v>
      </c>
      <c r="AI559">
        <v>38.052862265905098</v>
      </c>
      <c r="AJ559">
        <v>11.938745168004701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0</v>
      </c>
      <c r="AM559" t="s">
        <v>3189</v>
      </c>
      <c r="AN559">
        <v>-4.5599999999999996</v>
      </c>
      <c r="AO559" t="s">
        <v>3187</v>
      </c>
      <c r="AP559">
        <v>0.106834952289056</v>
      </c>
      <c r="AQ559">
        <f>(Table2[[#This Row],[Sharpe Ratio]]-AVERAGE(Table2[Sharpe Ratio]))/_xlfn.STDEV.P(Table2[Sharpe Ratio])</f>
        <v>0.48103465017485325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610</v>
      </c>
      <c r="AT559">
        <f>_xlfn.RANK.AVG(Table2[[#This Row],[6M Return vs Nifty Z-Score]],Table2[6M Return vs Nifty Z-Score])</f>
        <v>719</v>
      </c>
      <c r="AU559">
        <f>_xlfn.RANK.AVG(Table2[[#This Row],[Sharpe Ratio Z-Score]],Table2[Sharpe Ratio Z-Score])</f>
        <v>217</v>
      </c>
      <c r="AV559">
        <f>(Table2[[#This Row],[Rank 1Y]]+Table2[[#This Row],[Rank 6M]]+Table2[[#This Row],[Rank Sharpe]])/3</f>
        <v>515.33333333333337</v>
      </c>
    </row>
    <row r="560" spans="1:48" x14ac:dyDescent="0.3">
      <c r="A560" t="s">
        <v>1965</v>
      </c>
      <c r="B560" t="s">
        <v>1966</v>
      </c>
      <c r="C560" t="s">
        <v>3153</v>
      </c>
      <c r="D560" t="s">
        <v>432</v>
      </c>
      <c r="E560">
        <v>3585.585219865</v>
      </c>
      <c r="F560">
        <v>497.65</v>
      </c>
      <c r="G560">
        <v>2.82328391502437</v>
      </c>
      <c r="H560">
        <f>(Table2[[#This Row],[1Y Return vs Nifty]]-AVERAGE(Table2[1Y Return vs Nifty]))/_xlfn.STDEV.P(Table2[1Y Return vs Nifty])</f>
        <v>-0.37324826683266071</v>
      </c>
      <c r="I560">
        <v>6.3988416557658896</v>
      </c>
      <c r="J560">
        <f>(Table2[[#This Row],[1M Return vs Nifty]]-AVERAGE(Table2[1M Return vs Nifty]))/_xlfn.STDEV.P(Table2[1M Return vs Nifty])</f>
        <v>0.51461627920347652</v>
      </c>
      <c r="K560">
        <v>-0.54136249748736098</v>
      </c>
      <c r="L560">
        <f>(Table2[[#This Row],[6M Return vs Nifty]]-AVERAGE(Table2[6M Return vs Nifty]))/_xlfn.STDEV.P(Table2[6M Return vs Nifty])</f>
        <v>-0.32644947893513904</v>
      </c>
      <c r="M560">
        <v>3.3455910200723999</v>
      </c>
      <c r="N560">
        <f>(Table2[[#This Row],[1W Return vs Nifty]]-AVERAGE(Table2[1W Return vs Nifty]))/_xlfn.STDEV.P(Table2[1W Return vs Nifty])</f>
        <v>0.28519865931019606</v>
      </c>
      <c r="O560">
        <v>491.12</v>
      </c>
      <c r="P560">
        <v>489.79949831935699</v>
      </c>
      <c r="Q560">
        <v>463.65384690291199</v>
      </c>
      <c r="R560">
        <v>58.065072826646002</v>
      </c>
      <c r="S560" s="1">
        <f>(Table2[[#This Row],[Close Price]]-Table2[[#This Row],[20D EMA]])/Table2[[#This Row],[20D EMA]]</f>
        <v>1.3296139436390237E-2</v>
      </c>
      <c r="T560" s="1">
        <f>(Table2[[#This Row],[Close Price]]-Table2[[#This Row],[50D EMA]])/Table2[[#This Row],[50D EMA]]</f>
        <v>1.602799044829634E-2</v>
      </c>
      <c r="U560" s="1">
        <f>(Table2[[#This Row],[Close Price]]-Table2[[#This Row],[200D EMA]])/Table2[[#This Row],[200D EMA]]</f>
        <v>7.3322271181773882E-2</v>
      </c>
      <c r="V560">
        <v>0.70708606527439399</v>
      </c>
      <c r="W560">
        <v>493.1</v>
      </c>
      <c r="X560">
        <v>504.55</v>
      </c>
      <c r="Y560">
        <v>490</v>
      </c>
      <c r="Z560">
        <v>512.35</v>
      </c>
      <c r="AA560">
        <v>465.3</v>
      </c>
      <c r="AB560">
        <v>512.35</v>
      </c>
      <c r="AC560" s="1">
        <f>(Table2[[#This Row],[Close Price]]/Table2[[#This Row],[Day Low]])-1</f>
        <v>9.2273372541065157E-3</v>
      </c>
      <c r="AD560" s="1">
        <f>(Table2[[#This Row],[Day High]]/Table2[[#This Row],[Close Price]])-1</f>
        <v>1.3865166281523233E-2</v>
      </c>
      <c r="AE560" s="1">
        <f>(Table2[[#This Row],[Close Price]]/Table2[[#This Row],[Current Week Low]])-1</f>
        <v>1.5612244897959204E-2</v>
      </c>
      <c r="AF560" s="1">
        <f>(Table2[[#This Row],[Current Week High]]/Table2[[#This Row],[Close Price]])-1</f>
        <v>2.9538832512810309E-2</v>
      </c>
      <c r="AG560" s="1">
        <f>(Table2[[#This Row],[Close Price]]/Table2[[#This Row],[Current Month Low]])-1</f>
        <v>6.9525037610143947E-2</v>
      </c>
      <c r="AH560" s="1">
        <f>(Table2[[#This Row],[Current Month High]]/Table2[[#This Row],[Close Price]])-1</f>
        <v>2.9538832512810309E-2</v>
      </c>
      <c r="AI560">
        <v>11.463880237114401</v>
      </c>
      <c r="AJ560">
        <v>42.982330124981999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-0.02</v>
      </c>
      <c r="AM560" t="s">
        <v>3187</v>
      </c>
      <c r="AN560">
        <v>3.49</v>
      </c>
      <c r="AO560" t="s">
        <v>3188</v>
      </c>
      <c r="AP560">
        <v>-6.9020876919104995E-2</v>
      </c>
      <c r="AQ560">
        <f>(Table2[[#This Row],[Sharpe Ratio]]-AVERAGE(Table2[Sharpe Ratio]))/_xlfn.STDEV.P(Table2[Sharpe Ratio])</f>
        <v>-1.5795911583342308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-1.479473965588358</v>
      </c>
      <c r="AS560">
        <f>_xlfn.RANK.AVG(Table2[[#This Row],[1Y Return vs Nifty Z-Score]],Table2[1Y Return vs Nifty Z-Score])</f>
        <v>425</v>
      </c>
      <c r="AT560">
        <f>_xlfn.RANK.AVG(Table2[[#This Row],[6M Return vs Nifty Z-Score]],Table2[6M Return vs Nifty Z-Score])</f>
        <v>432</v>
      </c>
      <c r="AU560">
        <f>_xlfn.RANK.AVG(Table2[[#This Row],[Sharpe Ratio Z-Score]],Table2[Sharpe Ratio Z-Score])</f>
        <v>690</v>
      </c>
      <c r="AV560">
        <f>(Table2[[#This Row],[Rank 1Y]]+Table2[[#This Row],[Rank 6M]]+Table2[[#This Row],[Rank Sharpe]])/3</f>
        <v>515.66666666666663</v>
      </c>
    </row>
    <row r="561" spans="1:48" x14ac:dyDescent="0.3">
      <c r="A561" t="s">
        <v>41</v>
      </c>
      <c r="B561" t="s">
        <v>42</v>
      </c>
      <c r="C561" t="s">
        <v>3142</v>
      </c>
      <c r="D561" t="s">
        <v>43</v>
      </c>
      <c r="E561">
        <v>590185.53548030998</v>
      </c>
      <c r="F561">
        <v>933.1</v>
      </c>
      <c r="G561">
        <v>18.804061536294999</v>
      </c>
      <c r="H561">
        <f>(Table2[[#This Row],[1Y Return vs Nifty]]-AVERAGE(Table2[1Y Return vs Nifty]))/_xlfn.STDEV.P(Table2[1Y Return vs Nifty])</f>
        <v>-0.10075899061712774</v>
      </c>
      <c r="I561">
        <v>-5.5756203622883298</v>
      </c>
      <c r="J561">
        <f>(Table2[[#This Row],[1M Return vs Nifty]]-AVERAGE(Table2[1M Return vs Nifty]))/_xlfn.STDEV.P(Table2[1M Return vs Nifty])</f>
        <v>-0.80623575774852974</v>
      </c>
      <c r="K561">
        <v>-14.656343813023501</v>
      </c>
      <c r="L561">
        <f>(Table2[[#This Row],[6M Return vs Nifty]]-AVERAGE(Table2[6M Return vs Nifty]))/_xlfn.STDEV.P(Table2[6M Return vs Nifty])</f>
        <v>-0.77707540847759449</v>
      </c>
      <c r="M561">
        <v>-2.0939247770874498</v>
      </c>
      <c r="N561">
        <f>(Table2[[#This Row],[1W Return vs Nifty]]-AVERAGE(Table2[1W Return vs Nifty]))/_xlfn.STDEV.P(Table2[1W Return vs Nifty])</f>
        <v>-0.84543061747176784</v>
      </c>
      <c r="O561">
        <v>977.5</v>
      </c>
      <c r="P561">
        <v>1012.20884329231</v>
      </c>
      <c r="Q561">
        <v>968.43588431183798</v>
      </c>
      <c r="R561">
        <v>30.013644545305699</v>
      </c>
      <c r="S561" s="1">
        <f>(Table2[[#This Row],[Close Price]]-Table2[[#This Row],[20D EMA]])/Table2[[#This Row],[20D EMA]]</f>
        <v>-4.5421994884910465E-2</v>
      </c>
      <c r="T561" s="1">
        <f>(Table2[[#This Row],[Close Price]]-Table2[[#This Row],[50D EMA]])/Table2[[#This Row],[50D EMA]]</f>
        <v>-7.8154665231930404E-2</v>
      </c>
      <c r="U561" s="1">
        <f>(Table2[[#This Row],[Close Price]]-Table2[[#This Row],[200D EMA]])/Table2[[#This Row],[200D EMA]]</f>
        <v>-3.6487582589886505E-2</v>
      </c>
      <c r="V561">
        <v>0.54849874740773297</v>
      </c>
      <c r="W561">
        <v>931</v>
      </c>
      <c r="X561">
        <v>949.9</v>
      </c>
      <c r="Y561">
        <v>931</v>
      </c>
      <c r="Z561">
        <v>965.95</v>
      </c>
      <c r="AA561">
        <v>923.1</v>
      </c>
      <c r="AB561">
        <v>1012.4</v>
      </c>
      <c r="AC561" s="1">
        <f>(Table2[[#This Row],[Close Price]]/Table2[[#This Row],[Day Low]])-1</f>
        <v>2.2556390977443996E-3</v>
      </c>
      <c r="AD561" s="1">
        <f>(Table2[[#This Row],[Day High]]/Table2[[#This Row],[Close Price]])-1</f>
        <v>1.800450112528118E-2</v>
      </c>
      <c r="AE561" s="1">
        <f>(Table2[[#This Row],[Close Price]]/Table2[[#This Row],[Current Week Low]])-1</f>
        <v>2.2556390977443996E-3</v>
      </c>
      <c r="AF561" s="1">
        <f>(Table2[[#This Row],[Current Week High]]/Table2[[#This Row],[Close Price]])-1</f>
        <v>3.5205229878898292E-2</v>
      </c>
      <c r="AG561" s="1">
        <f>(Table2[[#This Row],[Close Price]]/Table2[[#This Row],[Current Month Low]])-1</f>
        <v>1.0833062506770741E-2</v>
      </c>
      <c r="AH561" s="1">
        <f>(Table2[[#This Row],[Current Month High]]/Table2[[#This Row],[Close Price]])-1</f>
        <v>8.4985532097310079E-2</v>
      </c>
      <c r="AI561">
        <v>30.961311756510501</v>
      </c>
      <c r="AJ561">
        <v>56.206579057503902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-0.22</v>
      </c>
      <c r="AM561" t="s">
        <v>3187</v>
      </c>
      <c r="AN561">
        <v>-7.33</v>
      </c>
      <c r="AO561" t="s">
        <v>3187</v>
      </c>
      <c r="AP561">
        <v>-3.7870596352651997E-2</v>
      </c>
      <c r="AQ561">
        <f>(Table2[[#This Row],[Sharpe Ratio]]-AVERAGE(Table2[Sharpe Ratio]))/_xlfn.STDEV.P(Table2[Sharpe Ratio])</f>
        <v>-1.2145815230747068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319</v>
      </c>
      <c r="AT561">
        <f>_xlfn.RANK.AVG(Table2[[#This Row],[6M Return vs Nifty Z-Score]],Table2[6M Return vs Nifty Z-Score])</f>
        <v>582</v>
      </c>
      <c r="AU561">
        <f>_xlfn.RANK.AVG(Table2[[#This Row],[Sharpe Ratio Z-Score]],Table2[Sharpe Ratio Z-Score])</f>
        <v>647</v>
      </c>
      <c r="AV561">
        <f>(Table2[[#This Row],[Rank 1Y]]+Table2[[#This Row],[Rank 6M]]+Table2[[#This Row],[Rank Sharpe]])/3</f>
        <v>516</v>
      </c>
    </row>
    <row r="562" spans="1:48" x14ac:dyDescent="0.3">
      <c r="A562" t="s">
        <v>967</v>
      </c>
      <c r="B562" t="s">
        <v>968</v>
      </c>
      <c r="C562" t="s">
        <v>3143</v>
      </c>
      <c r="D562" t="s">
        <v>27</v>
      </c>
      <c r="E562">
        <v>15463.478320570001</v>
      </c>
      <c r="F562">
        <v>79.099999999999994</v>
      </c>
      <c r="G562">
        <v>-42.659393305040901</v>
      </c>
      <c r="H562">
        <f>(Table2[[#This Row],[1Y Return vs Nifty]]-AVERAGE(Table2[1Y Return vs Nifty]))/_xlfn.STDEV.P(Table2[1Y Return vs Nifty])</f>
        <v>-1.148776347490283</v>
      </c>
      <c r="I562">
        <v>-8.6641608547282392</v>
      </c>
      <c r="J562">
        <f>(Table2[[#This Row],[1M Return vs Nifty]]-AVERAGE(Table2[1M Return vs Nifty]))/_xlfn.STDEV.P(Table2[1M Return vs Nifty])</f>
        <v>-1.1469195391574336</v>
      </c>
      <c r="K562">
        <v>-8.0783416374596797</v>
      </c>
      <c r="L562">
        <f>(Table2[[#This Row],[6M Return vs Nifty]]-AVERAGE(Table2[6M Return vs Nifty]))/_xlfn.STDEV.P(Table2[6M Return vs Nifty])</f>
        <v>-0.56707028848263774</v>
      </c>
      <c r="M562">
        <v>3.9966242313587501</v>
      </c>
      <c r="N562">
        <f>(Table2[[#This Row],[1W Return vs Nifty]]-AVERAGE(Table2[1W Return vs Nifty]))/_xlfn.STDEV.P(Table2[1W Return vs Nifty])</f>
        <v>0.42051901433555622</v>
      </c>
      <c r="O562">
        <v>83.04</v>
      </c>
      <c r="P562">
        <v>86.141289003537807</v>
      </c>
      <c r="Q562">
        <v>85.859585664314395</v>
      </c>
      <c r="R562">
        <v>37.510280178882702</v>
      </c>
      <c r="S562" s="1">
        <f>(Table2[[#This Row],[Close Price]]-Table2[[#This Row],[20D EMA]])/Table2[[#This Row],[20D EMA]]</f>
        <v>-4.7447013487476056E-2</v>
      </c>
      <c r="T562" s="1">
        <f>(Table2[[#This Row],[Close Price]]-Table2[[#This Row],[50D EMA]])/Table2[[#This Row],[50D EMA]]</f>
        <v>-8.1741161352352501E-2</v>
      </c>
      <c r="U562" s="1">
        <f>(Table2[[#This Row],[Close Price]]-Table2[[#This Row],[200D EMA]])/Table2[[#This Row],[200D EMA]]</f>
        <v>-7.872837507907833E-2</v>
      </c>
      <c r="V562">
        <v>0.26964047102674099</v>
      </c>
      <c r="W562">
        <v>78.69</v>
      </c>
      <c r="X562">
        <v>81.36</v>
      </c>
      <c r="Y562">
        <v>78.69</v>
      </c>
      <c r="Z562">
        <v>83.7</v>
      </c>
      <c r="AA562">
        <v>75.91</v>
      </c>
      <c r="AB562">
        <v>86.33</v>
      </c>
      <c r="AC562" s="1">
        <f>(Table2[[#This Row],[Close Price]]/Table2[[#This Row],[Day Low]])-1</f>
        <v>5.2103189731858013E-3</v>
      </c>
      <c r="AD562" s="1">
        <f>(Table2[[#This Row],[Day High]]/Table2[[#This Row],[Close Price]])-1</f>
        <v>2.8571428571428692E-2</v>
      </c>
      <c r="AE562" s="1">
        <f>(Table2[[#This Row],[Close Price]]/Table2[[#This Row],[Current Week Low]])-1</f>
        <v>5.2103189731858013E-3</v>
      </c>
      <c r="AF562" s="1">
        <f>(Table2[[#This Row],[Current Week High]]/Table2[[#This Row],[Close Price]])-1</f>
        <v>5.8154235145385647E-2</v>
      </c>
      <c r="AG562" s="1">
        <f>(Table2[[#This Row],[Close Price]]/Table2[[#This Row],[Current Month Low]])-1</f>
        <v>4.2023448820972087E-2</v>
      </c>
      <c r="AH562" s="1">
        <f>(Table2[[#This Row],[Current Month High]]/Table2[[#This Row],[Close Price]])-1</f>
        <v>9.1403286978508191E-2</v>
      </c>
      <c r="AI562">
        <v>40.834386852085899</v>
      </c>
      <c r="AJ562">
        <v>21.598770176786999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-0.23</v>
      </c>
      <c r="AM562" t="s">
        <v>3187</v>
      </c>
      <c r="AN562">
        <v>-6.39</v>
      </c>
      <c r="AO562" t="s">
        <v>3187</v>
      </c>
      <c r="AP562">
        <v>6.0590317168635E-2</v>
      </c>
      <c r="AQ562">
        <f>(Table2[[#This Row],[Sharpe Ratio]]-AVERAGE(Table2[Sharpe Ratio]))/_xlfn.STDEV.P(Table2[Sharpe Ratio])</f>
        <v>-6.0846099887896569E-2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692</v>
      </c>
      <c r="AT562">
        <f>_xlfn.RANK.AVG(Table2[[#This Row],[6M Return vs Nifty Z-Score]],Table2[6M Return vs Nifty Z-Score])</f>
        <v>503</v>
      </c>
      <c r="AU562">
        <f>_xlfn.RANK.AVG(Table2[[#This Row],[Sharpe Ratio Z-Score]],Table2[Sharpe Ratio Z-Score])</f>
        <v>353</v>
      </c>
      <c r="AV562">
        <f>(Table2[[#This Row],[Rank 1Y]]+Table2[[#This Row],[Rank 6M]]+Table2[[#This Row],[Rank Sharpe]])/3</f>
        <v>516</v>
      </c>
    </row>
    <row r="563" spans="1:48" x14ac:dyDescent="0.3">
      <c r="A563" t="s">
        <v>427</v>
      </c>
      <c r="B563" t="s">
        <v>428</v>
      </c>
      <c r="C563" t="s">
        <v>3154</v>
      </c>
      <c r="D563" t="s">
        <v>429</v>
      </c>
      <c r="E563">
        <v>53229.123321758998</v>
      </c>
      <c r="F563">
        <v>186.23</v>
      </c>
      <c r="G563">
        <v>3.3308917609071602</v>
      </c>
      <c r="H563">
        <f>(Table2[[#This Row],[1Y Return vs Nifty]]-AVERAGE(Table2[1Y Return vs Nifty]))/_xlfn.STDEV.P(Table2[1Y Return vs Nifty])</f>
        <v>-0.36459301251375792</v>
      </c>
      <c r="I563">
        <v>-6.39426737539545</v>
      </c>
      <c r="J563">
        <f>(Table2[[#This Row],[1M Return vs Nifty]]-AVERAGE(Table2[1M Return vs Nifty]))/_xlfn.STDEV.P(Table2[1M Return vs Nifty])</f>
        <v>-0.89653723210093828</v>
      </c>
      <c r="K563">
        <v>-0.26647407047843003</v>
      </c>
      <c r="L563">
        <f>(Table2[[#This Row],[6M Return vs Nifty]]-AVERAGE(Table2[6M Return vs Nifty]))/_xlfn.STDEV.P(Table2[6M Return vs Nifty])</f>
        <v>-0.31767356558660209</v>
      </c>
      <c r="M563">
        <v>-5.0063478960993901</v>
      </c>
      <c r="N563">
        <f>(Table2[[#This Row],[1W Return vs Nifty]]-AVERAGE(Table2[1W Return vs Nifty]))/_xlfn.STDEV.P(Table2[1W Return vs Nifty])</f>
        <v>-1.4507916399456537</v>
      </c>
      <c r="O563">
        <v>194.68</v>
      </c>
      <c r="P563">
        <v>196.24277260758501</v>
      </c>
      <c r="Q563">
        <v>181.282779256212</v>
      </c>
      <c r="R563">
        <v>28.517541095533701</v>
      </c>
      <c r="S563" s="1">
        <f>(Table2[[#This Row],[Close Price]]-Table2[[#This Row],[20D EMA]])/Table2[[#This Row],[20D EMA]]</f>
        <v>-4.3404561331415743E-2</v>
      </c>
      <c r="T563" s="1">
        <f>(Table2[[#This Row],[Close Price]]-Table2[[#This Row],[50D EMA]])/Table2[[#This Row],[50D EMA]]</f>
        <v>-5.1022376388897471E-2</v>
      </c>
      <c r="U563" s="1">
        <f>(Table2[[#This Row],[Close Price]]-Table2[[#This Row],[200D EMA]])/Table2[[#This Row],[200D EMA]]</f>
        <v>2.7290075560878011E-2</v>
      </c>
      <c r="V563">
        <v>0.51841620396757904</v>
      </c>
      <c r="W563">
        <v>180.5</v>
      </c>
      <c r="X563">
        <v>187.5</v>
      </c>
      <c r="Y563">
        <v>180.5</v>
      </c>
      <c r="Z563">
        <v>195.77</v>
      </c>
      <c r="AA563">
        <v>180.5</v>
      </c>
      <c r="AB563">
        <v>200.15</v>
      </c>
      <c r="AC563" s="1">
        <f>(Table2[[#This Row],[Close Price]]/Table2[[#This Row],[Day Low]])-1</f>
        <v>3.1745152354570649E-2</v>
      </c>
      <c r="AD563" s="1">
        <f>(Table2[[#This Row],[Day High]]/Table2[[#This Row],[Close Price]])-1</f>
        <v>6.8195242442141701E-3</v>
      </c>
      <c r="AE563" s="1">
        <f>(Table2[[#This Row],[Close Price]]/Table2[[#This Row],[Current Week Low]])-1</f>
        <v>3.1745152354570649E-2</v>
      </c>
      <c r="AF563" s="1">
        <f>(Table2[[#This Row],[Current Week High]]/Table2[[#This Row],[Close Price]])-1</f>
        <v>5.1226977393545647E-2</v>
      </c>
      <c r="AG563" s="1">
        <f>(Table2[[#This Row],[Close Price]]/Table2[[#This Row],[Current Month Low]])-1</f>
        <v>3.1745152354570649E-2</v>
      </c>
      <c r="AH563" s="1">
        <f>(Table2[[#This Row],[Current Month High]]/Table2[[#This Row],[Close Price]])-1</f>
        <v>7.4746281479890486E-2</v>
      </c>
      <c r="AI563">
        <v>23.3958008913709</v>
      </c>
      <c r="AJ563">
        <v>36.432234432234402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-0.11</v>
      </c>
      <c r="AM563" t="s">
        <v>3187</v>
      </c>
      <c r="AN563">
        <v>-4.8</v>
      </c>
      <c r="AO563" t="s">
        <v>3187</v>
      </c>
      <c r="AP563">
        <v>-7.9271132131851996E-2</v>
      </c>
      <c r="AQ563">
        <f>(Table2[[#This Row],[Sharpe Ratio]]-AVERAGE(Table2[Sharpe Ratio]))/_xlfn.STDEV.P(Table2[Sharpe Ratio])</f>
        <v>-1.699700571427323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424</v>
      </c>
      <c r="AT563">
        <f>_xlfn.RANK.AVG(Table2[[#This Row],[6M Return vs Nifty Z-Score]],Table2[6M Return vs Nifty Z-Score])</f>
        <v>430</v>
      </c>
      <c r="AU563">
        <f>_xlfn.RANK.AVG(Table2[[#This Row],[Sharpe Ratio Z-Score]],Table2[Sharpe Ratio Z-Score])</f>
        <v>701</v>
      </c>
      <c r="AV563">
        <f>(Table2[[#This Row],[Rank 1Y]]+Table2[[#This Row],[Rank 6M]]+Table2[[#This Row],[Rank Sharpe]])/3</f>
        <v>518.33333333333337</v>
      </c>
    </row>
    <row r="564" spans="1:48" x14ac:dyDescent="0.3">
      <c r="A564" t="s">
        <v>374</v>
      </c>
      <c r="B564" t="s">
        <v>375</v>
      </c>
      <c r="C564" t="s">
        <v>3142</v>
      </c>
      <c r="D564" t="s">
        <v>24</v>
      </c>
      <c r="E564">
        <v>65514.990193400001</v>
      </c>
      <c r="F564">
        <v>20.9</v>
      </c>
      <c r="G564">
        <v>-2.7044617744463899</v>
      </c>
      <c r="H564">
        <f>(Table2[[#This Row],[1Y Return vs Nifty]]-AVERAGE(Table2[1Y Return vs Nifty]))/_xlfn.STDEV.P(Table2[1Y Return vs Nifty])</f>
        <v>-0.46750221728013946</v>
      </c>
      <c r="I564">
        <v>-7.7126099480062997</v>
      </c>
      <c r="J564">
        <f>(Table2[[#This Row],[1M Return vs Nifty]]-AVERAGE(Table2[1M Return vs Nifty]))/_xlfn.STDEV.P(Table2[1M Return vs Nifty])</f>
        <v>-1.0419580008843818</v>
      </c>
      <c r="K564">
        <v>-24.300367663332</v>
      </c>
      <c r="L564">
        <f>(Table2[[#This Row],[6M Return vs Nifty]]-AVERAGE(Table2[6M Return vs Nifty]))/_xlfn.STDEV.P(Table2[6M Return vs Nifty])</f>
        <v>-1.0849643893359306</v>
      </c>
      <c r="M564">
        <v>-1.0888716767106199</v>
      </c>
      <c r="N564">
        <f>(Table2[[#This Row],[1W Return vs Nifty]]-AVERAGE(Table2[1W Return vs Nifty]))/_xlfn.STDEV.P(Table2[1W Return vs Nifty])</f>
        <v>-0.63652554165604036</v>
      </c>
      <c r="O564">
        <v>21.9</v>
      </c>
      <c r="P564">
        <v>22.807277842582899</v>
      </c>
      <c r="Q564">
        <v>22.938168869696099</v>
      </c>
      <c r="R564">
        <v>20.691332325758498</v>
      </c>
      <c r="S564" s="1">
        <f>(Table2[[#This Row],[Close Price]]-Table2[[#This Row],[20D EMA]])/Table2[[#This Row],[20D EMA]]</f>
        <v>-4.5662100456621009E-2</v>
      </c>
      <c r="T564" s="1">
        <f>(Table2[[#This Row],[Close Price]]-Table2[[#This Row],[50D EMA]])/Table2[[#This Row],[50D EMA]]</f>
        <v>-8.362584328331675E-2</v>
      </c>
      <c r="U564" s="1">
        <f>(Table2[[#This Row],[Close Price]]-Table2[[#This Row],[200D EMA]])/Table2[[#This Row],[200D EMA]]</f>
        <v>-8.8854907350026144E-2</v>
      </c>
      <c r="V564">
        <v>0.61352182082916595</v>
      </c>
      <c r="W564">
        <v>20.86</v>
      </c>
      <c r="X564">
        <v>21.23</v>
      </c>
      <c r="Y564">
        <v>20.86</v>
      </c>
      <c r="Z564">
        <v>21.49</v>
      </c>
      <c r="AA564">
        <v>20.77</v>
      </c>
      <c r="AB564">
        <v>22.58</v>
      </c>
      <c r="AC564" s="1">
        <f>(Table2[[#This Row],[Close Price]]/Table2[[#This Row],[Day Low]])-1</f>
        <v>1.9175455417066445E-3</v>
      </c>
      <c r="AD564" s="1">
        <f>(Table2[[#This Row],[Day High]]/Table2[[#This Row],[Close Price]])-1</f>
        <v>1.5789473684210575E-2</v>
      </c>
      <c r="AE564" s="1">
        <f>(Table2[[#This Row],[Close Price]]/Table2[[#This Row],[Current Week Low]])-1</f>
        <v>1.9175455417066445E-3</v>
      </c>
      <c r="AF564" s="1">
        <f>(Table2[[#This Row],[Current Week High]]/Table2[[#This Row],[Close Price]])-1</f>
        <v>2.8229665071770382E-2</v>
      </c>
      <c r="AG564" s="1">
        <f>(Table2[[#This Row],[Close Price]]/Table2[[#This Row],[Current Month Low]])-1</f>
        <v>6.2590274434279891E-3</v>
      </c>
      <c r="AH564" s="1">
        <f>(Table2[[#This Row],[Current Month High]]/Table2[[#This Row],[Close Price]])-1</f>
        <v>8.0382775119617111E-2</v>
      </c>
      <c r="AI564">
        <v>57.1770334928229</v>
      </c>
      <c r="AJ564">
        <v>33.121019108280201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-0.18</v>
      </c>
      <c r="AM564" t="s">
        <v>3187</v>
      </c>
      <c r="AN564">
        <v>-7.03</v>
      </c>
      <c r="AO564" t="s">
        <v>3187</v>
      </c>
      <c r="AP564">
        <v>4.1930958718176002E-2</v>
      </c>
      <c r="AQ564">
        <f>(Table2[[#This Row],[Sharpe Ratio]]-AVERAGE(Table2[Sharpe Ratio]))/_xlfn.STDEV.P(Table2[Sharpe Ratio])</f>
        <v>-0.27949086000969253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471</v>
      </c>
      <c r="AT564">
        <f>_xlfn.RANK.AVG(Table2[[#This Row],[6M Return vs Nifty Z-Score]],Table2[6M Return vs Nifty Z-Score])</f>
        <v>673</v>
      </c>
      <c r="AU564">
        <f>_xlfn.RANK.AVG(Table2[[#This Row],[Sharpe Ratio Z-Score]],Table2[Sharpe Ratio Z-Score])</f>
        <v>412</v>
      </c>
      <c r="AV564">
        <f>(Table2[[#This Row],[Rank 1Y]]+Table2[[#This Row],[Rank 6M]]+Table2[[#This Row],[Rank Sharpe]])/3</f>
        <v>518.66666666666663</v>
      </c>
    </row>
    <row r="565" spans="1:48" x14ac:dyDescent="0.3">
      <c r="A565" t="s">
        <v>1090</v>
      </c>
      <c r="B565" t="s">
        <v>1091</v>
      </c>
      <c r="C565" t="s">
        <v>3141</v>
      </c>
      <c r="D565" t="s">
        <v>278</v>
      </c>
      <c r="E565">
        <v>12035.477303199999</v>
      </c>
      <c r="F565">
        <v>871</v>
      </c>
      <c r="G565">
        <v>4.9279563313224504</v>
      </c>
      <c r="H565">
        <f>(Table2[[#This Row],[1Y Return vs Nifty]]-AVERAGE(Table2[1Y Return vs Nifty]))/_xlfn.STDEV.P(Table2[1Y Return vs Nifty])</f>
        <v>-0.33736136088982827</v>
      </c>
      <c r="I565">
        <v>-8.5400983863830096</v>
      </c>
      <c r="J565">
        <f>(Table2[[#This Row],[1M Return vs Nifty]]-AVERAGE(Table2[1M Return vs Nifty]))/_xlfn.STDEV.P(Table2[1M Return vs Nifty])</f>
        <v>-1.1332347352993546</v>
      </c>
      <c r="K565">
        <v>-25.621298881156299</v>
      </c>
      <c r="L565">
        <f>(Table2[[#This Row],[6M Return vs Nifty]]-AVERAGE(Table2[6M Return vs Nifty]))/_xlfn.STDEV.P(Table2[6M Return vs Nifty])</f>
        <v>-1.1271356005183746</v>
      </c>
      <c r="M565">
        <v>-1.0557405930586601</v>
      </c>
      <c r="N565">
        <f>(Table2[[#This Row],[1W Return vs Nifty]]-AVERAGE(Table2[1W Return vs Nifty]))/_xlfn.STDEV.P(Table2[1W Return vs Nifty])</f>
        <v>-0.62963908805515612</v>
      </c>
      <c r="O565">
        <v>917.26</v>
      </c>
      <c r="P565">
        <v>950.95616997641605</v>
      </c>
      <c r="Q565">
        <v>934.95475097866995</v>
      </c>
      <c r="R565">
        <v>32.0591916795629</v>
      </c>
      <c r="S565" s="1">
        <f>(Table2[[#This Row],[Close Price]]-Table2[[#This Row],[20D EMA]])/Table2[[#This Row],[20D EMA]]</f>
        <v>-5.0432810762488268E-2</v>
      </c>
      <c r="T565" s="1">
        <f>(Table2[[#This Row],[Close Price]]-Table2[[#This Row],[50D EMA]])/Table2[[#This Row],[50D EMA]]</f>
        <v>-8.4079763611396505E-2</v>
      </c>
      <c r="U565" s="1">
        <f>(Table2[[#This Row],[Close Price]]-Table2[[#This Row],[200D EMA]])/Table2[[#This Row],[200D EMA]]</f>
        <v>-6.8404113580603665E-2</v>
      </c>
      <c r="V565">
        <v>1.10858049254782</v>
      </c>
      <c r="W565">
        <v>869.1</v>
      </c>
      <c r="X565">
        <v>887.8</v>
      </c>
      <c r="Y565">
        <v>868.65</v>
      </c>
      <c r="Z565">
        <v>908.9</v>
      </c>
      <c r="AA565">
        <v>856.3</v>
      </c>
      <c r="AB565">
        <v>973.2</v>
      </c>
      <c r="AC565" s="1">
        <f>(Table2[[#This Row],[Close Price]]/Table2[[#This Row],[Day Low]])-1</f>
        <v>2.1861696007363651E-3</v>
      </c>
      <c r="AD565" s="1">
        <f>(Table2[[#This Row],[Day High]]/Table2[[#This Row],[Close Price]])-1</f>
        <v>1.9288174512055001E-2</v>
      </c>
      <c r="AE565" s="1">
        <f>(Table2[[#This Row],[Close Price]]/Table2[[#This Row],[Current Week Low]])-1</f>
        <v>2.7053473781155635E-3</v>
      </c>
      <c r="AF565" s="1">
        <f>(Table2[[#This Row],[Current Week High]]/Table2[[#This Row],[Close Price]])-1</f>
        <v>4.351320321469565E-2</v>
      </c>
      <c r="AG565" s="1">
        <f>(Table2[[#This Row],[Close Price]]/Table2[[#This Row],[Current Month Low]])-1</f>
        <v>1.7166880766086745E-2</v>
      </c>
      <c r="AH565" s="1">
        <f>(Table2[[#This Row],[Current Month High]]/Table2[[#This Row],[Close Price]])-1</f>
        <v>0.11733639494833525</v>
      </c>
      <c r="AI565">
        <v>37.657864523536098</v>
      </c>
      <c r="AJ565">
        <v>39.3599999999999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-0.15</v>
      </c>
      <c r="AM565" t="s">
        <v>3187</v>
      </c>
      <c r="AN565">
        <v>-9.4700000000000006</v>
      </c>
      <c r="AO565" t="s">
        <v>3187</v>
      </c>
      <c r="AP565">
        <v>2.2532843284455002E-2</v>
      </c>
      <c r="AQ565">
        <f>(Table2[[#This Row],[Sharpe Ratio]]-AVERAGE(Table2[Sharpe Ratio]))/_xlfn.STDEV.P(Table2[Sharpe Ratio])</f>
        <v>-0.50679215266032529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412</v>
      </c>
      <c r="AT565">
        <f>_xlfn.RANK.AVG(Table2[[#This Row],[6M Return vs Nifty Z-Score]],Table2[6M Return vs Nifty Z-Score])</f>
        <v>682</v>
      </c>
      <c r="AU565">
        <f>_xlfn.RANK.AVG(Table2[[#This Row],[Sharpe Ratio Z-Score]],Table2[Sharpe Ratio Z-Score])</f>
        <v>465</v>
      </c>
      <c r="AV565">
        <f>(Table2[[#This Row],[Rank 1Y]]+Table2[[#This Row],[Rank 6M]]+Table2[[#This Row],[Rank Sharpe]])/3</f>
        <v>519.66666666666663</v>
      </c>
    </row>
    <row r="566" spans="1:48" x14ac:dyDescent="0.3">
      <c r="A566" t="s">
        <v>1844</v>
      </c>
      <c r="B566" t="s">
        <v>1845</v>
      </c>
      <c r="C566" t="s">
        <v>3151</v>
      </c>
      <c r="D566" t="s">
        <v>117</v>
      </c>
      <c r="E566">
        <v>4174.3303697849997</v>
      </c>
      <c r="F566">
        <v>212.39</v>
      </c>
      <c r="G566">
        <v>-35.705932053799401</v>
      </c>
      <c r="H566">
        <f>(Table2[[#This Row],[1Y Return vs Nifty]]-AVERAGE(Table2[1Y Return vs Nifty]))/_xlfn.STDEV.P(Table2[1Y Return vs Nifty])</f>
        <v>-1.0302124284841376</v>
      </c>
      <c r="I566">
        <v>-5.8618769600796998</v>
      </c>
      <c r="J566">
        <f>(Table2[[#This Row],[1M Return vs Nifty]]-AVERAGE(Table2[1M Return vs Nifty]))/_xlfn.STDEV.P(Table2[1M Return vs Nifty])</f>
        <v>-0.83781150701506102</v>
      </c>
      <c r="K566">
        <v>-10.634045936785499</v>
      </c>
      <c r="L566">
        <f>(Table2[[#This Row],[6M Return vs Nifty]]-AVERAGE(Table2[6M Return vs Nifty]))/_xlfn.STDEV.P(Table2[6M Return vs Nifty])</f>
        <v>-0.64866208090334221</v>
      </c>
      <c r="M566">
        <v>-0.56746070936618698</v>
      </c>
      <c r="N566">
        <f>(Table2[[#This Row],[1W Return vs Nifty]]-AVERAGE(Table2[1W Return vs Nifty]))/_xlfn.STDEV.P(Table2[1W Return vs Nifty])</f>
        <v>-0.52814778766135029</v>
      </c>
      <c r="O566">
        <v>220.05</v>
      </c>
      <c r="P566">
        <v>222.70267900280501</v>
      </c>
      <c r="Q566">
        <v>219.93621573686201</v>
      </c>
      <c r="R566">
        <v>36.545965574231403</v>
      </c>
      <c r="S566" s="1">
        <f>(Table2[[#This Row],[Close Price]]-Table2[[#This Row],[20D EMA]])/Table2[[#This Row],[20D EMA]]</f>
        <v>-3.4810270393092591E-2</v>
      </c>
      <c r="T566" s="1">
        <f>(Table2[[#This Row],[Close Price]]-Table2[[#This Row],[50D EMA]])/Table2[[#This Row],[50D EMA]]</f>
        <v>-4.6306937343466512E-2</v>
      </c>
      <c r="U566" s="1">
        <f>(Table2[[#This Row],[Close Price]]-Table2[[#This Row],[200D EMA]])/Table2[[#This Row],[200D EMA]]</f>
        <v>-3.4310928337016273E-2</v>
      </c>
      <c r="V566">
        <v>0.66725069990594799</v>
      </c>
      <c r="W566">
        <v>211.5</v>
      </c>
      <c r="X566">
        <v>215.9</v>
      </c>
      <c r="Y566">
        <v>210.6</v>
      </c>
      <c r="Z566">
        <v>218.9</v>
      </c>
      <c r="AA566">
        <v>203.72</v>
      </c>
      <c r="AB566">
        <v>247.49</v>
      </c>
      <c r="AC566" s="1">
        <f>(Table2[[#This Row],[Close Price]]/Table2[[#This Row],[Day Low]])-1</f>
        <v>4.2080378250590744E-3</v>
      </c>
      <c r="AD566" s="1">
        <f>(Table2[[#This Row],[Day High]]/Table2[[#This Row],[Close Price]])-1</f>
        <v>1.6526201798578111E-2</v>
      </c>
      <c r="AE566" s="1">
        <f>(Table2[[#This Row],[Close Price]]/Table2[[#This Row],[Current Week Low]])-1</f>
        <v>8.4995251661919013E-3</v>
      </c>
      <c r="AF566" s="1">
        <f>(Table2[[#This Row],[Current Week High]]/Table2[[#This Row],[Close Price]])-1</f>
        <v>3.0651160600781768E-2</v>
      </c>
      <c r="AG566" s="1">
        <f>(Table2[[#This Row],[Close Price]]/Table2[[#This Row],[Current Month Low]])-1</f>
        <v>4.2558413508737347E-2</v>
      </c>
      <c r="AH566" s="1">
        <f>(Table2[[#This Row],[Current Month High]]/Table2[[#This Row],[Close Price]])-1</f>
        <v>0.16526201798578088</v>
      </c>
      <c r="AI566">
        <v>30.891284900418999</v>
      </c>
      <c r="AJ566">
        <v>27.255841821449899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-0.02</v>
      </c>
      <c r="AM566" t="s">
        <v>3187</v>
      </c>
      <c r="AN566">
        <v>-9.35</v>
      </c>
      <c r="AO566" t="s">
        <v>3187</v>
      </c>
      <c r="AP566">
        <v>5.9455277298076002E-2</v>
      </c>
      <c r="AQ566">
        <f>(Table2[[#This Row],[Sharpe Ratio]]-AVERAGE(Table2[Sharpe Ratio]))/_xlfn.STDEV.P(Table2[Sharpe Ratio])</f>
        <v>-7.4146156311912667E-2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665</v>
      </c>
      <c r="AT566">
        <f>_xlfn.RANK.AVG(Table2[[#This Row],[6M Return vs Nifty Z-Score]],Table2[6M Return vs Nifty Z-Score])</f>
        <v>536</v>
      </c>
      <c r="AU566">
        <f>_xlfn.RANK.AVG(Table2[[#This Row],[Sharpe Ratio Z-Score]],Table2[Sharpe Ratio Z-Score])</f>
        <v>358</v>
      </c>
      <c r="AV566">
        <f>(Table2[[#This Row],[Rank 1Y]]+Table2[[#This Row],[Rank 6M]]+Table2[[#This Row],[Rank Sharpe]])/3</f>
        <v>519.66666666666663</v>
      </c>
    </row>
    <row r="567" spans="1:48" x14ac:dyDescent="0.3">
      <c r="A567" t="s">
        <v>761</v>
      </c>
      <c r="B567" t="s">
        <v>762</v>
      </c>
      <c r="C567" t="s">
        <v>3152</v>
      </c>
      <c r="D567" t="s">
        <v>763</v>
      </c>
      <c r="E567">
        <v>22144.0703235</v>
      </c>
      <c r="F567">
        <v>1390.45</v>
      </c>
      <c r="G567">
        <v>-17.052057362586499</v>
      </c>
      <c r="H567">
        <f>(Table2[[#This Row],[1Y Return vs Nifty]]-AVERAGE(Table2[1Y Return vs Nifty]))/_xlfn.STDEV.P(Table2[1Y Return vs Nifty])</f>
        <v>-0.71214400067131722</v>
      </c>
      <c r="I567">
        <v>-3.31114552347693</v>
      </c>
      <c r="J567">
        <f>(Table2[[#This Row],[1M Return vs Nifty]]-AVERAGE(Table2[1M Return vs Nifty]))/_xlfn.STDEV.P(Table2[1M Return vs Nifty])</f>
        <v>-0.55645115790922683</v>
      </c>
      <c r="K567">
        <v>1.5822783632731201</v>
      </c>
      <c r="L567">
        <f>(Table2[[#This Row],[6M Return vs Nifty]]-AVERAGE(Table2[6M Return vs Nifty]))/_xlfn.STDEV.P(Table2[6M Return vs Nifty])</f>
        <v>-0.2586514694654975</v>
      </c>
      <c r="M567">
        <v>-0.79781775514199604</v>
      </c>
      <c r="N567">
        <f>(Table2[[#This Row],[1W Return vs Nifty]]-AVERAGE(Table2[1W Return vs Nifty]))/_xlfn.STDEV.P(Table2[1W Return vs Nifty])</f>
        <v>-0.57602859723692346</v>
      </c>
      <c r="O567">
        <v>1427.7</v>
      </c>
      <c r="P567">
        <v>1425.23093929124</v>
      </c>
      <c r="Q567">
        <v>1356.23048598686</v>
      </c>
      <c r="R567">
        <v>30.190484737529498</v>
      </c>
      <c r="S567" s="1">
        <f>(Table2[[#This Row],[Close Price]]-Table2[[#This Row],[20D EMA]])/Table2[[#This Row],[20D EMA]]</f>
        <v>-2.6090915458429641E-2</v>
      </c>
      <c r="T567" s="1">
        <f>(Table2[[#This Row],[Close Price]]-Table2[[#This Row],[50D EMA]])/Table2[[#This Row],[50D EMA]]</f>
        <v>-2.4403721763531429E-2</v>
      </c>
      <c r="U567" s="1">
        <f>(Table2[[#This Row],[Close Price]]-Table2[[#This Row],[200D EMA]])/Table2[[#This Row],[200D EMA]]</f>
        <v>2.5231341108100987E-2</v>
      </c>
      <c r="V567">
        <v>0.88324754234045899</v>
      </c>
      <c r="W567">
        <v>1375</v>
      </c>
      <c r="X567">
        <v>1397.25</v>
      </c>
      <c r="Y567">
        <v>1365.9</v>
      </c>
      <c r="Z567">
        <v>1412.1</v>
      </c>
      <c r="AA567">
        <v>1365.9</v>
      </c>
      <c r="AB567">
        <v>1501.65</v>
      </c>
      <c r="AC567" s="1">
        <f>(Table2[[#This Row],[Close Price]]/Table2[[#This Row],[Day Low]])-1</f>
        <v>1.1236363636363711E-2</v>
      </c>
      <c r="AD567" s="1">
        <f>(Table2[[#This Row],[Day High]]/Table2[[#This Row],[Close Price]])-1</f>
        <v>4.8905030745440836E-3</v>
      </c>
      <c r="AE567" s="1">
        <f>(Table2[[#This Row],[Close Price]]/Table2[[#This Row],[Current Week Low]])-1</f>
        <v>1.7973497327769206E-2</v>
      </c>
      <c r="AF567" s="1">
        <f>(Table2[[#This Row],[Current Week High]]/Table2[[#This Row],[Close Price]])-1</f>
        <v>1.5570498759394313E-2</v>
      </c>
      <c r="AG567" s="1">
        <f>(Table2[[#This Row],[Close Price]]/Table2[[#This Row],[Current Month Low]])-1</f>
        <v>1.7973497327769206E-2</v>
      </c>
      <c r="AH567" s="1">
        <f>(Table2[[#This Row],[Current Month High]]/Table2[[#This Row],[Close Price]])-1</f>
        <v>7.997410910137015E-2</v>
      </c>
      <c r="AI567">
        <v>13.5387824085727</v>
      </c>
      <c r="AJ567">
        <v>25.2262800018012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-0.05</v>
      </c>
      <c r="AM567" t="s">
        <v>3187</v>
      </c>
      <c r="AN567">
        <v>-5.15</v>
      </c>
      <c r="AO567" t="s">
        <v>3187</v>
      </c>
      <c r="AP567">
        <v>-1.0053834009015E-2</v>
      </c>
      <c r="AQ567">
        <f>(Table2[[#This Row],[Sharpe Ratio]]-AVERAGE(Table2[Sharpe Ratio]))/_xlfn.STDEV.P(Table2[Sharpe Ratio])</f>
        <v>-0.88863305350983213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-2.9919082787927973</v>
      </c>
      <c r="AS567">
        <f>_xlfn.RANK.AVG(Table2[[#This Row],[1Y Return vs Nifty Z-Score]],Table2[1Y Return vs Nifty Z-Score])</f>
        <v>559</v>
      </c>
      <c r="AT567">
        <f>_xlfn.RANK.AVG(Table2[[#This Row],[6M Return vs Nifty Z-Score]],Table2[6M Return vs Nifty Z-Score])</f>
        <v>405</v>
      </c>
      <c r="AU567">
        <f>_xlfn.RANK.AVG(Table2[[#This Row],[Sharpe Ratio Z-Score]],Table2[Sharpe Ratio Z-Score])</f>
        <v>598</v>
      </c>
      <c r="AV567">
        <f>(Table2[[#This Row],[Rank 1Y]]+Table2[[#This Row],[Rank 6M]]+Table2[[#This Row],[Rank Sharpe]])/3</f>
        <v>520.66666666666663</v>
      </c>
    </row>
    <row r="568" spans="1:48" x14ac:dyDescent="0.3">
      <c r="A568" t="s">
        <v>1041</v>
      </c>
      <c r="B568" t="s">
        <v>1042</v>
      </c>
      <c r="C568" t="s">
        <v>3154</v>
      </c>
      <c r="D568" t="s">
        <v>538</v>
      </c>
      <c r="E568">
        <v>13570.9129194</v>
      </c>
      <c r="F568">
        <v>873.15</v>
      </c>
      <c r="G568">
        <v>-32.348621122258301</v>
      </c>
      <c r="H568">
        <f>(Table2[[#This Row],[1Y Return vs Nifty]]-AVERAGE(Table2[1Y Return vs Nifty]))/_xlfn.STDEV.P(Table2[1Y Return vs Nifty])</f>
        <v>-0.97296670193398038</v>
      </c>
      <c r="I568">
        <v>5.7529840205068599</v>
      </c>
      <c r="J568">
        <f>(Table2[[#This Row],[1M Return vs Nifty]]-AVERAGE(Table2[1M Return vs Nifty]))/_xlfn.STDEV.P(Table2[1M Return vs Nifty])</f>
        <v>0.44337446710146472</v>
      </c>
      <c r="K568">
        <v>-6.7137827559907199</v>
      </c>
      <c r="L568">
        <f>(Table2[[#This Row],[6M Return vs Nifty]]-AVERAGE(Table2[6M Return vs Nifty]))/_xlfn.STDEV.P(Table2[6M Return vs Nifty])</f>
        <v>-0.52350624821709746</v>
      </c>
      <c r="M568">
        <v>-1.7765017688902001</v>
      </c>
      <c r="N568">
        <f>(Table2[[#This Row],[1W Return vs Nifty]]-AVERAGE(Table2[1W Return vs Nifty]))/_xlfn.STDEV.P(Table2[1W Return vs Nifty])</f>
        <v>-0.77945273275280091</v>
      </c>
      <c r="O568">
        <v>877.92</v>
      </c>
      <c r="P568">
        <v>860.85329527897795</v>
      </c>
      <c r="Q568">
        <v>837.38117321530297</v>
      </c>
      <c r="R568">
        <v>44.456702046254797</v>
      </c>
      <c r="S568" s="1">
        <f>(Table2[[#This Row],[Close Price]]-Table2[[#This Row],[20D EMA]])/Table2[[#This Row],[20D EMA]]</f>
        <v>-5.4332968835428992E-3</v>
      </c>
      <c r="T568" s="1">
        <f>(Table2[[#This Row],[Close Price]]-Table2[[#This Row],[50D EMA]])/Table2[[#This Row],[50D EMA]]</f>
        <v>1.4284320903989818E-2</v>
      </c>
      <c r="U568" s="1">
        <f>(Table2[[#This Row],[Close Price]]-Table2[[#This Row],[200D EMA]])/Table2[[#This Row],[200D EMA]]</f>
        <v>4.2715107443071595E-2</v>
      </c>
      <c r="V568">
        <v>0.55611229566285802</v>
      </c>
      <c r="W568">
        <v>856.95</v>
      </c>
      <c r="X568">
        <v>893</v>
      </c>
      <c r="Y568">
        <v>856.95</v>
      </c>
      <c r="Z568">
        <v>893</v>
      </c>
      <c r="AA568">
        <v>856.95</v>
      </c>
      <c r="AB568">
        <v>944.35</v>
      </c>
      <c r="AC568" s="1">
        <f>(Table2[[#This Row],[Close Price]]/Table2[[#This Row],[Day Low]])-1</f>
        <v>1.8904253457027842E-2</v>
      </c>
      <c r="AD568" s="1">
        <f>(Table2[[#This Row],[Day High]]/Table2[[#This Row],[Close Price]])-1</f>
        <v>2.2733779991983116E-2</v>
      </c>
      <c r="AE568" s="1">
        <f>(Table2[[#This Row],[Close Price]]/Table2[[#This Row],[Current Week Low]])-1</f>
        <v>1.8904253457027842E-2</v>
      </c>
      <c r="AF568" s="1">
        <f>(Table2[[#This Row],[Current Week High]]/Table2[[#This Row],[Close Price]])-1</f>
        <v>2.2733779991983116E-2</v>
      </c>
      <c r="AG568" s="1">
        <f>(Table2[[#This Row],[Close Price]]/Table2[[#This Row],[Current Month Low]])-1</f>
        <v>1.8904253457027842E-2</v>
      </c>
      <c r="AH568" s="1">
        <f>(Table2[[#This Row],[Current Month High]]/Table2[[#This Row],[Close Price]])-1</f>
        <v>8.1543835537994713E-2</v>
      </c>
      <c r="AI568">
        <v>9.6031609689056996</v>
      </c>
      <c r="AJ568">
        <v>23.161012765357199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0.03</v>
      </c>
      <c r="AM568" t="s">
        <v>3188</v>
      </c>
      <c r="AN568">
        <v>-7.54</v>
      </c>
      <c r="AO568" t="s">
        <v>3187</v>
      </c>
      <c r="AP568">
        <v>3.9371825350671998E-2</v>
      </c>
      <c r="AQ568">
        <f>(Table2[[#This Row],[Sharpe Ratio]]-AVERAGE(Table2[Sharpe Ratio]))/_xlfn.STDEV.P(Table2[Sharpe Ratio])</f>
        <v>-0.3094780164675735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-2.1420292322699872</v>
      </c>
      <c r="AS568">
        <f>_xlfn.RANK.AVG(Table2[[#This Row],[1Y Return vs Nifty Z-Score]],Table2[1Y Return vs Nifty Z-Score])</f>
        <v>653</v>
      </c>
      <c r="AT568">
        <f>_xlfn.RANK.AVG(Table2[[#This Row],[6M Return vs Nifty Z-Score]],Table2[6M Return vs Nifty Z-Score])</f>
        <v>492</v>
      </c>
      <c r="AU568">
        <f>_xlfn.RANK.AVG(Table2[[#This Row],[Sharpe Ratio Z-Score]],Table2[Sharpe Ratio Z-Score])</f>
        <v>419</v>
      </c>
      <c r="AV568">
        <f>(Table2[[#This Row],[Rank 1Y]]+Table2[[#This Row],[Rank 6M]]+Table2[[#This Row],[Rank Sharpe]])/3</f>
        <v>521.33333333333337</v>
      </c>
    </row>
    <row r="569" spans="1:48" x14ac:dyDescent="0.3">
      <c r="A569" t="s">
        <v>772</v>
      </c>
      <c r="B569" t="s">
        <v>773</v>
      </c>
      <c r="C569" t="s">
        <v>3154</v>
      </c>
      <c r="D569" t="s">
        <v>538</v>
      </c>
      <c r="E569">
        <v>21288.189038944001</v>
      </c>
      <c r="F569">
        <v>176.48</v>
      </c>
      <c r="G569">
        <v>-40.607524894900799</v>
      </c>
      <c r="H569">
        <f>(Table2[[#This Row],[1Y Return vs Nifty]]-AVERAGE(Table2[1Y Return vs Nifty]))/_xlfn.STDEV.P(Table2[1Y Return vs Nifty])</f>
        <v>-1.1137898060829106</v>
      </c>
      <c r="I569">
        <v>-6.37108351545463E-2</v>
      </c>
      <c r="J569">
        <f>(Table2[[#This Row],[1M Return vs Nifty]]-AVERAGE(Table2[1M Return vs Nifty]))/_xlfn.STDEV.P(Table2[1M Return vs Nifty])</f>
        <v>-0.1982404327449557</v>
      </c>
      <c r="K569">
        <v>-2.8434073522549301</v>
      </c>
      <c r="L569">
        <f>(Table2[[#This Row],[6M Return vs Nifty]]-AVERAGE(Table2[6M Return vs Nifty]))/_xlfn.STDEV.P(Table2[6M Return vs Nifty])</f>
        <v>-0.39994310101923314</v>
      </c>
      <c r="M569">
        <v>1.2754533921599001</v>
      </c>
      <c r="N569">
        <f>(Table2[[#This Row],[1W Return vs Nifty]]-AVERAGE(Table2[1W Return vs Nifty]))/_xlfn.STDEV.P(Table2[1W Return vs Nifty])</f>
        <v>-0.14508931049548451</v>
      </c>
      <c r="O569">
        <v>184.88</v>
      </c>
      <c r="P569">
        <v>183.81526215084401</v>
      </c>
      <c r="Q569">
        <v>176.31917430632899</v>
      </c>
      <c r="R569">
        <v>34.739732544233497</v>
      </c>
      <c r="S569" s="1">
        <f>(Table2[[#This Row],[Close Price]]-Table2[[#This Row],[20D EMA]])/Table2[[#This Row],[20D EMA]]</f>
        <v>-4.5434876676763339E-2</v>
      </c>
      <c r="T569" s="1">
        <f>(Table2[[#This Row],[Close Price]]-Table2[[#This Row],[50D EMA]])/Table2[[#This Row],[50D EMA]]</f>
        <v>-3.9905620811967683E-2</v>
      </c>
      <c r="U569" s="1">
        <f>(Table2[[#This Row],[Close Price]]-Table2[[#This Row],[200D EMA]])/Table2[[#This Row],[200D EMA]]</f>
        <v>9.1212821466364927E-4</v>
      </c>
      <c r="V569">
        <v>0.66178825753785797</v>
      </c>
      <c r="W569">
        <v>175.35</v>
      </c>
      <c r="X569">
        <v>181.98</v>
      </c>
      <c r="Y569">
        <v>175.35</v>
      </c>
      <c r="Z569">
        <v>183.7</v>
      </c>
      <c r="AA569">
        <v>169.91</v>
      </c>
      <c r="AB569">
        <v>197.99</v>
      </c>
      <c r="AC569" s="1">
        <f>(Table2[[#This Row],[Close Price]]/Table2[[#This Row],[Day Low]])-1</f>
        <v>6.4442543484459769E-3</v>
      </c>
      <c r="AD569" s="1">
        <f>(Table2[[#This Row],[Day High]]/Table2[[#This Row],[Close Price]])-1</f>
        <v>3.1165004533091567E-2</v>
      </c>
      <c r="AE569" s="1">
        <f>(Table2[[#This Row],[Close Price]]/Table2[[#This Row],[Current Week Low]])-1</f>
        <v>6.4442543484459769E-3</v>
      </c>
      <c r="AF569" s="1">
        <f>(Table2[[#This Row],[Current Week High]]/Table2[[#This Row],[Close Price]])-1</f>
        <v>4.0911151405258472E-2</v>
      </c>
      <c r="AG569" s="1">
        <f>(Table2[[#This Row],[Close Price]]/Table2[[#This Row],[Current Month Low]])-1</f>
        <v>3.8667529868753991E-2</v>
      </c>
      <c r="AH569" s="1">
        <f>(Table2[[#This Row],[Current Month High]]/Table2[[#This Row],[Close Price]])-1</f>
        <v>0.12188349954669087</v>
      </c>
      <c r="AI569">
        <v>26.212601994560298</v>
      </c>
      <c r="AJ569">
        <v>24.063268892794301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-0.02</v>
      </c>
      <c r="AM569" t="s">
        <v>3187</v>
      </c>
      <c r="AN569">
        <v>-9.85</v>
      </c>
      <c r="AO569" t="s">
        <v>3187</v>
      </c>
      <c r="AP569">
        <v>3.6910080457198999E-2</v>
      </c>
      <c r="AQ569">
        <f>(Table2[[#This Row],[Sharpe Ratio]]-AVERAGE(Table2[Sharpe Ratio]))/_xlfn.STDEV.P(Table2[Sharpe Ratio])</f>
        <v>-0.33832400402623042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-2.1953866543688139</v>
      </c>
      <c r="AS569">
        <f>_xlfn.RANK.AVG(Table2[[#This Row],[1Y Return vs Nifty Z-Score]],Table2[1Y Return vs Nifty Z-Score])</f>
        <v>682</v>
      </c>
      <c r="AT569">
        <f>_xlfn.RANK.AVG(Table2[[#This Row],[6M Return vs Nifty Z-Score]],Table2[6M Return vs Nifty Z-Score])</f>
        <v>457</v>
      </c>
      <c r="AU569">
        <f>_xlfn.RANK.AVG(Table2[[#This Row],[Sharpe Ratio Z-Score]],Table2[Sharpe Ratio Z-Score])</f>
        <v>426</v>
      </c>
      <c r="AV569">
        <f>(Table2[[#This Row],[Rank 1Y]]+Table2[[#This Row],[Rank 6M]]+Table2[[#This Row],[Rank Sharpe]])/3</f>
        <v>521.66666666666663</v>
      </c>
    </row>
    <row r="570" spans="1:48" x14ac:dyDescent="0.3">
      <c r="A570" t="s">
        <v>1205</v>
      </c>
      <c r="B570" t="s">
        <v>1206</v>
      </c>
      <c r="C570" t="s">
        <v>3152</v>
      </c>
      <c r="D570" t="s">
        <v>763</v>
      </c>
      <c r="E570">
        <v>10081.934540325001</v>
      </c>
      <c r="F570">
        <v>7817.85</v>
      </c>
      <c r="G570">
        <v>-38.366567960927803</v>
      </c>
      <c r="H570">
        <f>(Table2[[#This Row],[1Y Return vs Nifty]]-AVERAGE(Table2[1Y Return vs Nifty]))/_xlfn.STDEV.P(Table2[1Y Return vs Nifty])</f>
        <v>-1.0755791039856788</v>
      </c>
      <c r="I570">
        <v>-2.0707094369367098</v>
      </c>
      <c r="J570">
        <f>(Table2[[#This Row],[1M Return vs Nifty]]-AVERAGE(Table2[1M Return vs Nifty]))/_xlfn.STDEV.P(Table2[1M Return vs Nifty])</f>
        <v>-0.41962392265263532</v>
      </c>
      <c r="K570">
        <v>-1.4923070630488799</v>
      </c>
      <c r="L570">
        <f>(Table2[[#This Row],[6M Return vs Nifty]]-AVERAGE(Table2[6M Return vs Nifty]))/_xlfn.STDEV.P(Table2[6M Return vs Nifty])</f>
        <v>-0.35680873122319134</v>
      </c>
      <c r="M570">
        <v>0.93427319149127397</v>
      </c>
      <c r="N570">
        <f>(Table2[[#This Row],[1W Return vs Nifty]]-AVERAGE(Table2[1W Return vs Nifty]))/_xlfn.STDEV.P(Table2[1W Return vs Nifty])</f>
        <v>-0.21600524086849787</v>
      </c>
      <c r="O570">
        <v>8111.86</v>
      </c>
      <c r="P570">
        <v>8459.9326308127802</v>
      </c>
      <c r="Q570">
        <v>8240.3999452051703</v>
      </c>
      <c r="R570">
        <v>35.483160150031502</v>
      </c>
      <c r="S570" s="1">
        <f>(Table2[[#This Row],[Close Price]]-Table2[[#This Row],[20D EMA]])/Table2[[#This Row],[20D EMA]]</f>
        <v>-3.6244461812703785E-2</v>
      </c>
      <c r="T570" s="1">
        <f>(Table2[[#This Row],[Close Price]]-Table2[[#This Row],[50D EMA]])/Table2[[#This Row],[50D EMA]]</f>
        <v>-7.5896896445036152E-2</v>
      </c>
      <c r="U570" s="1">
        <f>(Table2[[#This Row],[Close Price]]-Table2[[#This Row],[200D EMA]])/Table2[[#This Row],[200D EMA]]</f>
        <v>-5.1277844281215797E-2</v>
      </c>
      <c r="V570">
        <v>0.478893015649756</v>
      </c>
      <c r="W570">
        <v>7801.05</v>
      </c>
      <c r="X570">
        <v>8000</v>
      </c>
      <c r="Y570">
        <v>7801.05</v>
      </c>
      <c r="Z570">
        <v>8050.6</v>
      </c>
      <c r="AA570">
        <v>7670.55</v>
      </c>
      <c r="AB570">
        <v>8272.7999999999993</v>
      </c>
      <c r="AC570" s="1">
        <f>(Table2[[#This Row],[Close Price]]/Table2[[#This Row],[Day Low]])-1</f>
        <v>2.153556252042943E-3</v>
      </c>
      <c r="AD570" s="1">
        <f>(Table2[[#This Row],[Day High]]/Table2[[#This Row],[Close Price]])-1</f>
        <v>2.3299244677244868E-2</v>
      </c>
      <c r="AE570" s="1">
        <f>(Table2[[#This Row],[Close Price]]/Table2[[#This Row],[Current Week Low]])-1</f>
        <v>2.153556252042943E-3</v>
      </c>
      <c r="AF570" s="1">
        <f>(Table2[[#This Row],[Current Week High]]/Table2[[#This Row],[Close Price]])-1</f>
        <v>2.9771612399828618E-2</v>
      </c>
      <c r="AG570" s="1">
        <f>(Table2[[#This Row],[Close Price]]/Table2[[#This Row],[Current Month Low]])-1</f>
        <v>1.9203316580949314E-2</v>
      </c>
      <c r="AH570" s="1">
        <f>(Table2[[#This Row],[Current Month High]]/Table2[[#This Row],[Close Price]])-1</f>
        <v>5.8193748920738919E-2</v>
      </c>
      <c r="AI570">
        <v>38.0168460638155</v>
      </c>
      <c r="AJ570">
        <v>18.610419953877901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-0.11</v>
      </c>
      <c r="AM570" t="s">
        <v>3187</v>
      </c>
      <c r="AN570">
        <v>-3.37</v>
      </c>
      <c r="AO570" t="s">
        <v>3187</v>
      </c>
      <c r="AP570">
        <v>2.9235223764624001E-2</v>
      </c>
      <c r="AQ570">
        <f>(Table2[[#This Row],[Sharpe Ratio]]-AVERAGE(Table2[Sharpe Ratio]))/_xlfn.STDEV.P(Table2[Sharpe Ratio])</f>
        <v>-0.42825567048585311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674</v>
      </c>
      <c r="AT570">
        <f>_xlfn.RANK.AVG(Table2[[#This Row],[6M Return vs Nifty Z-Score]],Table2[6M Return vs Nifty Z-Score])</f>
        <v>443</v>
      </c>
      <c r="AU570">
        <f>_xlfn.RANK.AVG(Table2[[#This Row],[Sharpe Ratio Z-Score]],Table2[Sharpe Ratio Z-Score])</f>
        <v>448</v>
      </c>
      <c r="AV570">
        <f>(Table2[[#This Row],[Rank 1Y]]+Table2[[#This Row],[Rank 6M]]+Table2[[#This Row],[Rank Sharpe]])/3</f>
        <v>521.66666666666663</v>
      </c>
    </row>
    <row r="571" spans="1:48" x14ac:dyDescent="0.3">
      <c r="A571" t="s">
        <v>1594</v>
      </c>
      <c r="B571" t="s">
        <v>1595</v>
      </c>
      <c r="C571" t="s">
        <v>3156</v>
      </c>
      <c r="D571" t="s">
        <v>268</v>
      </c>
      <c r="E571">
        <v>6043.8591743999996</v>
      </c>
      <c r="F571">
        <v>823</v>
      </c>
      <c r="G571">
        <v>-14.7111204338643</v>
      </c>
      <c r="H571">
        <f>(Table2[[#This Row],[1Y Return vs Nifty]]-AVERAGE(Table2[1Y Return vs Nifty]))/_xlfn.STDEV.P(Table2[1Y Return vs Nifty])</f>
        <v>-0.67222853319589881</v>
      </c>
      <c r="I571">
        <v>5.44965073665744</v>
      </c>
      <c r="J571">
        <f>(Table2[[#This Row],[1M Return vs Nifty]]-AVERAGE(Table2[1M Return vs Nifty]))/_xlfn.STDEV.P(Table2[1M Return vs Nifty])</f>
        <v>0.40991506113869469</v>
      </c>
      <c r="K571">
        <v>-9.1488019313830602</v>
      </c>
      <c r="L571">
        <f>(Table2[[#This Row],[6M Return vs Nifty]]-AVERAGE(Table2[6M Return vs Nifty]))/_xlfn.STDEV.P(Table2[6M Return vs Nifty])</f>
        <v>-0.60124512401405761</v>
      </c>
      <c r="M571">
        <v>8.4852138144525497</v>
      </c>
      <c r="N571">
        <f>(Table2[[#This Row],[1W Return vs Nifty]]-AVERAGE(Table2[1W Return vs Nifty]))/_xlfn.STDEV.P(Table2[1W Return vs Nifty])</f>
        <v>1.3534937465266432</v>
      </c>
      <c r="O571">
        <v>831.92</v>
      </c>
      <c r="P571">
        <v>811.303230336713</v>
      </c>
      <c r="Q571">
        <v>778.79392090087697</v>
      </c>
      <c r="R571">
        <v>43.780025340790303</v>
      </c>
      <c r="S571" s="1">
        <f>(Table2[[#This Row],[Close Price]]-Table2[[#This Row],[20D EMA]])/Table2[[#This Row],[20D EMA]]</f>
        <v>-1.0722184825463938E-2</v>
      </c>
      <c r="T571" s="1">
        <f>(Table2[[#This Row],[Close Price]]-Table2[[#This Row],[50D EMA]])/Table2[[#This Row],[50D EMA]]</f>
        <v>1.4417260064935919E-2</v>
      </c>
      <c r="U571" s="1">
        <f>(Table2[[#This Row],[Close Price]]-Table2[[#This Row],[200D EMA]])/Table2[[#This Row],[200D EMA]]</f>
        <v>5.6762229278815177E-2</v>
      </c>
      <c r="V571">
        <v>1.99919344461598</v>
      </c>
      <c r="W571">
        <v>819.55</v>
      </c>
      <c r="X571">
        <v>872</v>
      </c>
      <c r="Y571">
        <v>819.55</v>
      </c>
      <c r="Z571">
        <v>892</v>
      </c>
      <c r="AA571">
        <v>775</v>
      </c>
      <c r="AB571">
        <v>900</v>
      </c>
      <c r="AC571" s="1">
        <f>(Table2[[#This Row],[Close Price]]/Table2[[#This Row],[Day Low]])-1</f>
        <v>4.2096272344580576E-3</v>
      </c>
      <c r="AD571" s="1">
        <f>(Table2[[#This Row],[Day High]]/Table2[[#This Row],[Close Price]])-1</f>
        <v>5.9538274605103192E-2</v>
      </c>
      <c r="AE571" s="1">
        <f>(Table2[[#This Row],[Close Price]]/Table2[[#This Row],[Current Week Low]])-1</f>
        <v>4.2096272344580576E-3</v>
      </c>
      <c r="AF571" s="1">
        <f>(Table2[[#This Row],[Current Week High]]/Table2[[#This Row],[Close Price]])-1</f>
        <v>8.3839611178614826E-2</v>
      </c>
      <c r="AG571" s="1">
        <f>(Table2[[#This Row],[Close Price]]/Table2[[#This Row],[Current Month Low]])-1</f>
        <v>6.1935483870967811E-2</v>
      </c>
      <c r="AH571" s="1">
        <f>(Table2[[#This Row],[Current Month High]]/Table2[[#This Row],[Close Price]])-1</f>
        <v>9.3560145808019524E-2</v>
      </c>
      <c r="AI571">
        <v>9.3560145808019506</v>
      </c>
      <c r="AJ571">
        <v>27.596899224806101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7.0000000000000007E-2</v>
      </c>
      <c r="AM571" t="s">
        <v>3188</v>
      </c>
      <c r="AN571">
        <v>-1.18</v>
      </c>
      <c r="AO571" t="s">
        <v>3187</v>
      </c>
      <c r="AP571">
        <v>1.0457212468362001E-2</v>
      </c>
      <c r="AQ571">
        <f>(Table2[[#This Row],[Sharpe Ratio]]-AVERAGE(Table2[Sharpe Ratio]))/_xlfn.STDEV.P(Table2[Sharpe Ratio])</f>
        <v>-0.64829076903097937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-0.15835561857559788</v>
      </c>
      <c r="AS571">
        <f>_xlfn.RANK.AVG(Table2[[#This Row],[1Y Return vs Nifty Z-Score]],Table2[1Y Return vs Nifty Z-Score])</f>
        <v>548</v>
      </c>
      <c r="AT571">
        <f>_xlfn.RANK.AVG(Table2[[#This Row],[6M Return vs Nifty Z-Score]],Table2[6M Return vs Nifty Z-Score])</f>
        <v>520</v>
      </c>
      <c r="AU571">
        <f>_xlfn.RANK.AVG(Table2[[#This Row],[Sharpe Ratio Z-Score]],Table2[Sharpe Ratio Z-Score])</f>
        <v>501</v>
      </c>
      <c r="AV571">
        <f>(Table2[[#This Row],[Rank 1Y]]+Table2[[#This Row],[Rank 6M]]+Table2[[#This Row],[Rank Sharpe]])/3</f>
        <v>523</v>
      </c>
    </row>
    <row r="572" spans="1:48" x14ac:dyDescent="0.3">
      <c r="A572" t="s">
        <v>433</v>
      </c>
      <c r="B572" t="s">
        <v>434</v>
      </c>
      <c r="C572" t="s">
        <v>3149</v>
      </c>
      <c r="D572" t="s">
        <v>117</v>
      </c>
      <c r="E572">
        <v>52800.504769286999</v>
      </c>
      <c r="F572">
        <v>127.83</v>
      </c>
      <c r="G572">
        <v>17.9001316457895</v>
      </c>
      <c r="H572">
        <f>(Table2[[#This Row],[1Y Return vs Nifty]]-AVERAGE(Table2[1Y Return vs Nifty]))/_xlfn.STDEV.P(Table2[1Y Return vs Nifty])</f>
        <v>-0.11617195783629396</v>
      </c>
      <c r="I572">
        <v>0.49155733119250999</v>
      </c>
      <c r="J572">
        <f>(Table2[[#This Row],[1M Return vs Nifty]]-AVERAGE(Table2[1M Return vs Nifty]))/_xlfn.STDEV.P(Table2[1M Return vs Nifty])</f>
        <v>-0.13699116012892443</v>
      </c>
      <c r="K572">
        <v>-23.467679667770302</v>
      </c>
      <c r="L572">
        <f>(Table2[[#This Row],[6M Return vs Nifty]]-AVERAGE(Table2[6M Return vs Nifty]))/_xlfn.STDEV.P(Table2[6M Return vs Nifty])</f>
        <v>-1.0583805212010275</v>
      </c>
      <c r="M572">
        <v>-0.44689777290239502</v>
      </c>
      <c r="N572">
        <f>(Table2[[#This Row],[1W Return vs Nifty]]-AVERAGE(Table2[1W Return vs Nifty]))/_xlfn.STDEV.P(Table2[1W Return vs Nifty])</f>
        <v>-0.50308820685602573</v>
      </c>
      <c r="O572">
        <v>132.68</v>
      </c>
      <c r="P572">
        <v>134.88679921247399</v>
      </c>
      <c r="Q572">
        <v>133.25365115223201</v>
      </c>
      <c r="R572">
        <v>33.349349676723797</v>
      </c>
      <c r="S572" s="1">
        <f>(Table2[[#This Row],[Close Price]]-Table2[[#This Row],[20D EMA]])/Table2[[#This Row],[20D EMA]]</f>
        <v>-3.6554115164305158E-2</v>
      </c>
      <c r="T572" s="1">
        <f>(Table2[[#This Row],[Close Price]]-Table2[[#This Row],[50D EMA]])/Table2[[#This Row],[50D EMA]]</f>
        <v>-5.2316455380916144E-2</v>
      </c>
      <c r="U572" s="1">
        <f>(Table2[[#This Row],[Close Price]]-Table2[[#This Row],[200D EMA]])/Table2[[#This Row],[200D EMA]]</f>
        <v>-4.0701707648039667E-2</v>
      </c>
      <c r="V572">
        <v>0.95563705550084499</v>
      </c>
      <c r="W572">
        <v>127.55</v>
      </c>
      <c r="X572">
        <v>130.99</v>
      </c>
      <c r="Y572">
        <v>127.55</v>
      </c>
      <c r="Z572">
        <v>137.33000000000001</v>
      </c>
      <c r="AA572">
        <v>127.55</v>
      </c>
      <c r="AB572">
        <v>142.12</v>
      </c>
      <c r="AC572" s="1">
        <f>(Table2[[#This Row],[Close Price]]/Table2[[#This Row],[Day Low]])-1</f>
        <v>2.19521756174057E-3</v>
      </c>
      <c r="AD572" s="1">
        <f>(Table2[[#This Row],[Day High]]/Table2[[#This Row],[Close Price]])-1</f>
        <v>2.4720331690526676E-2</v>
      </c>
      <c r="AE572" s="1">
        <f>(Table2[[#This Row],[Close Price]]/Table2[[#This Row],[Current Week Low]])-1</f>
        <v>2.19521756174057E-3</v>
      </c>
      <c r="AF572" s="1">
        <f>(Table2[[#This Row],[Current Week High]]/Table2[[#This Row],[Close Price]])-1</f>
        <v>7.4317452867089129E-2</v>
      </c>
      <c r="AG572" s="1">
        <f>(Table2[[#This Row],[Close Price]]/Table2[[#This Row],[Current Month Low]])-1</f>
        <v>2.19521756174057E-3</v>
      </c>
      <c r="AH572" s="1">
        <f>(Table2[[#This Row],[Current Month High]]/Table2[[#This Row],[Close Price]])-1</f>
        <v>0.11178909489165312</v>
      </c>
      <c r="AI572">
        <v>37.174372213095502</v>
      </c>
      <c r="AJ572">
        <v>56.2713936430318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-0.15</v>
      </c>
      <c r="AM572" t="s">
        <v>3187</v>
      </c>
      <c r="AN572">
        <v>-9.57</v>
      </c>
      <c r="AO572" t="s">
        <v>3187</v>
      </c>
      <c r="AP572">
        <v>-5.3501599035310002E-3</v>
      </c>
      <c r="AQ572">
        <f>(Table2[[#This Row],[Sharpe Ratio]]-AVERAGE(Table2[Sharpe Ratio]))/_xlfn.STDEV.P(Table2[Sharpe Ratio])</f>
        <v>-0.83351681255143251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327</v>
      </c>
      <c r="AT572">
        <f>_xlfn.RANK.AVG(Table2[[#This Row],[6M Return vs Nifty Z-Score]],Table2[6M Return vs Nifty Z-Score])</f>
        <v>669</v>
      </c>
      <c r="AU572">
        <f>_xlfn.RANK.AVG(Table2[[#This Row],[Sharpe Ratio Z-Score]],Table2[Sharpe Ratio Z-Score])</f>
        <v>583</v>
      </c>
      <c r="AV572">
        <f>(Table2[[#This Row],[Rank 1Y]]+Table2[[#This Row],[Rank 6M]]+Table2[[#This Row],[Rank Sharpe]])/3</f>
        <v>526.33333333333337</v>
      </c>
    </row>
    <row r="573" spans="1:48" x14ac:dyDescent="0.3">
      <c r="A573" t="s">
        <v>1346</v>
      </c>
      <c r="B573" t="s">
        <v>1347</v>
      </c>
      <c r="C573" t="s">
        <v>3156</v>
      </c>
      <c r="D573" t="s">
        <v>395</v>
      </c>
      <c r="E573">
        <v>8460.8733944899996</v>
      </c>
      <c r="F573">
        <v>212.33</v>
      </c>
      <c r="G573">
        <v>-22.795851865836401</v>
      </c>
      <c r="H573">
        <f>(Table2[[#This Row],[1Y Return vs Nifty]]-AVERAGE(Table2[1Y Return vs Nifty]))/_xlfn.STDEV.P(Table2[1Y Return vs Nifty])</f>
        <v>-0.81008181346198671</v>
      </c>
      <c r="I573">
        <v>-0.485315543597651</v>
      </c>
      <c r="J573">
        <f>(Table2[[#This Row],[1M Return vs Nifty]]-AVERAGE(Table2[1M Return vs Nifty]))/_xlfn.STDEV.P(Table2[1M Return vs Nifty])</f>
        <v>-0.2447458571302861</v>
      </c>
      <c r="K573">
        <v>-16.8307664528046</v>
      </c>
      <c r="L573">
        <f>(Table2[[#This Row],[6M Return vs Nifty]]-AVERAGE(Table2[6M Return vs Nifty]))/_xlfn.STDEV.P(Table2[6M Return vs Nifty])</f>
        <v>-0.84649464477449354</v>
      </c>
      <c r="M573">
        <v>2.0044686382378001</v>
      </c>
      <c r="N573">
        <f>(Table2[[#This Row],[1W Return vs Nifty]]-AVERAGE(Table2[1W Return vs Nifty]))/_xlfn.STDEV.P(Table2[1W Return vs Nifty])</f>
        <v>6.439982032068658E-3</v>
      </c>
      <c r="O573">
        <v>216.8</v>
      </c>
      <c r="P573">
        <v>222.94015333833801</v>
      </c>
      <c r="Q573">
        <v>223.62241939185199</v>
      </c>
      <c r="R573">
        <v>42.456832071085998</v>
      </c>
      <c r="S573" s="1">
        <f>(Table2[[#This Row],[Close Price]]-Table2[[#This Row],[20D EMA]])/Table2[[#This Row],[20D EMA]]</f>
        <v>-2.0618081180811803E-2</v>
      </c>
      <c r="T573" s="1">
        <f>(Table2[[#This Row],[Close Price]]-Table2[[#This Row],[50D EMA]])/Table2[[#This Row],[50D EMA]]</f>
        <v>-4.7591935232213792E-2</v>
      </c>
      <c r="U573" s="1">
        <f>(Table2[[#This Row],[Close Price]]-Table2[[#This Row],[200D EMA]])/Table2[[#This Row],[200D EMA]]</f>
        <v>-5.049770690506819E-2</v>
      </c>
      <c r="V573">
        <v>0.67630183856102299</v>
      </c>
      <c r="W573">
        <v>211.45</v>
      </c>
      <c r="X573">
        <v>217.89</v>
      </c>
      <c r="Y573">
        <v>211.45</v>
      </c>
      <c r="Z573">
        <v>220.89</v>
      </c>
      <c r="AA573">
        <v>201.91</v>
      </c>
      <c r="AB573">
        <v>224.95</v>
      </c>
      <c r="AC573" s="1">
        <f>(Table2[[#This Row],[Close Price]]/Table2[[#This Row],[Day Low]])-1</f>
        <v>4.1617403641522888E-3</v>
      </c>
      <c r="AD573" s="1">
        <f>(Table2[[#This Row],[Day High]]/Table2[[#This Row],[Close Price]])-1</f>
        <v>2.6185654405877612E-2</v>
      </c>
      <c r="AE573" s="1">
        <f>(Table2[[#This Row],[Close Price]]/Table2[[#This Row],[Current Week Low]])-1</f>
        <v>4.1617403641522888E-3</v>
      </c>
      <c r="AF573" s="1">
        <f>(Table2[[#This Row],[Current Week High]]/Table2[[#This Row],[Close Price]])-1</f>
        <v>4.0314604624876349E-2</v>
      </c>
      <c r="AG573" s="1">
        <f>(Table2[[#This Row],[Close Price]]/Table2[[#This Row],[Current Month Low]])-1</f>
        <v>5.1607151701253073E-2</v>
      </c>
      <c r="AH573" s="1">
        <f>(Table2[[#This Row],[Current Month High]]/Table2[[#This Row],[Close Price]])-1</f>
        <v>5.9435783921254481E-2</v>
      </c>
      <c r="AI573">
        <v>51.768473602411298</v>
      </c>
      <c r="AJ573">
        <v>18.553880513679498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3187</v>
      </c>
      <c r="AN573">
        <v>-2.7</v>
      </c>
      <c r="AO573" t="s">
        <v>3187</v>
      </c>
      <c r="AP573">
        <v>5.4870807552939001E-2</v>
      </c>
      <c r="AQ573">
        <f>(Table2[[#This Row],[Sharpe Ratio]]-AVERAGE(Table2[Sharpe Ratio]))/_xlfn.STDEV.P(Table2[Sharpe Ratio])</f>
        <v>-0.12786559636513989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599</v>
      </c>
      <c r="AT573">
        <f>_xlfn.RANK.AVG(Table2[[#This Row],[6M Return vs Nifty Z-Score]],Table2[6M Return vs Nifty Z-Score])</f>
        <v>612</v>
      </c>
      <c r="AU573">
        <f>_xlfn.RANK.AVG(Table2[[#This Row],[Sharpe Ratio Z-Score]],Table2[Sharpe Ratio Z-Score])</f>
        <v>371</v>
      </c>
      <c r="AV573">
        <f>(Table2[[#This Row],[Rank 1Y]]+Table2[[#This Row],[Rank 6M]]+Table2[[#This Row],[Rank Sharpe]])/3</f>
        <v>527.33333333333337</v>
      </c>
    </row>
    <row r="574" spans="1:48" x14ac:dyDescent="0.3">
      <c r="A574" t="s">
        <v>1256</v>
      </c>
      <c r="B574" t="s">
        <v>1257</v>
      </c>
      <c r="C574" t="s">
        <v>3144</v>
      </c>
      <c r="D574" t="s">
        <v>1010</v>
      </c>
      <c r="E574">
        <v>9561.1760603160001</v>
      </c>
      <c r="F574">
        <v>44.92</v>
      </c>
      <c r="G574">
        <v>-42.277189976429398</v>
      </c>
      <c r="H574">
        <f>(Table2[[#This Row],[1Y Return vs Nifty]]-AVERAGE(Table2[1Y Return vs Nifty]))/_xlfn.STDEV.P(Table2[1Y Return vs Nifty])</f>
        <v>-1.1422593737328923</v>
      </c>
      <c r="I574">
        <v>-0.76049385335573205</v>
      </c>
      <c r="J574">
        <f>(Table2[[#This Row],[1M Return vs Nifty]]-AVERAGE(Table2[1M Return vs Nifty]))/_xlfn.STDEV.P(Table2[1M Return vs Nifty])</f>
        <v>-0.27509960750512202</v>
      </c>
      <c r="K574">
        <v>-7.7665849266203999</v>
      </c>
      <c r="L574">
        <f>(Table2[[#This Row],[6M Return vs Nifty]]-AVERAGE(Table2[6M Return vs Nifty]))/_xlfn.STDEV.P(Table2[6M Return vs Nifty])</f>
        <v>-0.55711734171830718</v>
      </c>
      <c r="M574">
        <v>-4.02714772802433</v>
      </c>
      <c r="N574">
        <f>(Table2[[#This Row],[1W Return vs Nifty]]-AVERAGE(Table2[1W Return vs Nifty]))/_xlfn.STDEV.P(Table2[1W Return vs Nifty])</f>
        <v>-1.247260219293554</v>
      </c>
      <c r="O574">
        <v>48.07</v>
      </c>
      <c r="P574">
        <v>48.104604101763996</v>
      </c>
      <c r="Q574">
        <v>47.1832437300423</v>
      </c>
      <c r="R574">
        <v>27.877596984891099</v>
      </c>
      <c r="S574" s="1">
        <f>(Table2[[#This Row],[Close Price]]-Table2[[#This Row],[20D EMA]])/Table2[[#This Row],[20D EMA]]</f>
        <v>-6.5529436238818364E-2</v>
      </c>
      <c r="T574" s="1">
        <f>(Table2[[#This Row],[Close Price]]-Table2[[#This Row],[50D EMA]])/Table2[[#This Row],[50D EMA]]</f>
        <v>-6.6201648703459876E-2</v>
      </c>
      <c r="U574" s="1">
        <f>(Table2[[#This Row],[Close Price]]-Table2[[#This Row],[200D EMA]])/Table2[[#This Row],[200D EMA]]</f>
        <v>-4.796710762387147E-2</v>
      </c>
      <c r="V574">
        <v>1.1498344411913699</v>
      </c>
      <c r="W574">
        <v>44.7</v>
      </c>
      <c r="X574">
        <v>46.47</v>
      </c>
      <c r="Y574">
        <v>44.7</v>
      </c>
      <c r="Z574">
        <v>48.04</v>
      </c>
      <c r="AA574">
        <v>44.7</v>
      </c>
      <c r="AB574">
        <v>56.5</v>
      </c>
      <c r="AC574" s="1">
        <f>(Table2[[#This Row],[Close Price]]/Table2[[#This Row],[Day Low]])-1</f>
        <v>4.921700223713632E-3</v>
      </c>
      <c r="AD574" s="1">
        <f>(Table2[[#This Row],[Day High]]/Table2[[#This Row],[Close Price]])-1</f>
        <v>3.4505788067675791E-2</v>
      </c>
      <c r="AE574" s="1">
        <f>(Table2[[#This Row],[Close Price]]/Table2[[#This Row],[Current Week Low]])-1</f>
        <v>4.921700223713632E-3</v>
      </c>
      <c r="AF574" s="1">
        <f>(Table2[[#This Row],[Current Week High]]/Table2[[#This Row],[Close Price]])-1</f>
        <v>6.9456812110418431E-2</v>
      </c>
      <c r="AG574" s="1">
        <f>(Table2[[#This Row],[Close Price]]/Table2[[#This Row],[Current Month Low]])-1</f>
        <v>4.921700223713632E-3</v>
      </c>
      <c r="AH574" s="1">
        <f>(Table2[[#This Row],[Current Month High]]/Table2[[#This Row],[Close Price]])-1</f>
        <v>0.25779162956366863</v>
      </c>
      <c r="AI574">
        <v>25.7791629563668</v>
      </c>
      <c r="AJ574">
        <v>22.900136798905599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-0.13</v>
      </c>
      <c r="AM574" t="s">
        <v>3187</v>
      </c>
      <c r="AN574">
        <v>-17.53</v>
      </c>
      <c r="AO574" t="s">
        <v>3187</v>
      </c>
      <c r="AP574">
        <v>4.8144108529250003E-2</v>
      </c>
      <c r="AQ574">
        <f>(Table2[[#This Row],[Sharpe Ratio]]-AVERAGE(Table2[Sharpe Ratio]))/_xlfn.STDEV.P(Table2[Sharpe Ratio])</f>
        <v>-0.20668703593129076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689</v>
      </c>
      <c r="AT574">
        <f>_xlfn.RANK.AVG(Table2[[#This Row],[6M Return vs Nifty Z-Score]],Table2[6M Return vs Nifty Z-Score])</f>
        <v>501</v>
      </c>
      <c r="AU574">
        <f>_xlfn.RANK.AVG(Table2[[#This Row],[Sharpe Ratio Z-Score]],Table2[Sharpe Ratio Z-Score])</f>
        <v>395</v>
      </c>
      <c r="AV574">
        <f>(Table2[[#This Row],[Rank 1Y]]+Table2[[#This Row],[Rank 6M]]+Table2[[#This Row],[Rank Sharpe]])/3</f>
        <v>528.33333333333337</v>
      </c>
    </row>
    <row r="575" spans="1:48" x14ac:dyDescent="0.3">
      <c r="A575" t="s">
        <v>2200</v>
      </c>
      <c r="B575" t="s">
        <v>2201</v>
      </c>
      <c r="C575" t="s">
        <v>3148</v>
      </c>
      <c r="D575" t="s">
        <v>258</v>
      </c>
      <c r="E575">
        <v>2680.394503</v>
      </c>
      <c r="F575">
        <v>276.55</v>
      </c>
      <c r="G575">
        <v>-23.403189136169299</v>
      </c>
      <c r="H575">
        <f>(Table2[[#This Row],[1Y Return vs Nifty]]-AVERAGE(Table2[1Y Return vs Nifty]))/_xlfn.STDEV.P(Table2[1Y Return vs Nifty])</f>
        <v>-0.82043756066864693</v>
      </c>
      <c r="I575">
        <v>-9.1599124630716098</v>
      </c>
      <c r="J575">
        <f>(Table2[[#This Row],[1M Return vs Nifty]]-AVERAGE(Table2[1M Return vs Nifty]))/_xlfn.STDEV.P(Table2[1M Return vs Nifty])</f>
        <v>-1.2016037930901191</v>
      </c>
      <c r="K575">
        <v>-24.3428830958389</v>
      </c>
      <c r="L575">
        <f>(Table2[[#This Row],[6M Return vs Nifty]]-AVERAGE(Table2[6M Return vs Nifty]))/_xlfn.STDEV.P(Table2[6M Return vs Nifty])</f>
        <v>-1.0863217100340625</v>
      </c>
      <c r="M575">
        <v>-0.76115632090537</v>
      </c>
      <c r="N575">
        <f>(Table2[[#This Row],[1W Return vs Nifty]]-AVERAGE(Table2[1W Return vs Nifty]))/_xlfn.STDEV.P(Table2[1W Return vs Nifty])</f>
        <v>-0.56840834344551261</v>
      </c>
      <c r="O575">
        <v>292.12</v>
      </c>
      <c r="P575">
        <v>304.71650686774598</v>
      </c>
      <c r="Q575">
        <v>305.17306169365798</v>
      </c>
      <c r="R575">
        <v>17.514639055199101</v>
      </c>
      <c r="S575" s="1">
        <f>(Table2[[#This Row],[Close Price]]-Table2[[#This Row],[20D EMA]])/Table2[[#This Row],[20D EMA]]</f>
        <v>-5.330001369300285E-2</v>
      </c>
      <c r="T575" s="1">
        <f>(Table2[[#This Row],[Close Price]]-Table2[[#This Row],[50D EMA]])/Table2[[#This Row],[50D EMA]]</f>
        <v>-9.2435119965361384E-2</v>
      </c>
      <c r="U575" s="1">
        <f>(Table2[[#This Row],[Close Price]]-Table2[[#This Row],[200D EMA]])/Table2[[#This Row],[200D EMA]]</f>
        <v>-9.3792884387648462E-2</v>
      </c>
      <c r="V575">
        <v>1.25104400398965</v>
      </c>
      <c r="W575">
        <v>275.60000000000002</v>
      </c>
      <c r="X575">
        <v>278.5</v>
      </c>
      <c r="Y575">
        <v>275.60000000000002</v>
      </c>
      <c r="Z575">
        <v>289.25</v>
      </c>
      <c r="AA575">
        <v>275.60000000000002</v>
      </c>
      <c r="AB575">
        <v>302.60000000000002</v>
      </c>
      <c r="AC575" s="1">
        <f>(Table2[[#This Row],[Close Price]]/Table2[[#This Row],[Day Low]])-1</f>
        <v>3.4470246734397136E-3</v>
      </c>
      <c r="AD575" s="1">
        <f>(Table2[[#This Row],[Day High]]/Table2[[#This Row],[Close Price]])-1</f>
        <v>7.0511661544023774E-3</v>
      </c>
      <c r="AE575" s="1">
        <f>(Table2[[#This Row],[Close Price]]/Table2[[#This Row],[Current Week Low]])-1</f>
        <v>3.4470246734397136E-3</v>
      </c>
      <c r="AF575" s="1">
        <f>(Table2[[#This Row],[Current Week High]]/Table2[[#This Row],[Close Price]])-1</f>
        <v>4.5922979569698041E-2</v>
      </c>
      <c r="AG575" s="1">
        <f>(Table2[[#This Row],[Close Price]]/Table2[[#This Row],[Current Month Low]])-1</f>
        <v>3.4470246734397136E-3</v>
      </c>
      <c r="AH575" s="1">
        <f>(Table2[[#This Row],[Current Month High]]/Table2[[#This Row],[Close Price]])-1</f>
        <v>9.4196347857530283E-2</v>
      </c>
      <c r="AI575">
        <v>45.1997830410414</v>
      </c>
      <c r="AJ575">
        <v>12.8084846012645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</v>
      </c>
      <c r="AM575" t="s">
        <v>3187</v>
      </c>
      <c r="AN575">
        <v>-8.3800000000000008</v>
      </c>
      <c r="AO575" t="s">
        <v>3187</v>
      </c>
      <c r="AP575">
        <v>7.4264168499449001E-2</v>
      </c>
      <c r="AQ575">
        <f>(Table2[[#This Row],[Sharpe Ratio]]-AVERAGE(Table2[Sharpe Ratio]))/_xlfn.STDEV.P(Table2[Sharpe Ratio])</f>
        <v>9.9379984631819865E-2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602</v>
      </c>
      <c r="AT575">
        <f>_xlfn.RANK.AVG(Table2[[#This Row],[6M Return vs Nifty Z-Score]],Table2[6M Return vs Nifty Z-Score])</f>
        <v>674</v>
      </c>
      <c r="AU575">
        <f>_xlfn.RANK.AVG(Table2[[#This Row],[Sharpe Ratio Z-Score]],Table2[Sharpe Ratio Z-Score])</f>
        <v>314</v>
      </c>
      <c r="AV575">
        <f>(Table2[[#This Row],[Rank 1Y]]+Table2[[#This Row],[Rank 6M]]+Table2[[#This Row],[Rank Sharpe]])/3</f>
        <v>530</v>
      </c>
    </row>
    <row r="576" spans="1:48" x14ac:dyDescent="0.3">
      <c r="A576" t="s">
        <v>874</v>
      </c>
      <c r="B576" t="s">
        <v>875</v>
      </c>
      <c r="C576" t="s">
        <v>3154</v>
      </c>
      <c r="D576" t="s">
        <v>120</v>
      </c>
      <c r="E576">
        <v>18204.24228966</v>
      </c>
      <c r="F576">
        <v>3038.05</v>
      </c>
      <c r="G576">
        <v>-17.270766207866298</v>
      </c>
      <c r="H576">
        <f>(Table2[[#This Row],[1Y Return vs Nifty]]-AVERAGE(Table2[1Y Return vs Nifty]))/_xlfn.STDEV.P(Table2[1Y Return vs Nifty])</f>
        <v>-0.71587321938423565</v>
      </c>
      <c r="I576">
        <v>0.23171742343531301</v>
      </c>
      <c r="J576">
        <f>(Table2[[#This Row],[1M Return vs Nifty]]-AVERAGE(Table2[1M Return vs Nifty]))/_xlfn.STDEV.P(Table2[1M Return vs Nifty])</f>
        <v>-0.16565299653752869</v>
      </c>
      <c r="K576">
        <v>7.8813955044416701</v>
      </c>
      <c r="L576">
        <f>(Table2[[#This Row],[6M Return vs Nifty]]-AVERAGE(Table2[6M Return vs Nifty]))/_xlfn.STDEV.P(Table2[6M Return vs Nifty])</f>
        <v>-5.7549855968386451E-2</v>
      </c>
      <c r="M576">
        <v>1.82724311357636</v>
      </c>
      <c r="N576">
        <f>(Table2[[#This Row],[1W Return vs Nifty]]-AVERAGE(Table2[1W Return vs Nifty]))/_xlfn.STDEV.P(Table2[1W Return vs Nifty])</f>
        <v>-3.039718771746882E-2</v>
      </c>
      <c r="O576">
        <v>2988.35</v>
      </c>
      <c r="P576">
        <v>2949.0339351980101</v>
      </c>
      <c r="Q576">
        <v>2799.85106371558</v>
      </c>
      <c r="R576">
        <v>60.124762143006699</v>
      </c>
      <c r="S576" s="1">
        <f>(Table2[[#This Row],[Close Price]]-Table2[[#This Row],[20D EMA]])/Table2[[#This Row],[20D EMA]]</f>
        <v>1.6631251359445941E-2</v>
      </c>
      <c r="T576" s="1">
        <f>(Table2[[#This Row],[Close Price]]-Table2[[#This Row],[50D EMA]])/Table2[[#This Row],[50D EMA]]</f>
        <v>3.0184822134307916E-2</v>
      </c>
      <c r="U576" s="1">
        <f>(Table2[[#This Row],[Close Price]]-Table2[[#This Row],[200D EMA]])/Table2[[#This Row],[200D EMA]]</f>
        <v>8.507557397296521E-2</v>
      </c>
      <c r="V576">
        <v>0.98386274017396103</v>
      </c>
      <c r="W576">
        <v>2980.05</v>
      </c>
      <c r="X576">
        <v>3074.95</v>
      </c>
      <c r="Y576">
        <v>2960.65</v>
      </c>
      <c r="Z576">
        <v>3127.6</v>
      </c>
      <c r="AA576">
        <v>2758</v>
      </c>
      <c r="AB576">
        <v>3127.6</v>
      </c>
      <c r="AC576" s="1">
        <f>(Table2[[#This Row],[Close Price]]/Table2[[#This Row],[Day Low]])-1</f>
        <v>1.9462760691934644E-2</v>
      </c>
      <c r="AD576" s="1">
        <f>(Table2[[#This Row],[Day High]]/Table2[[#This Row],[Close Price]])-1</f>
        <v>1.2145948881683744E-2</v>
      </c>
      <c r="AE576" s="1">
        <f>(Table2[[#This Row],[Close Price]]/Table2[[#This Row],[Current Week Low]])-1</f>
        <v>2.6142907807407134E-2</v>
      </c>
      <c r="AF576" s="1">
        <f>(Table2[[#This Row],[Current Week High]]/Table2[[#This Row],[Close Price]])-1</f>
        <v>2.9476144237257307E-2</v>
      </c>
      <c r="AG576" s="1">
        <f>(Table2[[#This Row],[Close Price]]/Table2[[#This Row],[Current Month Low]])-1</f>
        <v>0.10154097171863685</v>
      </c>
      <c r="AH576" s="1">
        <f>(Table2[[#This Row],[Current Month High]]/Table2[[#This Row],[Close Price]])-1</f>
        <v>2.9476144237257307E-2</v>
      </c>
      <c r="AI576">
        <v>5.2780566481789304</v>
      </c>
      <c r="AJ576">
        <v>36.235426008968602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-0.08</v>
      </c>
      <c r="AM576" t="s">
        <v>3187</v>
      </c>
      <c r="AN576">
        <v>2.92</v>
      </c>
      <c r="AO576" t="s">
        <v>3188</v>
      </c>
      <c r="AP576">
        <v>-7.0477422961422995E-2</v>
      </c>
      <c r="AQ576">
        <f>(Table2[[#This Row],[Sharpe Ratio]]-AVERAGE(Table2[Sharpe Ratio]))/_xlfn.STDEV.P(Table2[Sharpe Ratio])</f>
        <v>-1.5966585275513723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-2.5661317871589917</v>
      </c>
      <c r="AS576">
        <f>_xlfn.RANK.AVG(Table2[[#This Row],[1Y Return vs Nifty Z-Score]],Table2[1Y Return vs Nifty Z-Score])</f>
        <v>561</v>
      </c>
      <c r="AT576">
        <f>_xlfn.RANK.AVG(Table2[[#This Row],[6M Return vs Nifty Z-Score]],Table2[6M Return vs Nifty Z-Score])</f>
        <v>337</v>
      </c>
      <c r="AU576">
        <f>_xlfn.RANK.AVG(Table2[[#This Row],[Sharpe Ratio Z-Score]],Table2[Sharpe Ratio Z-Score])</f>
        <v>693</v>
      </c>
      <c r="AV576">
        <f>(Table2[[#This Row],[Rank 1Y]]+Table2[[#This Row],[Rank 6M]]+Table2[[#This Row],[Rank Sharpe]])/3</f>
        <v>530.33333333333337</v>
      </c>
    </row>
    <row r="577" spans="1:48" x14ac:dyDescent="0.3">
      <c r="A577" t="s">
        <v>1573</v>
      </c>
      <c r="B577" t="s">
        <v>1574</v>
      </c>
      <c r="C577" t="s">
        <v>609</v>
      </c>
      <c r="D577" t="s">
        <v>609</v>
      </c>
      <c r="E577">
        <v>6247.2130619999998</v>
      </c>
      <c r="F577">
        <v>311.55</v>
      </c>
      <c r="G577">
        <v>-42.658397754260299</v>
      </c>
      <c r="H577">
        <f>(Table2[[#This Row],[1Y Return vs Nifty]]-AVERAGE(Table2[1Y Return vs Nifty]))/_xlfn.STDEV.P(Table2[1Y Return vs Nifty])</f>
        <v>-1.1487593722893217</v>
      </c>
      <c r="I577">
        <v>-9.1158098565457006</v>
      </c>
      <c r="J577">
        <f>(Table2[[#This Row],[1M Return vs Nifty]]-AVERAGE(Table2[1M Return vs Nifty]))/_xlfn.STDEV.P(Table2[1M Return vs Nifty])</f>
        <v>-1.1967390219148621</v>
      </c>
      <c r="K577">
        <v>-16.253813534538601</v>
      </c>
      <c r="L577">
        <f>(Table2[[#This Row],[6M Return vs Nifty]]-AVERAGE(Table2[6M Return vs Nifty]))/_xlfn.STDEV.P(Table2[6M Return vs Nifty])</f>
        <v>-0.82807521230881398</v>
      </c>
      <c r="M577">
        <v>-3.1176309416105998</v>
      </c>
      <c r="N577">
        <f>(Table2[[#This Row],[1W Return vs Nifty]]-AVERAGE(Table2[1W Return vs Nifty]))/_xlfn.STDEV.P(Table2[1W Return vs Nifty])</f>
        <v>-1.0582128215488991</v>
      </c>
      <c r="O577">
        <v>330.72</v>
      </c>
      <c r="P577">
        <v>344.15016796913</v>
      </c>
      <c r="Q577">
        <v>346.69111820899701</v>
      </c>
      <c r="R577">
        <v>29.107120150812001</v>
      </c>
      <c r="S577" s="1">
        <f>(Table2[[#This Row],[Close Price]]-Table2[[#This Row],[20D EMA]])/Table2[[#This Row],[20D EMA]]</f>
        <v>-5.7964441219158246E-2</v>
      </c>
      <c r="T577" s="1">
        <f>(Table2[[#This Row],[Close Price]]-Table2[[#This Row],[50D EMA]])/Table2[[#This Row],[50D EMA]]</f>
        <v>-9.4726578695304292E-2</v>
      </c>
      <c r="U577" s="1">
        <f>(Table2[[#This Row],[Close Price]]-Table2[[#This Row],[200D EMA]])/Table2[[#This Row],[200D EMA]]</f>
        <v>-0.10136146086042146</v>
      </c>
      <c r="V577">
        <v>0.32712479099172798</v>
      </c>
      <c r="W577">
        <v>310</v>
      </c>
      <c r="X577">
        <v>316.64999999999998</v>
      </c>
      <c r="Y577">
        <v>310</v>
      </c>
      <c r="Z577">
        <v>323.64999999999998</v>
      </c>
      <c r="AA577">
        <v>309</v>
      </c>
      <c r="AB577">
        <v>350</v>
      </c>
      <c r="AC577" s="1">
        <f>(Table2[[#This Row],[Close Price]]/Table2[[#This Row],[Day Low]])-1</f>
        <v>5.0000000000001155E-3</v>
      </c>
      <c r="AD577" s="1">
        <f>(Table2[[#This Row],[Day High]]/Table2[[#This Row],[Close Price]])-1</f>
        <v>1.6369764082811544E-2</v>
      </c>
      <c r="AE577" s="1">
        <f>(Table2[[#This Row],[Close Price]]/Table2[[#This Row],[Current Week Low]])-1</f>
        <v>5.0000000000001155E-3</v>
      </c>
      <c r="AF577" s="1">
        <f>(Table2[[#This Row],[Current Week High]]/Table2[[#This Row],[Close Price]])-1</f>
        <v>3.8838067725886605E-2</v>
      </c>
      <c r="AG577" s="1">
        <f>(Table2[[#This Row],[Close Price]]/Table2[[#This Row],[Current Month Low]])-1</f>
        <v>8.2524271844659491E-3</v>
      </c>
      <c r="AH577" s="1">
        <f>(Table2[[#This Row],[Current Month High]]/Table2[[#This Row],[Close Price]])-1</f>
        <v>0.12341518215374725</v>
      </c>
      <c r="AI577">
        <v>40.250361097737098</v>
      </c>
      <c r="AJ577">
        <v>16.358543417366899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</v>
      </c>
      <c r="AM577" t="s">
        <v>3187</v>
      </c>
      <c r="AN577">
        <v>-9.6300000000000008</v>
      </c>
      <c r="AO577" t="s">
        <v>3187</v>
      </c>
      <c r="AP577">
        <v>7.7463963370075994E-2</v>
      </c>
      <c r="AQ577">
        <f>(Table2[[#This Row],[Sharpe Ratio]]-AVERAGE(Table2[Sharpe Ratio]))/_xlfn.STDEV.P(Table2[Sharpe Ratio])</f>
        <v>0.13687422023400811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691</v>
      </c>
      <c r="AT577">
        <f>_xlfn.RANK.AVG(Table2[[#This Row],[6M Return vs Nifty Z-Score]],Table2[6M Return vs Nifty Z-Score])</f>
        <v>601</v>
      </c>
      <c r="AU577">
        <f>_xlfn.RANK.AVG(Table2[[#This Row],[Sharpe Ratio Z-Score]],Table2[Sharpe Ratio Z-Score])</f>
        <v>303</v>
      </c>
      <c r="AV577">
        <f>(Table2[[#This Row],[Rank 1Y]]+Table2[[#This Row],[Rank 6M]]+Table2[[#This Row],[Rank Sharpe]])/3</f>
        <v>531.66666666666663</v>
      </c>
    </row>
    <row r="578" spans="1:48" x14ac:dyDescent="0.3">
      <c r="A578" t="s">
        <v>19</v>
      </c>
      <c r="B578" t="s">
        <v>20</v>
      </c>
      <c r="C578" t="s">
        <v>3141</v>
      </c>
      <c r="D578" t="s">
        <v>21</v>
      </c>
      <c r="E578">
        <v>1486672.1611462</v>
      </c>
      <c r="F578">
        <v>4109</v>
      </c>
      <c r="G578">
        <v>-7.7626857645361804</v>
      </c>
      <c r="H578">
        <f>(Table2[[#This Row],[1Y Return vs Nifty]]-AVERAGE(Table2[1Y Return vs Nifty]))/_xlfn.STDEV.P(Table2[1Y Return vs Nifty])</f>
        <v>-0.55375032276413416</v>
      </c>
      <c r="I578">
        <v>-6.0537950025473997</v>
      </c>
      <c r="J578">
        <f>(Table2[[#This Row],[1M Return vs Nifty]]-AVERAGE(Table2[1M Return vs Nifty]))/_xlfn.STDEV.P(Table2[1M Return vs Nifty])</f>
        <v>-0.8589811709998898</v>
      </c>
      <c r="K578">
        <v>-5.3524164857818404</v>
      </c>
      <c r="L578">
        <f>(Table2[[#This Row],[6M Return vs Nifty]]-AVERAGE(Table2[6M Return vs Nifty]))/_xlfn.STDEV.P(Table2[6M Return vs Nifty])</f>
        <v>-0.48004413323112943</v>
      </c>
      <c r="M578">
        <v>-2.9149140400134899</v>
      </c>
      <c r="N578">
        <f>(Table2[[#This Row],[1W Return vs Nifty]]-AVERAGE(Table2[1W Return vs Nifty]))/_xlfn.STDEV.P(Table2[1W Return vs Nifty])</f>
        <v>-1.016077147641326</v>
      </c>
      <c r="O578">
        <v>4232.9399999999996</v>
      </c>
      <c r="P578">
        <v>4276.1736365205998</v>
      </c>
      <c r="Q578">
        <v>4055.2826515941802</v>
      </c>
      <c r="R578">
        <v>21.701690650917499</v>
      </c>
      <c r="S578" s="1">
        <f>(Table2[[#This Row],[Close Price]]-Table2[[#This Row],[20D EMA]])/Table2[[#This Row],[20D EMA]]</f>
        <v>-2.9279885847661346E-2</v>
      </c>
      <c r="T578" s="1">
        <f>(Table2[[#This Row],[Close Price]]-Table2[[#This Row],[50D EMA]])/Table2[[#This Row],[50D EMA]]</f>
        <v>-3.9094211491520293E-2</v>
      </c>
      <c r="U578" s="1">
        <f>(Table2[[#This Row],[Close Price]]-Table2[[#This Row],[200D EMA]])/Table2[[#This Row],[200D EMA]]</f>
        <v>1.3246264939067297E-2</v>
      </c>
      <c r="V578">
        <v>1.10831768674279</v>
      </c>
      <c r="W578">
        <v>4092.95</v>
      </c>
      <c r="X578">
        <v>4129.95</v>
      </c>
      <c r="Y578">
        <v>4067.2</v>
      </c>
      <c r="Z578">
        <v>4169.95</v>
      </c>
      <c r="AA578">
        <v>4067.2</v>
      </c>
      <c r="AB578">
        <v>4298</v>
      </c>
      <c r="AC578" s="1">
        <f>(Table2[[#This Row],[Close Price]]/Table2[[#This Row],[Day Low]])-1</f>
        <v>3.9213770019179695E-3</v>
      </c>
      <c r="AD578" s="1">
        <f>(Table2[[#This Row],[Day High]]/Table2[[#This Row],[Close Price]])-1</f>
        <v>5.0985641275249627E-3</v>
      </c>
      <c r="AE578" s="1">
        <f>(Table2[[#This Row],[Close Price]]/Table2[[#This Row],[Current Week Low]])-1</f>
        <v>1.0277340676632551E-2</v>
      </c>
      <c r="AF578" s="1">
        <f>(Table2[[#This Row],[Current Week High]]/Table2[[#This Row],[Close Price]])-1</f>
        <v>1.483329277196388E-2</v>
      </c>
      <c r="AG578" s="1">
        <f>(Table2[[#This Row],[Close Price]]/Table2[[#This Row],[Current Month Low]])-1</f>
        <v>1.0277340676632551E-2</v>
      </c>
      <c r="AH578" s="1">
        <f>(Table2[[#This Row],[Current Month High]]/Table2[[#This Row],[Close Price]])-1</f>
        <v>4.5996592844974371E-2</v>
      </c>
      <c r="AI578">
        <v>11.760769043562901</v>
      </c>
      <c r="AJ578">
        <v>24.101479915433401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</v>
      </c>
      <c r="AM578" t="s">
        <v>3187</v>
      </c>
      <c r="AN578">
        <v>-3.74</v>
      </c>
      <c r="AO578" t="s">
        <v>3187</v>
      </c>
      <c r="AP578">
        <v>-1.8678579234869E-2</v>
      </c>
      <c r="AQ578">
        <f>(Table2[[#This Row],[Sharpe Ratio]]-AVERAGE(Table2[Sharpe Ratio]))/_xlfn.STDEV.P(Table2[Sharpe Ratio])</f>
        <v>-0.98969522861221715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504</v>
      </c>
      <c r="AT578">
        <f>_xlfn.RANK.AVG(Table2[[#This Row],[6M Return vs Nifty Z-Score]],Table2[6M Return vs Nifty Z-Score])</f>
        <v>477</v>
      </c>
      <c r="AU578">
        <f>_xlfn.RANK.AVG(Table2[[#This Row],[Sharpe Ratio Z-Score]],Table2[Sharpe Ratio Z-Score])</f>
        <v>616</v>
      </c>
      <c r="AV578">
        <f>(Table2[[#This Row],[Rank 1Y]]+Table2[[#This Row],[Rank 6M]]+Table2[[#This Row],[Rank Sharpe]])/3</f>
        <v>532.33333333333337</v>
      </c>
    </row>
    <row r="579" spans="1:48" x14ac:dyDescent="0.3">
      <c r="A579" t="s">
        <v>739</v>
      </c>
      <c r="B579" t="s">
        <v>740</v>
      </c>
      <c r="C579" t="s">
        <v>3142</v>
      </c>
      <c r="D579" t="s">
        <v>412</v>
      </c>
      <c r="E579">
        <v>23245.858201409999</v>
      </c>
      <c r="F579">
        <v>1036.05</v>
      </c>
      <c r="G579">
        <v>-26.615728927161499</v>
      </c>
      <c r="H579">
        <f>(Table2[[#This Row],[1Y Return vs Nifty]]-AVERAGE(Table2[1Y Return vs Nifty]))/_xlfn.STDEV.P(Table2[1Y Return vs Nifty])</f>
        <v>-0.87521478510708206</v>
      </c>
      <c r="I579">
        <v>1.29920986173873</v>
      </c>
      <c r="J579">
        <f>(Table2[[#This Row],[1M Return vs Nifty]]-AVERAGE(Table2[1M Return vs Nifty]))/_xlfn.STDEV.P(Table2[1M Return vs Nifty])</f>
        <v>-4.7902440442562769E-2</v>
      </c>
      <c r="K579">
        <v>11.4152716803431</v>
      </c>
      <c r="L579">
        <f>(Table2[[#This Row],[6M Return vs Nifty]]-AVERAGE(Table2[6M Return vs Nifty]))/_xlfn.STDEV.P(Table2[6M Return vs Nifty])</f>
        <v>5.5270430580680964E-2</v>
      </c>
      <c r="M579">
        <v>7.2345386352130401</v>
      </c>
      <c r="N579">
        <f>(Table2[[#This Row],[1W Return vs Nifty]]-AVERAGE(Table2[1W Return vs Nifty]))/_xlfn.STDEV.P(Table2[1W Return vs Nifty])</f>
        <v>1.0935349512730212</v>
      </c>
      <c r="O579">
        <v>1065.29</v>
      </c>
      <c r="P579">
        <v>1042.2651459108899</v>
      </c>
      <c r="Q579">
        <v>968.26305903177297</v>
      </c>
      <c r="R579">
        <v>39.571380560668103</v>
      </c>
      <c r="S579" s="1">
        <f>(Table2[[#This Row],[Close Price]]-Table2[[#This Row],[20D EMA]])/Table2[[#This Row],[20D EMA]]</f>
        <v>-2.7447924978174967E-2</v>
      </c>
      <c r="T579" s="1">
        <f>(Table2[[#This Row],[Close Price]]-Table2[[#This Row],[50D EMA]])/Table2[[#This Row],[50D EMA]]</f>
        <v>-5.9631140264776355E-3</v>
      </c>
      <c r="U579" s="1">
        <f>(Table2[[#This Row],[Close Price]]-Table2[[#This Row],[200D EMA]])/Table2[[#This Row],[200D EMA]]</f>
        <v>7.00088063217153E-2</v>
      </c>
      <c r="V579">
        <v>0.63782726106492005</v>
      </c>
      <c r="W579">
        <v>1032</v>
      </c>
      <c r="X579">
        <v>1110</v>
      </c>
      <c r="Y579">
        <v>1032</v>
      </c>
      <c r="Z579">
        <v>1113.3499999999999</v>
      </c>
      <c r="AA579">
        <v>986.05</v>
      </c>
      <c r="AB579">
        <v>1121.9000000000001</v>
      </c>
      <c r="AC579" s="1">
        <f>(Table2[[#This Row],[Close Price]]/Table2[[#This Row],[Day Low]])-1</f>
        <v>3.9244186046512031E-3</v>
      </c>
      <c r="AD579" s="1">
        <f>(Table2[[#This Row],[Day High]]/Table2[[#This Row],[Close Price]])-1</f>
        <v>7.1376864050962885E-2</v>
      </c>
      <c r="AE579" s="1">
        <f>(Table2[[#This Row],[Close Price]]/Table2[[#This Row],[Current Week Low]])-1</f>
        <v>3.9244186046512031E-3</v>
      </c>
      <c r="AF579" s="1">
        <f>(Table2[[#This Row],[Current Week High]]/Table2[[#This Row],[Close Price]])-1</f>
        <v>7.4610298730756197E-2</v>
      </c>
      <c r="AG579" s="1">
        <f>(Table2[[#This Row],[Close Price]]/Table2[[#This Row],[Current Month Low]])-1</f>
        <v>5.0707367780538526E-2</v>
      </c>
      <c r="AH579" s="1">
        <f>(Table2[[#This Row],[Current Month High]]/Table2[[#This Row],[Close Price]])-1</f>
        <v>8.2862796197094912E-2</v>
      </c>
      <c r="AI579">
        <v>10.4000772163505</v>
      </c>
      <c r="AJ579">
        <v>40.653000271517698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</v>
      </c>
      <c r="AM579" t="s">
        <v>3189</v>
      </c>
      <c r="AN579">
        <v>-6.13</v>
      </c>
      <c r="AO579" t="s">
        <v>3187</v>
      </c>
      <c r="AP579">
        <v>-6.4493323946271996E-2</v>
      </c>
      <c r="AQ579">
        <f>(Table2[[#This Row],[Sharpe Ratio]]-AVERAGE(Table2[Sharpe Ratio]))/_xlfn.STDEV.P(Table2[Sharpe Ratio])</f>
        <v>-1.52653865193043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-1.3008504956263729</v>
      </c>
      <c r="AS579">
        <f>_xlfn.RANK.AVG(Table2[[#This Row],[1Y Return vs Nifty Z-Score]],Table2[1Y Return vs Nifty Z-Score])</f>
        <v>623</v>
      </c>
      <c r="AT579">
        <f>_xlfn.RANK.AVG(Table2[[#This Row],[6M Return vs Nifty Z-Score]],Table2[6M Return vs Nifty Z-Score])</f>
        <v>288</v>
      </c>
      <c r="AU579">
        <f>_xlfn.RANK.AVG(Table2[[#This Row],[Sharpe Ratio Z-Score]],Table2[Sharpe Ratio Z-Score])</f>
        <v>686</v>
      </c>
      <c r="AV579">
        <f>(Table2[[#This Row],[Rank 1Y]]+Table2[[#This Row],[Rank 6M]]+Table2[[#This Row],[Rank Sharpe]])/3</f>
        <v>532.33333333333337</v>
      </c>
    </row>
    <row r="580" spans="1:48" x14ac:dyDescent="0.3">
      <c r="A580" t="s">
        <v>207</v>
      </c>
      <c r="B580" t="s">
        <v>208</v>
      </c>
      <c r="C580" t="s">
        <v>3147</v>
      </c>
      <c r="D580" t="s">
        <v>209</v>
      </c>
      <c r="E580">
        <v>122729.04111993</v>
      </c>
      <c r="F580">
        <v>1021.65</v>
      </c>
      <c r="G580">
        <v>6.9161344315156796</v>
      </c>
      <c r="H580">
        <f>(Table2[[#This Row],[1Y Return vs Nifty]]-AVERAGE(Table2[1Y Return vs Nifty]))/_xlfn.STDEV.P(Table2[1Y Return vs Nifty])</f>
        <v>-0.30346080709023465</v>
      </c>
      <c r="I580">
        <v>7.8850622757596298</v>
      </c>
      <c r="J580">
        <f>(Table2[[#This Row],[1M Return vs Nifty]]-AVERAGE(Table2[1M Return vs Nifty]))/_xlfn.STDEV.P(Table2[1M Return vs Nifty])</f>
        <v>0.67855496223733802</v>
      </c>
      <c r="K580">
        <v>-13.3942757943834</v>
      </c>
      <c r="L580">
        <f>(Table2[[#This Row],[6M Return vs Nifty]]-AVERAGE(Table2[6M Return vs Nifty]))/_xlfn.STDEV.P(Table2[6M Return vs Nifty])</f>
        <v>-0.7367834264103198</v>
      </c>
      <c r="M580">
        <v>5.8479926511904203</v>
      </c>
      <c r="N580">
        <f>(Table2[[#This Row],[1W Return vs Nifty]]-AVERAGE(Table2[1W Return vs Nifty]))/_xlfn.STDEV.P(Table2[1W Return vs Nifty])</f>
        <v>0.80533476184458674</v>
      </c>
      <c r="O580">
        <v>1004.73</v>
      </c>
      <c r="P580">
        <v>1019.58870475153</v>
      </c>
      <c r="Q580">
        <v>1044.0410458577101</v>
      </c>
      <c r="R580">
        <v>56.837270543646497</v>
      </c>
      <c r="S580" s="1">
        <f>(Table2[[#This Row],[Close Price]]-Table2[[#This Row],[20D EMA]])/Table2[[#This Row],[20D EMA]]</f>
        <v>1.6840345167358352E-2</v>
      </c>
      <c r="T580" s="1">
        <f>(Table2[[#This Row],[Close Price]]-Table2[[#This Row],[50D EMA]])/Table2[[#This Row],[50D EMA]]</f>
        <v>2.0216929030929939E-3</v>
      </c>
      <c r="U580" s="1">
        <f>(Table2[[#This Row],[Close Price]]-Table2[[#This Row],[200D EMA]])/Table2[[#This Row],[200D EMA]]</f>
        <v>-2.1446518742292538E-2</v>
      </c>
      <c r="V580">
        <v>0.78663860424247301</v>
      </c>
      <c r="W580">
        <v>1015</v>
      </c>
      <c r="X580">
        <v>1036.8499999999999</v>
      </c>
      <c r="Y580">
        <v>974.05</v>
      </c>
      <c r="Z580">
        <v>1038.3499999999999</v>
      </c>
      <c r="AA580">
        <v>915</v>
      </c>
      <c r="AB580">
        <v>1053.45</v>
      </c>
      <c r="AC580" s="1">
        <f>(Table2[[#This Row],[Close Price]]/Table2[[#This Row],[Day Low]])-1</f>
        <v>6.5517241379309255E-3</v>
      </c>
      <c r="AD580" s="1">
        <f>(Table2[[#This Row],[Day High]]/Table2[[#This Row],[Close Price]])-1</f>
        <v>1.4877893603484571E-2</v>
      </c>
      <c r="AE580" s="1">
        <f>(Table2[[#This Row],[Close Price]]/Table2[[#This Row],[Current Week Low]])-1</f>
        <v>4.8868127919511339E-2</v>
      </c>
      <c r="AF580" s="1">
        <f>(Table2[[#This Row],[Current Week High]]/Table2[[#This Row],[Close Price]])-1</f>
        <v>1.6346106788038828E-2</v>
      </c>
      <c r="AG580" s="1">
        <f>(Table2[[#This Row],[Close Price]]/Table2[[#This Row],[Current Month Low]])-1</f>
        <v>0.11655737704918034</v>
      </c>
      <c r="AH580" s="1">
        <f>(Table2[[#This Row],[Current Month High]]/Table2[[#This Row],[Close Price]])-1</f>
        <v>3.1126119512553396E-2</v>
      </c>
      <c r="AI580">
        <v>31.943424851955101</v>
      </c>
      <c r="AJ580">
        <v>48.928571428571402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-0.03</v>
      </c>
      <c r="AM580" t="s">
        <v>3187</v>
      </c>
      <c r="AN580">
        <v>1.19</v>
      </c>
      <c r="AO580" t="s">
        <v>3188</v>
      </c>
      <c r="AP580">
        <v>-2.9954008211885999E-2</v>
      </c>
      <c r="AQ580">
        <f>(Table2[[#This Row],[Sharpe Ratio]]-AVERAGE(Table2[Sharpe Ratio]))/_xlfn.STDEV.P(Table2[Sharpe Ratio])</f>
        <v>-1.1218173200815296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396</v>
      </c>
      <c r="AT580">
        <f>_xlfn.RANK.AVG(Table2[[#This Row],[6M Return vs Nifty Z-Score]],Table2[6M Return vs Nifty Z-Score])</f>
        <v>569</v>
      </c>
      <c r="AU580">
        <f>_xlfn.RANK.AVG(Table2[[#This Row],[Sharpe Ratio Z-Score]],Table2[Sharpe Ratio Z-Score])</f>
        <v>633</v>
      </c>
      <c r="AV580">
        <f>(Table2[[#This Row],[Rank 1Y]]+Table2[[#This Row],[Rank 6M]]+Table2[[#This Row],[Rank Sharpe]])/3</f>
        <v>532.66666666666663</v>
      </c>
    </row>
    <row r="581" spans="1:48" x14ac:dyDescent="0.3">
      <c r="A581" t="s">
        <v>567</v>
      </c>
      <c r="B581" t="s">
        <v>568</v>
      </c>
      <c r="C581" t="s">
        <v>3140</v>
      </c>
      <c r="D581" t="s">
        <v>181</v>
      </c>
      <c r="E581">
        <v>35318.540364</v>
      </c>
      <c r="F581">
        <v>504.55</v>
      </c>
      <c r="G581">
        <v>-21.41863188876</v>
      </c>
      <c r="H581">
        <f>(Table2[[#This Row],[1Y Return vs Nifty]]-AVERAGE(Table2[1Y Return vs Nifty]))/_xlfn.STDEV.P(Table2[1Y Return vs Nifty])</f>
        <v>-0.78659874626482984</v>
      </c>
      <c r="I581">
        <v>-2.5096447369964099</v>
      </c>
      <c r="J581">
        <f>(Table2[[#This Row],[1M Return vs Nifty]]-AVERAGE(Table2[1M Return vs Nifty]))/_xlfn.STDEV.P(Table2[1M Return vs Nifty])</f>
        <v>-0.46804101097776107</v>
      </c>
      <c r="K581">
        <v>3.6303923158862199</v>
      </c>
      <c r="L581">
        <f>(Table2[[#This Row],[6M Return vs Nifty]]-AVERAGE(Table2[6M Return vs Nifty]))/_xlfn.STDEV.P(Table2[6M Return vs Nifty])</f>
        <v>-0.1932646841008373</v>
      </c>
      <c r="M581">
        <v>-1.9896356305615699</v>
      </c>
      <c r="N581">
        <f>(Table2[[#This Row],[1W Return vs Nifty]]-AVERAGE(Table2[1W Return vs Nifty]))/_xlfn.STDEV.P(Table2[1W Return vs Nifty])</f>
        <v>-0.82375362144680364</v>
      </c>
      <c r="O581">
        <v>534.09</v>
      </c>
      <c r="P581">
        <v>534.26552071009598</v>
      </c>
      <c r="Q581">
        <v>494.26518337513801</v>
      </c>
      <c r="R581">
        <v>24.272785769301102</v>
      </c>
      <c r="S581" s="1">
        <f>(Table2[[#This Row],[Close Price]]-Table2[[#This Row],[20D EMA]])/Table2[[#This Row],[20D EMA]]</f>
        <v>-5.5309030313243121E-2</v>
      </c>
      <c r="T581" s="1">
        <f>(Table2[[#This Row],[Close Price]]-Table2[[#This Row],[50D EMA]])/Table2[[#This Row],[50D EMA]]</f>
        <v>-5.5619386911962554E-2</v>
      </c>
      <c r="U581" s="1">
        <f>(Table2[[#This Row],[Close Price]]-Table2[[#This Row],[200D EMA]])/Table2[[#This Row],[200D EMA]]</f>
        <v>2.0808296782369194E-2</v>
      </c>
      <c r="V581">
        <v>0.96649902341231997</v>
      </c>
      <c r="W581">
        <v>502</v>
      </c>
      <c r="X581">
        <v>518.54999999999995</v>
      </c>
      <c r="Y581">
        <v>502</v>
      </c>
      <c r="Z581">
        <v>540</v>
      </c>
      <c r="AA581">
        <v>502</v>
      </c>
      <c r="AB581">
        <v>569.54999999999995</v>
      </c>
      <c r="AC581" s="1">
        <f>(Table2[[#This Row],[Close Price]]/Table2[[#This Row],[Day Low]])-1</f>
        <v>5.0796812749003273E-3</v>
      </c>
      <c r="AD581" s="1">
        <f>(Table2[[#This Row],[Day High]]/Table2[[#This Row],[Close Price]])-1</f>
        <v>2.7747497770290286E-2</v>
      </c>
      <c r="AE581" s="1">
        <f>(Table2[[#This Row],[Close Price]]/Table2[[#This Row],[Current Week Low]])-1</f>
        <v>5.0796812749003273E-3</v>
      </c>
      <c r="AF581" s="1">
        <f>(Table2[[#This Row],[Current Week High]]/Table2[[#This Row],[Close Price]])-1</f>
        <v>7.0260628282628135E-2</v>
      </c>
      <c r="AG581" s="1">
        <f>(Table2[[#This Row],[Close Price]]/Table2[[#This Row],[Current Month Low]])-1</f>
        <v>5.0796812749003273E-3</v>
      </c>
      <c r="AH581" s="1">
        <f>(Table2[[#This Row],[Current Month High]]/Table2[[#This Row],[Close Price]])-1</f>
        <v>0.1288276682192051</v>
      </c>
      <c r="AI581">
        <v>13.0413239520364</v>
      </c>
      <c r="AJ581">
        <v>34.2959808357732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3187</v>
      </c>
      <c r="AN581">
        <v>-9.67</v>
      </c>
      <c r="AO581" t="s">
        <v>3187</v>
      </c>
      <c r="AP581">
        <v>-2.010699356633E-2</v>
      </c>
      <c r="AQ581">
        <f>(Table2[[#This Row],[Sharpe Ratio]]-AVERAGE(Table2[Sharpe Ratio]))/_xlfn.STDEV.P(Table2[Sharpe Ratio])</f>
        <v>-1.0064329588876728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587</v>
      </c>
      <c r="AT581">
        <f>_xlfn.RANK.AVG(Table2[[#This Row],[6M Return vs Nifty Z-Score]],Table2[6M Return vs Nifty Z-Score])</f>
        <v>390</v>
      </c>
      <c r="AU581">
        <f>_xlfn.RANK.AVG(Table2[[#This Row],[Sharpe Ratio Z-Score]],Table2[Sharpe Ratio Z-Score])</f>
        <v>622</v>
      </c>
      <c r="AV581">
        <f>(Table2[[#This Row],[Rank 1Y]]+Table2[[#This Row],[Rank 6M]]+Table2[[#This Row],[Rank Sharpe]])/3</f>
        <v>533</v>
      </c>
    </row>
    <row r="582" spans="1:48" x14ac:dyDescent="0.3">
      <c r="A582" t="s">
        <v>790</v>
      </c>
      <c r="B582" t="s">
        <v>791</v>
      </c>
      <c r="C582" t="s">
        <v>3141</v>
      </c>
      <c r="D582" t="s">
        <v>278</v>
      </c>
      <c r="E582">
        <v>20451.840052175001</v>
      </c>
      <c r="F582">
        <v>1858.85</v>
      </c>
      <c r="G582">
        <v>-20.370619086805501</v>
      </c>
      <c r="H582">
        <f>(Table2[[#This Row],[1Y Return vs Nifty]]-AVERAGE(Table2[1Y Return vs Nifty]))/_xlfn.STDEV.P(Table2[1Y Return vs Nifty])</f>
        <v>-0.76872901197298327</v>
      </c>
      <c r="I582">
        <v>-11.5808961352986</v>
      </c>
      <c r="J582">
        <f>(Table2[[#This Row],[1M Return vs Nifty]]-AVERAGE(Table2[1M Return vs Nifty]))/_xlfn.STDEV.P(Table2[1M Return vs Nifty])</f>
        <v>-1.4686522174842354</v>
      </c>
      <c r="K582">
        <v>-19.403497491834699</v>
      </c>
      <c r="L582">
        <f>(Table2[[#This Row],[6M Return vs Nifty]]-AVERAGE(Table2[6M Return vs Nifty]))/_xlfn.STDEV.P(Table2[6M Return vs Nifty])</f>
        <v>-0.92863002207390233</v>
      </c>
      <c r="M582">
        <v>-0.97668835798823705</v>
      </c>
      <c r="N582">
        <f>(Table2[[#This Row],[1W Return vs Nifty]]-AVERAGE(Table2[1W Return vs Nifty]))/_xlfn.STDEV.P(Table2[1W Return vs Nifty])</f>
        <v>-0.61320770432568183</v>
      </c>
      <c r="O582">
        <v>1900.79</v>
      </c>
      <c r="P582">
        <v>1915.14034827215</v>
      </c>
      <c r="Q582">
        <v>1869.0616937735899</v>
      </c>
      <c r="R582">
        <v>41.548769762548098</v>
      </c>
      <c r="S582" s="1">
        <f>(Table2[[#This Row],[Close Price]]-Table2[[#This Row],[20D EMA]])/Table2[[#This Row],[20D EMA]]</f>
        <v>-2.206451001951823E-2</v>
      </c>
      <c r="T582" s="1">
        <f>(Table2[[#This Row],[Close Price]]-Table2[[#This Row],[50D EMA]])/Table2[[#This Row],[50D EMA]]</f>
        <v>-2.9392283611452078E-2</v>
      </c>
      <c r="U582" s="1">
        <f>(Table2[[#This Row],[Close Price]]-Table2[[#This Row],[200D EMA]])/Table2[[#This Row],[200D EMA]]</f>
        <v>-5.4635402392592264E-3</v>
      </c>
      <c r="V582">
        <v>0.39231261584584598</v>
      </c>
      <c r="W582">
        <v>1842</v>
      </c>
      <c r="X582">
        <v>1878.95</v>
      </c>
      <c r="Y582">
        <v>1835.05</v>
      </c>
      <c r="Z582">
        <v>1893.95</v>
      </c>
      <c r="AA582">
        <v>1806.05</v>
      </c>
      <c r="AB582">
        <v>1936</v>
      </c>
      <c r="AC582" s="1">
        <f>(Table2[[#This Row],[Close Price]]/Table2[[#This Row],[Day Low]])-1</f>
        <v>9.1476655808901963E-3</v>
      </c>
      <c r="AD582" s="1">
        <f>(Table2[[#This Row],[Day High]]/Table2[[#This Row],[Close Price]])-1</f>
        <v>1.0813137154692454E-2</v>
      </c>
      <c r="AE582" s="1">
        <f>(Table2[[#This Row],[Close Price]]/Table2[[#This Row],[Current Week Low]])-1</f>
        <v>1.2969673850848684E-2</v>
      </c>
      <c r="AF582" s="1">
        <f>(Table2[[#This Row],[Current Week High]]/Table2[[#This Row],[Close Price]])-1</f>
        <v>1.8882642494015167E-2</v>
      </c>
      <c r="AG582" s="1">
        <f>(Table2[[#This Row],[Close Price]]/Table2[[#This Row],[Current Month Low]])-1</f>
        <v>2.9235071011322944E-2</v>
      </c>
      <c r="AH582" s="1">
        <f>(Table2[[#This Row],[Current Month High]]/Table2[[#This Row],[Close Price]])-1</f>
        <v>4.1504155795249797E-2</v>
      </c>
      <c r="AI582">
        <v>32.283401027517002</v>
      </c>
      <c r="AJ582">
        <v>20.5401724920562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0.01</v>
      </c>
      <c r="AM582" t="s">
        <v>3188</v>
      </c>
      <c r="AN582">
        <v>-1.1599999999999999</v>
      </c>
      <c r="AO582" t="s">
        <v>3187</v>
      </c>
      <c r="AP582">
        <v>5.1825203815789998E-2</v>
      </c>
      <c r="AQ582">
        <f>(Table2[[#This Row],[Sharpe Ratio]]-AVERAGE(Table2[Sharpe Ratio]))/_xlfn.STDEV.P(Table2[Sharpe Ratio])</f>
        <v>-0.16355306655887575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584</v>
      </c>
      <c r="AT582">
        <f>_xlfn.RANK.AVG(Table2[[#This Row],[6M Return vs Nifty Z-Score]],Table2[6M Return vs Nifty Z-Score])</f>
        <v>637</v>
      </c>
      <c r="AU582">
        <f>_xlfn.RANK.AVG(Table2[[#This Row],[Sharpe Ratio Z-Score]],Table2[Sharpe Ratio Z-Score])</f>
        <v>381</v>
      </c>
      <c r="AV582">
        <f>(Table2[[#This Row],[Rank 1Y]]+Table2[[#This Row],[Rank 6M]]+Table2[[#This Row],[Rank Sharpe]])/3</f>
        <v>534</v>
      </c>
    </row>
    <row r="583" spans="1:48" x14ac:dyDescent="0.3">
      <c r="A583" t="s">
        <v>1763</v>
      </c>
      <c r="B583" t="s">
        <v>1764</v>
      </c>
      <c r="C583" t="s">
        <v>3142</v>
      </c>
      <c r="D583" t="s">
        <v>54</v>
      </c>
      <c r="E583">
        <v>4632.1108488399996</v>
      </c>
      <c r="F583">
        <v>51.58</v>
      </c>
      <c r="G583">
        <v>11.168302810719201</v>
      </c>
      <c r="H583">
        <f>(Table2[[#This Row],[1Y Return vs Nifty]]-AVERAGE(Table2[1Y Return vs Nifty]))/_xlfn.STDEV.P(Table2[1Y Return vs Nifty])</f>
        <v>-0.23095680813254074</v>
      </c>
      <c r="I583">
        <v>-15.3199861421812</v>
      </c>
      <c r="J583">
        <f>(Table2[[#This Row],[1M Return vs Nifty]]-AVERAGE(Table2[1M Return vs Nifty]))/_xlfn.STDEV.P(Table2[1M Return vs Nifty])</f>
        <v>-1.8810953522565059</v>
      </c>
      <c r="K583">
        <v>-45.746786817570801</v>
      </c>
      <c r="L583">
        <f>(Table2[[#This Row],[6M Return vs Nifty]]-AVERAGE(Table2[6M Return vs Nifty]))/_xlfn.STDEV.P(Table2[6M Return vs Nifty])</f>
        <v>-1.7696491473737346</v>
      </c>
      <c r="M583">
        <v>-1.4092942119218801</v>
      </c>
      <c r="N583">
        <f>(Table2[[#This Row],[1W Return vs Nifty]]-AVERAGE(Table2[1W Return vs Nifty]))/_xlfn.STDEV.P(Table2[1W Return vs Nifty])</f>
        <v>-0.70312689235709136</v>
      </c>
      <c r="O583">
        <v>55.96</v>
      </c>
      <c r="P583">
        <v>59.999044664086099</v>
      </c>
      <c r="Q583">
        <v>61.1954315844566</v>
      </c>
      <c r="R583">
        <v>24.223852321115899</v>
      </c>
      <c r="S583" s="1">
        <f>(Table2[[#This Row],[Close Price]]-Table2[[#This Row],[20D EMA]])/Table2[[#This Row],[20D EMA]]</f>
        <v>-7.8270192994996476E-2</v>
      </c>
      <c r="T583" s="1">
        <f>(Table2[[#This Row],[Close Price]]-Table2[[#This Row],[50D EMA]])/Table2[[#This Row],[50D EMA]]</f>
        <v>-0.14031964527471097</v>
      </c>
      <c r="U583" s="1">
        <f>(Table2[[#This Row],[Close Price]]-Table2[[#This Row],[200D EMA]])/Table2[[#This Row],[200D EMA]]</f>
        <v>-0.15712662425112928</v>
      </c>
      <c r="V583">
        <v>0.973738785565747</v>
      </c>
      <c r="W583">
        <v>50.18</v>
      </c>
      <c r="X583">
        <v>52.4</v>
      </c>
      <c r="Y583">
        <v>50.18</v>
      </c>
      <c r="Z583">
        <v>53.8</v>
      </c>
      <c r="AA583">
        <v>50.18</v>
      </c>
      <c r="AB583">
        <v>61.2</v>
      </c>
      <c r="AC583" s="1">
        <f>(Table2[[#This Row],[Close Price]]/Table2[[#This Row],[Day Low]])-1</f>
        <v>2.7899561578317966E-2</v>
      </c>
      <c r="AD583" s="1">
        <f>(Table2[[#This Row],[Day High]]/Table2[[#This Row],[Close Price]])-1</f>
        <v>1.5897634742148226E-2</v>
      </c>
      <c r="AE583" s="1">
        <f>(Table2[[#This Row],[Close Price]]/Table2[[#This Row],[Current Week Low]])-1</f>
        <v>2.7899561578317966E-2</v>
      </c>
      <c r="AF583" s="1">
        <f>(Table2[[#This Row],[Current Week High]]/Table2[[#This Row],[Close Price]])-1</f>
        <v>4.3039937960449803E-2</v>
      </c>
      <c r="AG583" s="1">
        <f>(Table2[[#This Row],[Close Price]]/Table2[[#This Row],[Current Month Low]])-1</f>
        <v>2.7899561578317966E-2</v>
      </c>
      <c r="AH583" s="1">
        <f>(Table2[[#This Row],[Current Month High]]/Table2[[#This Row],[Close Price]])-1</f>
        <v>0.18650639782861589</v>
      </c>
      <c r="AI583">
        <v>93.156262117099601</v>
      </c>
      <c r="AJ583">
        <v>46.430092264016999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-0.25</v>
      </c>
      <c r="AM583" t="s">
        <v>3187</v>
      </c>
      <c r="AN583">
        <v>-15.18</v>
      </c>
      <c r="AO583" t="s">
        <v>3187</v>
      </c>
      <c r="AP583">
        <v>8.0649246594989999E-3</v>
      </c>
      <c r="AQ583">
        <f>(Table2[[#This Row],[Sharpe Ratio]]-AVERAGE(Table2[Sharpe Ratio]))/_xlfn.STDEV.P(Table2[Sharpe Ratio])</f>
        <v>-0.67632287932565471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370</v>
      </c>
      <c r="AT583">
        <f>_xlfn.RANK.AVG(Table2[[#This Row],[6M Return vs Nifty Z-Score]],Table2[6M Return vs Nifty Z-Score])</f>
        <v>729</v>
      </c>
      <c r="AU583">
        <f>_xlfn.RANK.AVG(Table2[[#This Row],[Sharpe Ratio Z-Score]],Table2[Sharpe Ratio Z-Score])</f>
        <v>505</v>
      </c>
      <c r="AV583">
        <f>(Table2[[#This Row],[Rank 1Y]]+Table2[[#This Row],[Rank 6M]]+Table2[[#This Row],[Rank Sharpe]])/3</f>
        <v>534.66666666666663</v>
      </c>
    </row>
    <row r="584" spans="1:48" x14ac:dyDescent="0.3">
      <c r="A584" t="s">
        <v>579</v>
      </c>
      <c r="B584" t="s">
        <v>580</v>
      </c>
      <c r="C584" t="s">
        <v>3142</v>
      </c>
      <c r="D584" t="s">
        <v>54</v>
      </c>
      <c r="E584">
        <v>34834.783549500004</v>
      </c>
      <c r="F584">
        <v>282.14999999999998</v>
      </c>
      <c r="G584">
        <v>-25.8745512952468</v>
      </c>
      <c r="H584">
        <f>(Table2[[#This Row],[1Y Return vs Nifty]]-AVERAGE(Table2[1Y Return vs Nifty]))/_xlfn.STDEV.P(Table2[1Y Return vs Nifty])</f>
        <v>-0.86257691721016805</v>
      </c>
      <c r="I584">
        <v>-9.7691837011914604</v>
      </c>
      <c r="J584">
        <f>(Table2[[#This Row],[1M Return vs Nifty]]-AVERAGE(Table2[1M Return vs Nifty]))/_xlfn.STDEV.P(Table2[1M Return vs Nifty])</f>
        <v>-1.268809915144999</v>
      </c>
      <c r="K584">
        <v>-14.822611238057201</v>
      </c>
      <c r="L584">
        <f>(Table2[[#This Row],[6M Return vs Nifty]]-AVERAGE(Table2[6M Return vs Nifty]))/_xlfn.STDEV.P(Table2[6M Return vs Nifty])</f>
        <v>-0.78238355669851878</v>
      </c>
      <c r="M584">
        <v>1.4621560962555</v>
      </c>
      <c r="N584">
        <f>(Table2[[#This Row],[1W Return vs Nifty]]-AVERAGE(Table2[1W Return vs Nifty]))/_xlfn.STDEV.P(Table2[1W Return vs Nifty])</f>
        <v>-0.10628226384345292</v>
      </c>
      <c r="O584">
        <v>301.74</v>
      </c>
      <c r="P584">
        <v>307.44634437650598</v>
      </c>
      <c r="Q584">
        <v>294.484293407991</v>
      </c>
      <c r="R584">
        <v>26.685467581947702</v>
      </c>
      <c r="S584" s="1">
        <f>(Table2[[#This Row],[Close Price]]-Table2[[#This Row],[20D EMA]])/Table2[[#This Row],[20D EMA]]</f>
        <v>-6.4923444024657093E-2</v>
      </c>
      <c r="T584" s="1">
        <f>(Table2[[#This Row],[Close Price]]-Table2[[#This Row],[50D EMA]])/Table2[[#This Row],[50D EMA]]</f>
        <v>-8.2278891387719683E-2</v>
      </c>
      <c r="U584" s="1">
        <f>(Table2[[#This Row],[Close Price]]-Table2[[#This Row],[200D EMA]])/Table2[[#This Row],[200D EMA]]</f>
        <v>-4.1884384614369143E-2</v>
      </c>
      <c r="V584">
        <v>1.22870545755482</v>
      </c>
      <c r="W584">
        <v>281.10000000000002</v>
      </c>
      <c r="X584">
        <v>291.5</v>
      </c>
      <c r="Y584">
        <v>281.10000000000002</v>
      </c>
      <c r="Z584">
        <v>291.5</v>
      </c>
      <c r="AA584">
        <v>281.10000000000002</v>
      </c>
      <c r="AB584">
        <v>339.9</v>
      </c>
      <c r="AC584" s="1">
        <f>(Table2[[#This Row],[Close Price]]/Table2[[#This Row],[Day Low]])-1</f>
        <v>3.7353255069367819E-3</v>
      </c>
      <c r="AD584" s="1">
        <f>(Table2[[#This Row],[Day High]]/Table2[[#This Row],[Close Price]])-1</f>
        <v>3.3138401559454245E-2</v>
      </c>
      <c r="AE584" s="1">
        <f>(Table2[[#This Row],[Close Price]]/Table2[[#This Row],[Current Week Low]])-1</f>
        <v>3.7353255069367819E-3</v>
      </c>
      <c r="AF584" s="1">
        <f>(Table2[[#This Row],[Current Week High]]/Table2[[#This Row],[Close Price]])-1</f>
        <v>3.3138401559454245E-2</v>
      </c>
      <c r="AG584" s="1">
        <f>(Table2[[#This Row],[Close Price]]/Table2[[#This Row],[Current Month Low]])-1</f>
        <v>3.7353255069367819E-3</v>
      </c>
      <c r="AH584" s="1">
        <f>(Table2[[#This Row],[Current Month High]]/Table2[[#This Row],[Close Price]])-1</f>
        <v>0.20467836257309946</v>
      </c>
      <c r="AI584">
        <v>21.5665426191742</v>
      </c>
      <c r="AJ584">
        <v>18.875078997261401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-0.08</v>
      </c>
      <c r="AM584" t="s">
        <v>3187</v>
      </c>
      <c r="AN584">
        <v>-16.61</v>
      </c>
      <c r="AO584" t="s">
        <v>3187</v>
      </c>
      <c r="AP584">
        <v>4.2748844889313999E-2</v>
      </c>
      <c r="AQ584">
        <f>(Table2[[#This Row],[Sharpe Ratio]]-AVERAGE(Table2[Sharpe Ratio]))/_xlfn.STDEV.P(Table2[Sharpe Ratio])</f>
        <v>-0.26990711541471146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613</v>
      </c>
      <c r="AT584">
        <f>_xlfn.RANK.AVG(Table2[[#This Row],[6M Return vs Nifty Z-Score]],Table2[6M Return vs Nifty Z-Score])</f>
        <v>585</v>
      </c>
      <c r="AU584">
        <f>_xlfn.RANK.AVG(Table2[[#This Row],[Sharpe Ratio Z-Score]],Table2[Sharpe Ratio Z-Score])</f>
        <v>407</v>
      </c>
      <c r="AV584">
        <f>(Table2[[#This Row],[Rank 1Y]]+Table2[[#This Row],[Rank 6M]]+Table2[[#This Row],[Rank Sharpe]])/3</f>
        <v>535</v>
      </c>
    </row>
    <row r="585" spans="1:48" x14ac:dyDescent="0.3">
      <c r="A585" t="s">
        <v>430</v>
      </c>
      <c r="B585" t="s">
        <v>431</v>
      </c>
      <c r="C585" t="s">
        <v>3153</v>
      </c>
      <c r="D585" t="s">
        <v>432</v>
      </c>
      <c r="E585">
        <v>52941.585897719997</v>
      </c>
      <c r="F585">
        <v>868.9</v>
      </c>
      <c r="G585">
        <v>-4.6637082181218803</v>
      </c>
      <c r="H585">
        <f>(Table2[[#This Row],[1Y Return vs Nifty]]-AVERAGE(Table2[1Y Return vs Nifty]))/_xlfn.STDEV.P(Table2[1Y Return vs Nifty])</f>
        <v>-0.50090945552706923</v>
      </c>
      <c r="I585">
        <v>-4.32302562763127</v>
      </c>
      <c r="J585">
        <f>(Table2[[#This Row],[1M Return vs Nifty]]-AVERAGE(Table2[1M Return vs Nifty]))/_xlfn.STDEV.P(Table2[1M Return vs Nifty])</f>
        <v>-0.66806735366886305</v>
      </c>
      <c r="K585">
        <v>-17.7265331072308</v>
      </c>
      <c r="L585">
        <f>(Table2[[#This Row],[6M Return vs Nifty]]-AVERAGE(Table2[6M Return vs Nifty]))/_xlfn.STDEV.P(Table2[6M Return vs Nifty])</f>
        <v>-0.87509232211322618</v>
      </c>
      <c r="M585">
        <v>-0.287160989092203</v>
      </c>
      <c r="N585">
        <f>(Table2[[#This Row],[1W Return vs Nifty]]-AVERAGE(Table2[1W Return vs Nifty]))/_xlfn.STDEV.P(Table2[1W Return vs Nifty])</f>
        <v>-0.46988615522321436</v>
      </c>
      <c r="O585">
        <v>898.28</v>
      </c>
      <c r="P585">
        <v>932.97767983487404</v>
      </c>
      <c r="Q585">
        <v>937.30007085776299</v>
      </c>
      <c r="R585">
        <v>34.019733500819399</v>
      </c>
      <c r="S585" s="1">
        <f>(Table2[[#This Row],[Close Price]]-Table2[[#This Row],[20D EMA]])/Table2[[#This Row],[20D EMA]]</f>
        <v>-3.270695106202965E-2</v>
      </c>
      <c r="T585" s="1">
        <f>(Table2[[#This Row],[Close Price]]-Table2[[#This Row],[50D EMA]])/Table2[[#This Row],[50D EMA]]</f>
        <v>-6.8680828298287963E-2</v>
      </c>
      <c r="U585" s="1">
        <f>(Table2[[#This Row],[Close Price]]-Table2[[#This Row],[200D EMA]])/Table2[[#This Row],[200D EMA]]</f>
        <v>-7.2975638202147169E-2</v>
      </c>
      <c r="V585">
        <v>0.60778904687849</v>
      </c>
      <c r="W585">
        <v>866</v>
      </c>
      <c r="X585">
        <v>889</v>
      </c>
      <c r="Y585">
        <v>866</v>
      </c>
      <c r="Z585">
        <v>889.95</v>
      </c>
      <c r="AA585">
        <v>858</v>
      </c>
      <c r="AB585">
        <v>926.95</v>
      </c>
      <c r="AC585" s="1">
        <f>(Table2[[#This Row],[Close Price]]/Table2[[#This Row],[Day Low]])-1</f>
        <v>3.348729792147731E-3</v>
      </c>
      <c r="AD585" s="1">
        <f>(Table2[[#This Row],[Day High]]/Table2[[#This Row],[Close Price]])-1</f>
        <v>2.3132696512832451E-2</v>
      </c>
      <c r="AE585" s="1">
        <f>(Table2[[#This Row],[Close Price]]/Table2[[#This Row],[Current Week Low]])-1</f>
        <v>3.348729792147731E-3</v>
      </c>
      <c r="AF585" s="1">
        <f>(Table2[[#This Row],[Current Week High]]/Table2[[#This Row],[Close Price]])-1</f>
        <v>2.4226032915180218E-2</v>
      </c>
      <c r="AG585" s="1">
        <f>(Table2[[#This Row],[Close Price]]/Table2[[#This Row],[Current Month Low]])-1</f>
        <v>1.2703962703962679E-2</v>
      </c>
      <c r="AH585" s="1">
        <f>(Table2[[#This Row],[Current Month High]]/Table2[[#This Row],[Close Price]])-1</f>
        <v>6.6808608585568141E-2</v>
      </c>
      <c r="AI585">
        <v>35.803889975831503</v>
      </c>
      <c r="AJ585">
        <v>29.2621243677476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-0.14000000000000001</v>
      </c>
      <c r="AM585" t="s">
        <v>3187</v>
      </c>
      <c r="AN585">
        <v>-5.38</v>
      </c>
      <c r="AO585" t="s">
        <v>3187</v>
      </c>
      <c r="AP585">
        <v>1.1514131971639001E-2</v>
      </c>
      <c r="AQ585">
        <f>(Table2[[#This Row],[Sharpe Ratio]]-AVERAGE(Table2[Sharpe Ratio]))/_xlfn.STDEV.P(Table2[Sharpe Ratio])</f>
        <v>-0.63590610361627098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488</v>
      </c>
      <c r="AT585">
        <f>_xlfn.RANK.AVG(Table2[[#This Row],[6M Return vs Nifty Z-Score]],Table2[6M Return vs Nifty Z-Score])</f>
        <v>619</v>
      </c>
      <c r="AU585">
        <f>_xlfn.RANK.AVG(Table2[[#This Row],[Sharpe Ratio Z-Score]],Table2[Sharpe Ratio Z-Score])</f>
        <v>499</v>
      </c>
      <c r="AV585">
        <f>(Table2[[#This Row],[Rank 1Y]]+Table2[[#This Row],[Rank 6M]]+Table2[[#This Row],[Rank Sharpe]])/3</f>
        <v>535.33333333333337</v>
      </c>
    </row>
    <row r="586" spans="1:48" x14ac:dyDescent="0.3">
      <c r="A586" t="s">
        <v>658</v>
      </c>
      <c r="B586" t="s">
        <v>659</v>
      </c>
      <c r="C586" t="s">
        <v>3146</v>
      </c>
      <c r="D586" t="s">
        <v>275</v>
      </c>
      <c r="E586">
        <v>28949.407779599998</v>
      </c>
      <c r="F586">
        <v>1078</v>
      </c>
      <c r="G586">
        <v>13.322754926063</v>
      </c>
      <c r="H586">
        <f>(Table2[[#This Row],[1Y Return vs Nifty]]-AVERAGE(Table2[1Y Return vs Nifty]))/_xlfn.STDEV.P(Table2[1Y Return vs Nifty])</f>
        <v>-0.19422110531106701</v>
      </c>
      <c r="I586">
        <v>-7.6706144522155698E-2</v>
      </c>
      <c r="J586">
        <f>(Table2[[#This Row],[1M Return vs Nifty]]-AVERAGE(Table2[1M Return vs Nifty]))/_xlfn.STDEV.P(Table2[1M Return vs Nifty])</f>
        <v>-0.19967389011641409</v>
      </c>
      <c r="K586">
        <v>-33.231004606870897</v>
      </c>
      <c r="L586">
        <f>(Table2[[#This Row],[6M Return vs Nifty]]-AVERAGE(Table2[6M Return vs Nifty]))/_xlfn.STDEV.P(Table2[6M Return vs Nifty])</f>
        <v>-1.3700782328561372</v>
      </c>
      <c r="M586">
        <v>11.125522602454099</v>
      </c>
      <c r="N586">
        <f>(Table2[[#This Row],[1W Return vs Nifty]]-AVERAGE(Table2[1W Return vs Nifty]))/_xlfn.STDEV.P(Table2[1W Return vs Nifty])</f>
        <v>1.9022945087227809</v>
      </c>
      <c r="O586">
        <v>1052.6099999999999</v>
      </c>
      <c r="P586">
        <v>1091.8272128281999</v>
      </c>
      <c r="Q586">
        <v>1118.8358732864299</v>
      </c>
      <c r="R586">
        <v>60.562771083380099</v>
      </c>
      <c r="S586" s="1">
        <f>(Table2[[#This Row],[Close Price]]-Table2[[#This Row],[20D EMA]])/Table2[[#This Row],[20D EMA]]</f>
        <v>2.4120994480386945E-2</v>
      </c>
      <c r="T586" s="1">
        <f>(Table2[[#This Row],[Close Price]]-Table2[[#This Row],[50D EMA]])/Table2[[#This Row],[50D EMA]]</f>
        <v>-1.2664286679925073E-2</v>
      </c>
      <c r="U586" s="1">
        <f>(Table2[[#This Row],[Close Price]]-Table2[[#This Row],[200D EMA]])/Table2[[#This Row],[200D EMA]]</f>
        <v>-3.6498537686747566E-2</v>
      </c>
      <c r="V586">
        <v>1.40356384122839</v>
      </c>
      <c r="W586">
        <v>1073.3499999999999</v>
      </c>
      <c r="X586">
        <v>1117.95</v>
      </c>
      <c r="Y586">
        <v>1032</v>
      </c>
      <c r="Z586">
        <v>1117.95</v>
      </c>
      <c r="AA586">
        <v>935.5</v>
      </c>
      <c r="AB586">
        <v>1117.95</v>
      </c>
      <c r="AC586" s="1">
        <f>(Table2[[#This Row],[Close Price]]/Table2[[#This Row],[Day Low]])-1</f>
        <v>4.3322308659803355E-3</v>
      </c>
      <c r="AD586" s="1">
        <f>(Table2[[#This Row],[Day High]]/Table2[[#This Row],[Close Price]])-1</f>
        <v>3.70593692022263E-2</v>
      </c>
      <c r="AE586" s="1">
        <f>(Table2[[#This Row],[Close Price]]/Table2[[#This Row],[Current Week Low]])-1</f>
        <v>4.4573643410852792E-2</v>
      </c>
      <c r="AF586" s="1">
        <f>(Table2[[#This Row],[Current Week High]]/Table2[[#This Row],[Close Price]])-1</f>
        <v>3.70593692022263E-2</v>
      </c>
      <c r="AG586" s="1">
        <f>(Table2[[#This Row],[Close Price]]/Table2[[#This Row],[Current Month Low]])-1</f>
        <v>0.15232495991448425</v>
      </c>
      <c r="AH586" s="1">
        <f>(Table2[[#This Row],[Current Month High]]/Table2[[#This Row],[Close Price]])-1</f>
        <v>3.70593692022263E-2</v>
      </c>
      <c r="AI586">
        <v>40.435992578849699</v>
      </c>
      <c r="AJ586">
        <v>52.259887005649702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</v>
      </c>
      <c r="AM586" t="s">
        <v>3187</v>
      </c>
      <c r="AN586">
        <v>5.42</v>
      </c>
      <c r="AO586" t="s">
        <v>3188</v>
      </c>
      <c r="AQ586">
        <f>(Table2[[#This Row],[Sharpe Ratio]]-AVERAGE(Table2[Sharpe Ratio]))/_xlfn.STDEV.P(Table2[Sharpe Ratio])</f>
        <v>-0.77082524510946537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351</v>
      </c>
      <c r="AT586">
        <f>_xlfn.RANK.AVG(Table2[[#This Row],[6M Return vs Nifty Z-Score]],Table2[6M Return vs Nifty Z-Score])</f>
        <v>708</v>
      </c>
      <c r="AU586">
        <f>_xlfn.RANK.AVG(Table2[[#This Row],[Sharpe Ratio Z-Score]],Table2[Sharpe Ratio Z-Score])</f>
        <v>548.5</v>
      </c>
      <c r="AV586">
        <f>(Table2[[#This Row],[Rank 1Y]]+Table2[[#This Row],[Rank 6M]]+Table2[[#This Row],[Rank Sharpe]])/3</f>
        <v>535.83333333333337</v>
      </c>
    </row>
    <row r="587" spans="1:48" x14ac:dyDescent="0.3">
      <c r="A587" t="s">
        <v>831</v>
      </c>
      <c r="B587" t="s">
        <v>832</v>
      </c>
      <c r="C587" t="s">
        <v>3152</v>
      </c>
      <c r="D587" t="s">
        <v>37</v>
      </c>
      <c r="E587">
        <v>19349.528978400002</v>
      </c>
      <c r="F587">
        <v>876</v>
      </c>
      <c r="G587">
        <v>-14.278711279730301</v>
      </c>
      <c r="H587">
        <f>(Table2[[#This Row],[1Y Return vs Nifty]]-AVERAGE(Table2[1Y Return vs Nifty]))/_xlfn.STDEV.P(Table2[1Y Return vs Nifty])</f>
        <v>-0.66485549664965993</v>
      </c>
      <c r="I587">
        <v>0.76588952450673498</v>
      </c>
      <c r="J587">
        <f>(Table2[[#This Row],[1M Return vs Nifty]]-AVERAGE(Table2[1M Return vs Nifty]))/_xlfn.STDEV.P(Table2[1M Return vs Nifty])</f>
        <v>-0.10673074126465502</v>
      </c>
      <c r="K587">
        <v>-9.4952357789434796</v>
      </c>
      <c r="L587">
        <f>(Table2[[#This Row],[6M Return vs Nifty]]-AVERAGE(Table2[6M Return vs Nifty]))/_xlfn.STDEV.P(Table2[6M Return vs Nifty])</f>
        <v>-0.61230515102309468</v>
      </c>
      <c r="M587">
        <v>1.1922129420060701</v>
      </c>
      <c r="N587">
        <f>(Table2[[#This Row],[1W Return vs Nifty]]-AVERAGE(Table2[1W Return vs Nifty]))/_xlfn.STDEV.P(Table2[1W Return vs Nifty])</f>
        <v>-0.16239123468615788</v>
      </c>
      <c r="O587">
        <v>887.97</v>
      </c>
      <c r="P587">
        <v>895.84625935992801</v>
      </c>
      <c r="Q587">
        <v>868.59444384963899</v>
      </c>
      <c r="R587">
        <v>40.706033940150597</v>
      </c>
      <c r="S587" s="1">
        <f>(Table2[[#This Row],[Close Price]]-Table2[[#This Row],[20D EMA]])/Table2[[#This Row],[20D EMA]]</f>
        <v>-1.3480185141389942E-2</v>
      </c>
      <c r="T587" s="1">
        <f>(Table2[[#This Row],[Close Price]]-Table2[[#This Row],[50D EMA]])/Table2[[#This Row],[50D EMA]]</f>
        <v>-2.2153644280557626E-2</v>
      </c>
      <c r="U587" s="1">
        <f>(Table2[[#This Row],[Close Price]]-Table2[[#This Row],[200D EMA]])/Table2[[#This Row],[200D EMA]]</f>
        <v>8.5259078074910784E-3</v>
      </c>
      <c r="V587">
        <v>0.44514276689523302</v>
      </c>
      <c r="W587">
        <v>868.05</v>
      </c>
      <c r="X587">
        <v>886.6</v>
      </c>
      <c r="Y587">
        <v>868.05</v>
      </c>
      <c r="Z587">
        <v>899</v>
      </c>
      <c r="AA587">
        <v>864</v>
      </c>
      <c r="AB587">
        <v>913.35</v>
      </c>
      <c r="AC587" s="1">
        <f>(Table2[[#This Row],[Close Price]]/Table2[[#This Row],[Day Low]])-1</f>
        <v>9.1584586141351121E-3</v>
      </c>
      <c r="AD587" s="1">
        <f>(Table2[[#This Row],[Day High]]/Table2[[#This Row],[Close Price]])-1</f>
        <v>1.2100456621004563E-2</v>
      </c>
      <c r="AE587" s="1">
        <f>(Table2[[#This Row],[Close Price]]/Table2[[#This Row],[Current Week Low]])-1</f>
        <v>9.1584586141351121E-3</v>
      </c>
      <c r="AF587" s="1">
        <f>(Table2[[#This Row],[Current Week High]]/Table2[[#This Row],[Close Price]])-1</f>
        <v>2.6255707762557146E-2</v>
      </c>
      <c r="AG587" s="1">
        <f>(Table2[[#This Row],[Close Price]]/Table2[[#This Row],[Current Month Low]])-1</f>
        <v>1.388888888888884E-2</v>
      </c>
      <c r="AH587" s="1">
        <f>(Table2[[#This Row],[Current Month High]]/Table2[[#This Row],[Close Price]])-1</f>
        <v>4.2636986301369806E-2</v>
      </c>
      <c r="AI587">
        <v>17.009132420091301</v>
      </c>
      <c r="AJ587">
        <v>23.172103487064099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-0.08</v>
      </c>
      <c r="AM587" t="s">
        <v>3187</v>
      </c>
      <c r="AN587">
        <v>-4.12</v>
      </c>
      <c r="AO587" t="s">
        <v>3187</v>
      </c>
      <c r="AQ587">
        <f>(Table2[[#This Row],[Sharpe Ratio]]-AVERAGE(Table2[Sharpe Ratio]))/_xlfn.STDEV.P(Table2[Sharpe Ratio])</f>
        <v>-0.77082524510946537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544</v>
      </c>
      <c r="AT587">
        <f>_xlfn.RANK.AVG(Table2[[#This Row],[6M Return vs Nifty Z-Score]],Table2[6M Return vs Nifty Z-Score])</f>
        <v>524</v>
      </c>
      <c r="AU587">
        <f>_xlfn.RANK.AVG(Table2[[#This Row],[Sharpe Ratio Z-Score]],Table2[Sharpe Ratio Z-Score])</f>
        <v>548.5</v>
      </c>
      <c r="AV587">
        <f>(Table2[[#This Row],[Rank 1Y]]+Table2[[#This Row],[Rank 6M]]+Table2[[#This Row],[Rank Sharpe]])/3</f>
        <v>538.83333333333337</v>
      </c>
    </row>
    <row r="588" spans="1:48" x14ac:dyDescent="0.3">
      <c r="A588" t="s">
        <v>1387</v>
      </c>
      <c r="B588" t="s">
        <v>1388</v>
      </c>
      <c r="C588" t="s">
        <v>3151</v>
      </c>
      <c r="D588" t="s">
        <v>458</v>
      </c>
      <c r="E588">
        <v>8119.6846749399901</v>
      </c>
      <c r="F588">
        <v>605.95000000000005</v>
      </c>
      <c r="G588">
        <v>-35.3685994563197</v>
      </c>
      <c r="H588">
        <f>(Table2[[#This Row],[1Y Return vs Nifty]]-AVERAGE(Table2[1Y Return vs Nifty]))/_xlfn.STDEV.P(Table2[1Y Return vs Nifty])</f>
        <v>-1.0244605484749445</v>
      </c>
      <c r="I588">
        <v>-6.5695690061138601</v>
      </c>
      <c r="J588">
        <f>(Table2[[#This Row],[1M Return vs Nifty]]-AVERAGE(Table2[1M Return vs Nifty]))/_xlfn.STDEV.P(Table2[1M Return vs Nifty])</f>
        <v>-0.91587401029325377</v>
      </c>
      <c r="K588">
        <v>-41.610905692782701</v>
      </c>
      <c r="L588">
        <f>(Table2[[#This Row],[6M Return vs Nifty]]-AVERAGE(Table2[6M Return vs Nifty]))/_xlfn.STDEV.P(Table2[6M Return vs Nifty])</f>
        <v>-1.6376096331390717</v>
      </c>
      <c r="M588">
        <v>-0.155056028264736</v>
      </c>
      <c r="N588">
        <f>(Table2[[#This Row],[1W Return vs Nifty]]-AVERAGE(Table2[1W Return vs Nifty]))/_xlfn.STDEV.P(Table2[1W Return vs Nifty])</f>
        <v>-0.44242750965817063</v>
      </c>
      <c r="O588">
        <v>627.22</v>
      </c>
      <c r="P588">
        <v>641.916258671327</v>
      </c>
      <c r="Q588">
        <v>701.80501329732601</v>
      </c>
      <c r="R588">
        <v>30.834383594763299</v>
      </c>
      <c r="S588" s="1">
        <f>(Table2[[#This Row],[Close Price]]-Table2[[#This Row],[20D EMA]])/Table2[[#This Row],[20D EMA]]</f>
        <v>-3.3911546187940407E-2</v>
      </c>
      <c r="T588" s="1">
        <f>(Table2[[#This Row],[Close Price]]-Table2[[#This Row],[50D EMA]])/Table2[[#This Row],[50D EMA]]</f>
        <v>-5.6029518158290402E-2</v>
      </c>
      <c r="U588" s="1">
        <f>(Table2[[#This Row],[Close Price]]-Table2[[#This Row],[200D EMA]])/Table2[[#This Row],[200D EMA]]</f>
        <v>-0.13658354027276823</v>
      </c>
      <c r="V588">
        <v>0.58793401831453396</v>
      </c>
      <c r="W588">
        <v>605</v>
      </c>
      <c r="X588">
        <v>616.79999999999995</v>
      </c>
      <c r="Y588">
        <v>605</v>
      </c>
      <c r="Z588">
        <v>624.15</v>
      </c>
      <c r="AA588">
        <v>604.79999999999995</v>
      </c>
      <c r="AB588">
        <v>655.8</v>
      </c>
      <c r="AC588" s="1">
        <f>(Table2[[#This Row],[Close Price]]/Table2[[#This Row],[Day Low]])-1</f>
        <v>1.5702479338843833E-3</v>
      </c>
      <c r="AD588" s="1">
        <f>(Table2[[#This Row],[Day High]]/Table2[[#This Row],[Close Price]])-1</f>
        <v>1.7905767802623762E-2</v>
      </c>
      <c r="AE588" s="1">
        <f>(Table2[[#This Row],[Close Price]]/Table2[[#This Row],[Current Week Low]])-1</f>
        <v>1.5702479338843833E-3</v>
      </c>
      <c r="AF588" s="1">
        <f>(Table2[[#This Row],[Current Week High]]/Table2[[#This Row],[Close Price]])-1</f>
        <v>3.0035481475369163E-2</v>
      </c>
      <c r="AG588" s="1">
        <f>(Table2[[#This Row],[Close Price]]/Table2[[#This Row],[Current Month Low]])-1</f>
        <v>1.9014550264551122E-3</v>
      </c>
      <c r="AH588" s="1">
        <f>(Table2[[#This Row],[Current Month High]]/Table2[[#This Row],[Close Price]])-1</f>
        <v>8.2267513821272287E-2</v>
      </c>
      <c r="AI588">
        <v>81.038039442198098</v>
      </c>
      <c r="AJ588">
        <v>6.4470794905577602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-0.09</v>
      </c>
      <c r="AM588" t="s">
        <v>3187</v>
      </c>
      <c r="AN588">
        <v>-5.66</v>
      </c>
      <c r="AO588" t="s">
        <v>3187</v>
      </c>
      <c r="AP588">
        <v>0.102407713224209</v>
      </c>
      <c r="AQ588">
        <f>(Table2[[#This Row],[Sharpe Ratio]]-AVERAGE(Table2[Sharpe Ratio]))/_xlfn.STDEV.P(Table2[Sharpe Ratio])</f>
        <v>0.4291575920270419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664</v>
      </c>
      <c r="AT588">
        <f>_xlfn.RANK.AVG(Table2[[#This Row],[6M Return vs Nifty Z-Score]],Table2[6M Return vs Nifty Z-Score])</f>
        <v>726</v>
      </c>
      <c r="AU588">
        <f>_xlfn.RANK.AVG(Table2[[#This Row],[Sharpe Ratio Z-Score]],Table2[Sharpe Ratio Z-Score])</f>
        <v>227</v>
      </c>
      <c r="AV588">
        <f>(Table2[[#This Row],[Rank 1Y]]+Table2[[#This Row],[Rank 6M]]+Table2[[#This Row],[Rank Sharpe]])/3</f>
        <v>539</v>
      </c>
    </row>
    <row r="589" spans="1:48" x14ac:dyDescent="0.3">
      <c r="A589" t="s">
        <v>1372</v>
      </c>
      <c r="B589" t="s">
        <v>1373</v>
      </c>
      <c r="C589" t="s">
        <v>3153</v>
      </c>
      <c r="D589" t="s">
        <v>432</v>
      </c>
      <c r="E589">
        <v>8238.3084531460008</v>
      </c>
      <c r="F589">
        <v>186.98</v>
      </c>
      <c r="G589">
        <v>-41.135512139173599</v>
      </c>
      <c r="H589">
        <f>(Table2[[#This Row],[1Y Return vs Nifty]]-AVERAGE(Table2[1Y Return vs Nifty]))/_xlfn.STDEV.P(Table2[1Y Return vs Nifty])</f>
        <v>-1.122792550846184</v>
      </c>
      <c r="I589">
        <v>-5.3004456654138199</v>
      </c>
      <c r="J589">
        <f>(Table2[[#This Row],[1M Return vs Nifty]]-AVERAGE(Table2[1M Return vs Nifty]))/_xlfn.STDEV.P(Table2[1M Return vs Nifty])</f>
        <v>-0.77588240589553281</v>
      </c>
      <c r="K589">
        <v>3.8143563360266501</v>
      </c>
      <c r="L589">
        <f>(Table2[[#This Row],[6M Return vs Nifty]]-AVERAGE(Table2[6M Return vs Nifty]))/_xlfn.STDEV.P(Table2[6M Return vs Nifty])</f>
        <v>-0.18739156562303225</v>
      </c>
      <c r="M589">
        <v>-1.04183074465575</v>
      </c>
      <c r="N589">
        <f>(Table2[[#This Row],[1W Return vs Nifty]]-AVERAGE(Table2[1W Return vs Nifty]))/_xlfn.STDEV.P(Table2[1W Return vs Nifty])</f>
        <v>-0.62674785978661407</v>
      </c>
      <c r="O589">
        <v>194.96</v>
      </c>
      <c r="P589">
        <v>195.16287487006599</v>
      </c>
      <c r="Q589">
        <v>193.31667536091001</v>
      </c>
      <c r="R589">
        <v>29.9982585601925</v>
      </c>
      <c r="S589" s="1">
        <f>(Table2[[#This Row],[Close Price]]-Table2[[#This Row],[20D EMA]])/Table2[[#This Row],[20D EMA]]</f>
        <v>-4.0931473122691929E-2</v>
      </c>
      <c r="T589" s="1">
        <f>(Table2[[#This Row],[Close Price]]-Table2[[#This Row],[50D EMA]])/Table2[[#This Row],[50D EMA]]</f>
        <v>-4.1928439901871353E-2</v>
      </c>
      <c r="U589" s="1">
        <f>(Table2[[#This Row],[Close Price]]-Table2[[#This Row],[200D EMA]])/Table2[[#This Row],[200D EMA]]</f>
        <v>-3.2778731317822683E-2</v>
      </c>
      <c r="V589">
        <v>0.28785329508098101</v>
      </c>
      <c r="W589">
        <v>186.5</v>
      </c>
      <c r="X589">
        <v>192.8</v>
      </c>
      <c r="Y589">
        <v>186.5</v>
      </c>
      <c r="Z589">
        <v>194.7</v>
      </c>
      <c r="AA589">
        <v>183.01</v>
      </c>
      <c r="AB589">
        <v>207</v>
      </c>
      <c r="AC589" s="1">
        <f>(Table2[[#This Row],[Close Price]]/Table2[[#This Row],[Day Low]])-1</f>
        <v>2.5737265415548549E-3</v>
      </c>
      <c r="AD589" s="1">
        <f>(Table2[[#This Row],[Day High]]/Table2[[#This Row],[Close Price]])-1</f>
        <v>3.1126323670980893E-2</v>
      </c>
      <c r="AE589" s="1">
        <f>(Table2[[#This Row],[Close Price]]/Table2[[#This Row],[Current Week Low]])-1</f>
        <v>2.5737265415548549E-3</v>
      </c>
      <c r="AF589" s="1">
        <f>(Table2[[#This Row],[Current Week High]]/Table2[[#This Row],[Close Price]])-1</f>
        <v>4.1287838271472976E-2</v>
      </c>
      <c r="AG589" s="1">
        <f>(Table2[[#This Row],[Close Price]]/Table2[[#This Row],[Current Month Low]])-1</f>
        <v>2.1692803671930383E-2</v>
      </c>
      <c r="AH589" s="1">
        <f>(Table2[[#This Row],[Current Month High]]/Table2[[#This Row],[Close Price]])-1</f>
        <v>0.10707027489571086</v>
      </c>
      <c r="AI589">
        <v>22.7404000427853</v>
      </c>
      <c r="AJ589">
        <v>28.951724137930999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-0.02</v>
      </c>
      <c r="AM589" t="s">
        <v>3187</v>
      </c>
      <c r="AN589">
        <v>-8.2100000000000009</v>
      </c>
      <c r="AO589" t="s">
        <v>3187</v>
      </c>
      <c r="AQ589">
        <f>(Table2[[#This Row],[Sharpe Ratio]]-AVERAGE(Table2[Sharpe Ratio]))/_xlfn.STDEV.P(Table2[Sharpe Ratio])</f>
        <v>-0.77082524510946537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684</v>
      </c>
      <c r="AT589">
        <f>_xlfn.RANK.AVG(Table2[[#This Row],[6M Return vs Nifty Z-Score]],Table2[6M Return vs Nifty Z-Score])</f>
        <v>387</v>
      </c>
      <c r="AU589">
        <f>_xlfn.RANK.AVG(Table2[[#This Row],[Sharpe Ratio Z-Score]],Table2[Sharpe Ratio Z-Score])</f>
        <v>548.5</v>
      </c>
      <c r="AV589">
        <f>(Table2[[#This Row],[Rank 1Y]]+Table2[[#This Row],[Rank 6M]]+Table2[[#This Row],[Rank Sharpe]])/3</f>
        <v>539.83333333333337</v>
      </c>
    </row>
    <row r="590" spans="1:48" x14ac:dyDescent="0.3">
      <c r="A590" t="s">
        <v>96</v>
      </c>
      <c r="B590" t="s">
        <v>97</v>
      </c>
      <c r="C590" t="s">
        <v>3142</v>
      </c>
      <c r="D590" t="s">
        <v>43</v>
      </c>
      <c r="E590">
        <v>289377.45954865997</v>
      </c>
      <c r="F590">
        <v>1815.8</v>
      </c>
      <c r="G590">
        <v>-15.3860692710027</v>
      </c>
      <c r="H590">
        <f>(Table2[[#This Row],[1Y Return vs Nifty]]-AVERAGE(Table2[1Y Return vs Nifty]))/_xlfn.STDEV.P(Table2[1Y Return vs Nifty])</f>
        <v>-0.68373712961548494</v>
      </c>
      <c r="I590">
        <v>2.9567257125599702</v>
      </c>
      <c r="J590">
        <f>(Table2[[#This Row],[1M Return vs Nifty]]-AVERAGE(Table2[1M Return vs Nifty]))/_xlfn.STDEV.P(Table2[1M Return vs Nifty])</f>
        <v>0.13493109183108393</v>
      </c>
      <c r="K590">
        <v>2.1737605572033298</v>
      </c>
      <c r="L590">
        <f>(Table2[[#This Row],[6M Return vs Nifty]]-AVERAGE(Table2[6M Return vs Nifty]))/_xlfn.STDEV.P(Table2[6M Return vs Nifty])</f>
        <v>-0.23976818457200363</v>
      </c>
      <c r="M590">
        <v>0.31438911555167098</v>
      </c>
      <c r="N590">
        <f>(Table2[[#This Row],[1W Return vs Nifty]]-AVERAGE(Table2[1W Return vs Nifty]))/_xlfn.STDEV.P(Table2[1W Return vs Nifty])</f>
        <v>-0.34485109969184952</v>
      </c>
      <c r="O590">
        <v>1871.53</v>
      </c>
      <c r="P590">
        <v>1813.5860947250101</v>
      </c>
      <c r="Q590">
        <v>1677.82549104038</v>
      </c>
      <c r="R590">
        <v>29.8743510959996</v>
      </c>
      <c r="S590" s="1">
        <f>(Table2[[#This Row],[Close Price]]-Table2[[#This Row],[20D EMA]])/Table2[[#This Row],[20D EMA]]</f>
        <v>-2.9777775403012519E-2</v>
      </c>
      <c r="T590" s="1">
        <f>(Table2[[#This Row],[Close Price]]-Table2[[#This Row],[50D EMA]])/Table2[[#This Row],[50D EMA]]</f>
        <v>1.2207334856774877E-3</v>
      </c>
      <c r="U590" s="1">
        <f>(Table2[[#This Row],[Close Price]]-Table2[[#This Row],[200D EMA]])/Table2[[#This Row],[200D EMA]]</f>
        <v>8.2234123689505501E-2</v>
      </c>
      <c r="V590">
        <v>0.65058222257116005</v>
      </c>
      <c r="W590">
        <v>1809.1</v>
      </c>
      <c r="X590">
        <v>1869.45</v>
      </c>
      <c r="Y590">
        <v>1809.1</v>
      </c>
      <c r="Z590">
        <v>1895.75</v>
      </c>
      <c r="AA590">
        <v>1809.1</v>
      </c>
      <c r="AB590">
        <v>2007.1</v>
      </c>
      <c r="AC590" s="1">
        <f>(Table2[[#This Row],[Close Price]]/Table2[[#This Row],[Day Low]])-1</f>
        <v>3.7034989773920834E-3</v>
      </c>
      <c r="AD590" s="1">
        <f>(Table2[[#This Row],[Day High]]/Table2[[#This Row],[Close Price]])-1</f>
        <v>2.9546205529243252E-2</v>
      </c>
      <c r="AE590" s="1">
        <f>(Table2[[#This Row],[Close Price]]/Table2[[#This Row],[Current Week Low]])-1</f>
        <v>3.7034989773920834E-3</v>
      </c>
      <c r="AF590" s="1">
        <f>(Table2[[#This Row],[Current Week High]]/Table2[[#This Row],[Close Price]])-1</f>
        <v>4.4030179535191172E-2</v>
      </c>
      <c r="AG590" s="1">
        <f>(Table2[[#This Row],[Close Price]]/Table2[[#This Row],[Current Month Low]])-1</f>
        <v>3.7034989773920834E-3</v>
      </c>
      <c r="AH590" s="1">
        <f>(Table2[[#This Row],[Current Month High]]/Table2[[#This Row],[Close Price]])-1</f>
        <v>0.10535301244630468</v>
      </c>
      <c r="AI590">
        <v>11.7909461394426</v>
      </c>
      <c r="AJ590">
        <v>27.958845706634701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0.09</v>
      </c>
      <c r="AM590" t="s">
        <v>3188</v>
      </c>
      <c r="AN590">
        <v>-7.99</v>
      </c>
      <c r="AO590" t="s">
        <v>3187</v>
      </c>
      <c r="AP590">
        <v>-5.0589173458793997E-2</v>
      </c>
      <c r="AQ590">
        <f>(Table2[[#This Row],[Sharpe Ratio]]-AVERAGE(Table2[Sharpe Ratio]))/_xlfn.STDEV.P(Table2[Sharpe Ratio])</f>
        <v>-1.3636139910368932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-2.4970393130851476</v>
      </c>
      <c r="AS590">
        <f>_xlfn.RANK.AVG(Table2[[#This Row],[1Y Return vs Nifty Z-Score]],Table2[1Y Return vs Nifty Z-Score])</f>
        <v>552</v>
      </c>
      <c r="AT590">
        <f>_xlfn.RANK.AVG(Table2[[#This Row],[6M Return vs Nifty Z-Score]],Table2[6M Return vs Nifty Z-Score])</f>
        <v>399</v>
      </c>
      <c r="AU590">
        <f>_xlfn.RANK.AVG(Table2[[#This Row],[Sharpe Ratio Z-Score]],Table2[Sharpe Ratio Z-Score])</f>
        <v>669</v>
      </c>
      <c r="AV590">
        <f>(Table2[[#This Row],[Rank 1Y]]+Table2[[#This Row],[Rank 6M]]+Table2[[#This Row],[Rank Sharpe]])/3</f>
        <v>540</v>
      </c>
    </row>
    <row r="591" spans="1:48" x14ac:dyDescent="0.3">
      <c r="A591" t="s">
        <v>1727</v>
      </c>
      <c r="B591" t="s">
        <v>1728</v>
      </c>
      <c r="C591" t="s">
        <v>3156</v>
      </c>
      <c r="D591" t="s">
        <v>448</v>
      </c>
      <c r="E591">
        <v>4855.5033401199998</v>
      </c>
      <c r="F591">
        <v>878.2</v>
      </c>
      <c r="G591">
        <v>-16.265461526982801</v>
      </c>
      <c r="H591">
        <f>(Table2[[#This Row],[1Y Return vs Nifty]]-AVERAGE(Table2[1Y Return vs Nifty]))/_xlfn.STDEV.P(Table2[1Y Return vs Nifty])</f>
        <v>-0.69873170403610763</v>
      </c>
      <c r="I591">
        <v>-3.1536106918456301</v>
      </c>
      <c r="J591">
        <f>(Table2[[#This Row],[1M Return vs Nifty]]-AVERAGE(Table2[1M Return vs Nifty]))/_xlfn.STDEV.P(Table2[1M Return vs Nifty])</f>
        <v>-0.53907415984974283</v>
      </c>
      <c r="K591">
        <v>7.7837152714952298</v>
      </c>
      <c r="L591">
        <f>(Table2[[#This Row],[6M Return vs Nifty]]-AVERAGE(Table2[6M Return vs Nifty]))/_xlfn.STDEV.P(Table2[6M Return vs Nifty])</f>
        <v>-6.0668333052090712E-2</v>
      </c>
      <c r="M591">
        <v>2.41034977824983</v>
      </c>
      <c r="N591">
        <f>(Table2[[#This Row],[1W Return vs Nifty]]-AVERAGE(Table2[1W Return vs Nifty]))/_xlfn.STDEV.P(Table2[1W Return vs Nifty])</f>
        <v>9.0804310936278804E-2</v>
      </c>
      <c r="O591">
        <v>879.99</v>
      </c>
      <c r="P591">
        <v>879.15821841510603</v>
      </c>
      <c r="Q591">
        <v>820.86305413976595</v>
      </c>
      <c r="R591">
        <v>52.880155076246801</v>
      </c>
      <c r="S591" s="1">
        <f>(Table2[[#This Row],[Close Price]]-Table2[[#This Row],[20D EMA]])/Table2[[#This Row],[20D EMA]]</f>
        <v>-2.034114024022959E-3</v>
      </c>
      <c r="T591" s="1">
        <f>(Table2[[#This Row],[Close Price]]-Table2[[#This Row],[50D EMA]])/Table2[[#This Row],[50D EMA]]</f>
        <v>-1.0899271542196445E-3</v>
      </c>
      <c r="U591" s="1">
        <f>(Table2[[#This Row],[Close Price]]-Table2[[#This Row],[200D EMA]])/Table2[[#This Row],[200D EMA]]</f>
        <v>6.9849587663950954E-2</v>
      </c>
      <c r="V591">
        <v>0.34667050978175501</v>
      </c>
      <c r="W591">
        <v>869</v>
      </c>
      <c r="X591">
        <v>897.95</v>
      </c>
      <c r="Y591">
        <v>850</v>
      </c>
      <c r="Z591">
        <v>897.95</v>
      </c>
      <c r="AA591">
        <v>821</v>
      </c>
      <c r="AB591">
        <v>916.2</v>
      </c>
      <c r="AC591" s="1">
        <f>(Table2[[#This Row],[Close Price]]/Table2[[#This Row],[Day Low]])-1</f>
        <v>1.0586881472957499E-2</v>
      </c>
      <c r="AD591" s="1">
        <f>(Table2[[#This Row],[Day High]]/Table2[[#This Row],[Close Price]])-1</f>
        <v>2.2489182418583553E-2</v>
      </c>
      <c r="AE591" s="1">
        <f>(Table2[[#This Row],[Close Price]]/Table2[[#This Row],[Current Week Low]])-1</f>
        <v>3.3176470588235363E-2</v>
      </c>
      <c r="AF591" s="1">
        <f>(Table2[[#This Row],[Current Week High]]/Table2[[#This Row],[Close Price]])-1</f>
        <v>2.2489182418583553E-2</v>
      </c>
      <c r="AG591" s="1">
        <f>(Table2[[#This Row],[Close Price]]/Table2[[#This Row],[Current Month Low]])-1</f>
        <v>6.9671132764920873E-2</v>
      </c>
      <c r="AH591" s="1">
        <f>(Table2[[#This Row],[Current Month High]]/Table2[[#This Row],[Close Price]])-1</f>
        <v>4.3270325666135312E-2</v>
      </c>
      <c r="AI591">
        <v>10.760646777499399</v>
      </c>
      <c r="AJ591">
        <v>33.678362128015799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0.11</v>
      </c>
      <c r="AM591" t="s">
        <v>3188</v>
      </c>
      <c r="AN591">
        <v>-3.28</v>
      </c>
      <c r="AO591" t="s">
        <v>3187</v>
      </c>
      <c r="AP591">
        <v>-0.127688408774428</v>
      </c>
      <c r="AQ591">
        <f>(Table2[[#This Row],[Sharpe Ratio]]-AVERAGE(Table2[Sharpe Ratio]))/_xlfn.STDEV.P(Table2[Sharpe Ratio])</f>
        <v>-2.2670396825427033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-3.4747095685443652</v>
      </c>
      <c r="AS591">
        <f>_xlfn.RANK.AVG(Table2[[#This Row],[1Y Return vs Nifty Z-Score]],Table2[1Y Return vs Nifty Z-Score])</f>
        <v>556</v>
      </c>
      <c r="AT591">
        <f>_xlfn.RANK.AVG(Table2[[#This Row],[6M Return vs Nifty Z-Score]],Table2[6M Return vs Nifty Z-Score])</f>
        <v>338</v>
      </c>
      <c r="AU591">
        <f>_xlfn.RANK.AVG(Table2[[#This Row],[Sharpe Ratio Z-Score]],Table2[Sharpe Ratio Z-Score])</f>
        <v>729</v>
      </c>
      <c r="AV591">
        <f>(Table2[[#This Row],[Rank 1Y]]+Table2[[#This Row],[Rank 6M]]+Table2[[#This Row],[Rank Sharpe]])/3</f>
        <v>541</v>
      </c>
    </row>
    <row r="592" spans="1:48" x14ac:dyDescent="0.3">
      <c r="A592" t="s">
        <v>87</v>
      </c>
      <c r="B592" t="s">
        <v>88</v>
      </c>
      <c r="C592" t="s">
        <v>3152</v>
      </c>
      <c r="D592" t="s">
        <v>89</v>
      </c>
      <c r="E592">
        <v>301892.54856209998</v>
      </c>
      <c r="F592">
        <v>3403.35</v>
      </c>
      <c r="G592">
        <v>-22.058271295857001</v>
      </c>
      <c r="H592">
        <f>(Table2[[#This Row],[1Y Return vs Nifty]]-AVERAGE(Table2[1Y Return vs Nifty]))/_xlfn.STDEV.P(Table2[1Y Return vs Nifty])</f>
        <v>-0.79750527930154536</v>
      </c>
      <c r="I592">
        <v>-4.7759105149301897</v>
      </c>
      <c r="J592">
        <f>(Table2[[#This Row],[1M Return vs Nifty]]-AVERAGE(Table2[1M Return vs Nifty]))/_xlfn.STDEV.P(Table2[1M Return vs Nifty])</f>
        <v>-0.71802316170363278</v>
      </c>
      <c r="K592">
        <v>-15.201869137102401</v>
      </c>
      <c r="L592">
        <f>(Table2[[#This Row],[6M Return vs Nifty]]-AVERAGE(Table2[6M Return vs Nifty]))/_xlfn.STDEV.P(Table2[6M Return vs Nifty])</f>
        <v>-0.794491503529837</v>
      </c>
      <c r="M592">
        <v>-0.27276537755401398</v>
      </c>
      <c r="N592">
        <f>(Table2[[#This Row],[1W Return vs Nifty]]-AVERAGE(Table2[1W Return vs Nifty]))/_xlfn.STDEV.P(Table2[1W Return vs Nifty])</f>
        <v>-0.46689395877242817</v>
      </c>
      <c r="O592">
        <v>3577.99</v>
      </c>
      <c r="P592">
        <v>3581.5294684483501</v>
      </c>
      <c r="Q592">
        <v>3475.7757473124302</v>
      </c>
      <c r="R592">
        <v>22.232570821427199</v>
      </c>
      <c r="S592" s="1">
        <f>(Table2[[#This Row],[Close Price]]-Table2[[#This Row],[20D EMA]])/Table2[[#This Row],[20D EMA]]</f>
        <v>-4.8809527136744343E-2</v>
      </c>
      <c r="T592" s="1">
        <f>(Table2[[#This Row],[Close Price]]-Table2[[#This Row],[50D EMA]])/Table2[[#This Row],[50D EMA]]</f>
        <v>-4.9749546951387814E-2</v>
      </c>
      <c r="U592" s="1">
        <f>(Table2[[#This Row],[Close Price]]-Table2[[#This Row],[200D EMA]])/Table2[[#This Row],[200D EMA]]</f>
        <v>-2.0837290026099058E-2</v>
      </c>
      <c r="V592">
        <v>0.87823914647791501</v>
      </c>
      <c r="W592">
        <v>3380.1</v>
      </c>
      <c r="X592">
        <v>3487</v>
      </c>
      <c r="Y592">
        <v>3380.1</v>
      </c>
      <c r="Z592">
        <v>3529.45</v>
      </c>
      <c r="AA592">
        <v>3380.1</v>
      </c>
      <c r="AB592">
        <v>3837.95</v>
      </c>
      <c r="AC592" s="1">
        <f>(Table2[[#This Row],[Close Price]]/Table2[[#This Row],[Day Low]])-1</f>
        <v>6.8784947190911883E-3</v>
      </c>
      <c r="AD592" s="1">
        <f>(Table2[[#This Row],[Day High]]/Table2[[#This Row],[Close Price]])-1</f>
        <v>2.4578723904388422E-2</v>
      </c>
      <c r="AE592" s="1">
        <f>(Table2[[#This Row],[Close Price]]/Table2[[#This Row],[Current Week Low]])-1</f>
        <v>6.8784947190911883E-3</v>
      </c>
      <c r="AF592" s="1">
        <f>(Table2[[#This Row],[Current Week High]]/Table2[[#This Row],[Close Price]])-1</f>
        <v>3.7051728444033039E-2</v>
      </c>
      <c r="AG592" s="1">
        <f>(Table2[[#This Row],[Close Price]]/Table2[[#This Row],[Current Month Low]])-1</f>
        <v>6.8784947190911883E-3</v>
      </c>
      <c r="AH592" s="1">
        <f>(Table2[[#This Row],[Current Month High]]/Table2[[#This Row],[Close Price]])-1</f>
        <v>0.12769770960964921</v>
      </c>
      <c r="AI592">
        <v>14.2095288465776</v>
      </c>
      <c r="AJ592">
        <v>11.378921015168601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-0.05</v>
      </c>
      <c r="AM592" t="s">
        <v>3187</v>
      </c>
      <c r="AN592">
        <v>-11</v>
      </c>
      <c r="AO592" t="s">
        <v>3187</v>
      </c>
      <c r="AP592">
        <v>2.7655306659839E-2</v>
      </c>
      <c r="AQ592">
        <f>(Table2[[#This Row],[Sharpe Ratio]]-AVERAGE(Table2[Sharpe Ratio]))/_xlfn.STDEV.P(Table2[Sharpe Ratio])</f>
        <v>-0.44676866477261767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591</v>
      </c>
      <c r="AT592">
        <f>_xlfn.RANK.AVG(Table2[[#This Row],[6M Return vs Nifty Z-Score]],Table2[6M Return vs Nifty Z-Score])</f>
        <v>589</v>
      </c>
      <c r="AU592">
        <f>_xlfn.RANK.AVG(Table2[[#This Row],[Sharpe Ratio Z-Score]],Table2[Sharpe Ratio Z-Score])</f>
        <v>450</v>
      </c>
      <c r="AV592">
        <f>(Table2[[#This Row],[Rank 1Y]]+Table2[[#This Row],[Rank 6M]]+Table2[[#This Row],[Rank Sharpe]])/3</f>
        <v>543.33333333333337</v>
      </c>
    </row>
    <row r="593" spans="1:48" x14ac:dyDescent="0.3">
      <c r="A593" t="s">
        <v>1504</v>
      </c>
      <c r="B593" t="s">
        <v>1505</v>
      </c>
      <c r="C593" t="s">
        <v>3154</v>
      </c>
      <c r="D593" t="s">
        <v>1506</v>
      </c>
      <c r="E593">
        <v>6852.4510393</v>
      </c>
      <c r="F593">
        <v>503</v>
      </c>
      <c r="G593">
        <v>-3.7364659506500502</v>
      </c>
      <c r="H593">
        <f>(Table2[[#This Row],[1Y Return vs Nifty]]-AVERAGE(Table2[1Y Return vs Nifty]))/_xlfn.STDEV.P(Table2[1Y Return vs Nifty])</f>
        <v>-0.48509898745550617</v>
      </c>
      <c r="I593">
        <v>3.2296170669883</v>
      </c>
      <c r="J593">
        <f>(Table2[[#This Row],[1M Return vs Nifty]]-AVERAGE(Table2[1M Return vs Nifty]))/_xlfn.STDEV.P(Table2[1M Return vs Nifty])</f>
        <v>0.16503257787862347</v>
      </c>
      <c r="K593">
        <v>-16.3745358809877</v>
      </c>
      <c r="L593">
        <f>(Table2[[#This Row],[6M Return vs Nifty]]-AVERAGE(Table2[6M Return vs Nifty]))/_xlfn.STDEV.P(Table2[6M Return vs Nifty])</f>
        <v>-0.83192931727495334</v>
      </c>
      <c r="M593">
        <v>3.8140482510437499</v>
      </c>
      <c r="N593">
        <f>(Table2[[#This Row],[1W Return vs Nifty]]-AVERAGE(Table2[1W Return vs Nifty]))/_xlfn.STDEV.P(Table2[1W Return vs Nifty])</f>
        <v>0.38256972688443991</v>
      </c>
      <c r="O593">
        <v>502.85</v>
      </c>
      <c r="P593">
        <v>496.32082306726602</v>
      </c>
      <c r="Q593">
        <v>466.91928936723599</v>
      </c>
      <c r="R593">
        <v>50.2695747069139</v>
      </c>
      <c r="S593" s="1">
        <f>(Table2[[#This Row],[Close Price]]-Table2[[#This Row],[20D EMA]])/Table2[[#This Row],[20D EMA]]</f>
        <v>2.9829969175693995E-4</v>
      </c>
      <c r="T593" s="1">
        <f>(Table2[[#This Row],[Close Price]]-Table2[[#This Row],[50D EMA]])/Table2[[#This Row],[50D EMA]]</f>
        <v>1.3457378015003728E-2</v>
      </c>
      <c r="U593" s="1">
        <f>(Table2[[#This Row],[Close Price]]-Table2[[#This Row],[200D EMA]])/Table2[[#This Row],[200D EMA]]</f>
        <v>7.7273977439784508E-2</v>
      </c>
      <c r="V593">
        <v>0.80615101559828695</v>
      </c>
      <c r="W593">
        <v>498</v>
      </c>
      <c r="X593">
        <v>519.65</v>
      </c>
      <c r="Y593">
        <v>493.25</v>
      </c>
      <c r="Z593">
        <v>525</v>
      </c>
      <c r="AA593">
        <v>464</v>
      </c>
      <c r="AB593">
        <v>525</v>
      </c>
      <c r="AC593" s="1">
        <f>(Table2[[#This Row],[Close Price]]/Table2[[#This Row],[Day Low]])-1</f>
        <v>1.0040160642570184E-2</v>
      </c>
      <c r="AD593" s="1">
        <f>(Table2[[#This Row],[Day High]]/Table2[[#This Row],[Close Price]])-1</f>
        <v>3.3101391650099288E-2</v>
      </c>
      <c r="AE593" s="1">
        <f>(Table2[[#This Row],[Close Price]]/Table2[[#This Row],[Current Week Low]])-1</f>
        <v>1.976685250886967E-2</v>
      </c>
      <c r="AF593" s="1">
        <f>(Table2[[#This Row],[Current Week High]]/Table2[[#This Row],[Close Price]])-1</f>
        <v>4.3737574552683789E-2</v>
      </c>
      <c r="AG593" s="1">
        <f>(Table2[[#This Row],[Close Price]]/Table2[[#This Row],[Current Month Low]])-1</f>
        <v>8.405172413793105E-2</v>
      </c>
      <c r="AH593" s="1">
        <f>(Table2[[#This Row],[Current Month High]]/Table2[[#This Row],[Close Price]])-1</f>
        <v>4.3737574552683789E-2</v>
      </c>
      <c r="AI593">
        <v>14.691848906560599</v>
      </c>
      <c r="AJ593">
        <v>46.947122407245097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0.01</v>
      </c>
      <c r="AM593" t="s">
        <v>3188</v>
      </c>
      <c r="AN593">
        <v>-0.79</v>
      </c>
      <c r="AO593" t="s">
        <v>3187</v>
      </c>
      <c r="AQ593">
        <f>(Table2[[#This Row],[Sharpe Ratio]]-AVERAGE(Table2[Sharpe Ratio]))/_xlfn.STDEV.P(Table2[Sharpe Ratio])</f>
        <v>-0.77082524510946537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-1.5402512450768615</v>
      </c>
      <c r="AS593">
        <f>_xlfn.RANK.AVG(Table2[[#This Row],[1Y Return vs Nifty Z-Score]],Table2[1Y Return vs Nifty Z-Score])</f>
        <v>482</v>
      </c>
      <c r="AT593">
        <f>_xlfn.RANK.AVG(Table2[[#This Row],[6M Return vs Nifty Z-Score]],Table2[6M Return vs Nifty Z-Score])</f>
        <v>603</v>
      </c>
      <c r="AU593">
        <f>_xlfn.RANK.AVG(Table2[[#This Row],[Sharpe Ratio Z-Score]],Table2[Sharpe Ratio Z-Score])</f>
        <v>548.5</v>
      </c>
      <c r="AV593">
        <f>(Table2[[#This Row],[Rank 1Y]]+Table2[[#This Row],[Rank 6M]]+Table2[[#This Row],[Rank Sharpe]])/3</f>
        <v>544.5</v>
      </c>
    </row>
    <row r="594" spans="1:48" x14ac:dyDescent="0.3">
      <c r="A594" t="s">
        <v>715</v>
      </c>
      <c r="B594" t="s">
        <v>716</v>
      </c>
      <c r="C594" t="s">
        <v>3146</v>
      </c>
      <c r="D594" t="s">
        <v>51</v>
      </c>
      <c r="E594">
        <v>25135.607218679899</v>
      </c>
      <c r="F594">
        <v>466.2</v>
      </c>
      <c r="G594">
        <v>-8.4494822477616598</v>
      </c>
      <c r="H594">
        <f>(Table2[[#This Row],[1Y Return vs Nifty]]-AVERAGE(Table2[1Y Return vs Nifty]))/_xlfn.STDEV.P(Table2[1Y Return vs Nifty])</f>
        <v>-0.56546093416594678</v>
      </c>
      <c r="I594">
        <v>-2.0905295742605001</v>
      </c>
      <c r="J594">
        <f>(Table2[[#This Row],[1M Return vs Nifty]]-AVERAGE(Table2[1M Return vs Nifty]))/_xlfn.STDEV.P(Table2[1M Return vs Nifty])</f>
        <v>-0.42181019780364631</v>
      </c>
      <c r="K594">
        <v>-3.6813070200629299</v>
      </c>
      <c r="L594">
        <f>(Table2[[#This Row],[6M Return vs Nifty]]-AVERAGE(Table2[6M Return vs Nifty]))/_xlfn.STDEV.P(Table2[6M Return vs Nifty])</f>
        <v>-0.4266933536925186</v>
      </c>
      <c r="M594">
        <v>6.2887727385036802</v>
      </c>
      <c r="N594">
        <f>(Table2[[#This Row],[1W Return vs Nifty]]-AVERAGE(Table2[1W Return vs Nifty]))/_xlfn.STDEV.P(Table2[1W Return vs Nifty])</f>
        <v>0.8969530032327433</v>
      </c>
      <c r="O594">
        <v>467.79</v>
      </c>
      <c r="P594">
        <v>463.96198371244799</v>
      </c>
      <c r="Q594">
        <v>438.00088784350402</v>
      </c>
      <c r="R594">
        <v>48.300790705620898</v>
      </c>
      <c r="S594" s="1">
        <f>(Table2[[#This Row],[Close Price]]-Table2[[#This Row],[20D EMA]])/Table2[[#This Row],[20D EMA]]</f>
        <v>-3.398961072276089E-3</v>
      </c>
      <c r="T594" s="1">
        <f>(Table2[[#This Row],[Close Price]]-Table2[[#This Row],[50D EMA]])/Table2[[#This Row],[50D EMA]]</f>
        <v>4.8237061787783598E-3</v>
      </c>
      <c r="U594" s="1">
        <f>(Table2[[#This Row],[Close Price]]-Table2[[#This Row],[200D EMA]])/Table2[[#This Row],[200D EMA]]</f>
        <v>6.4381404100193065E-2</v>
      </c>
      <c r="V594">
        <v>0.85217860187190797</v>
      </c>
      <c r="W594">
        <v>463.9</v>
      </c>
      <c r="X594">
        <v>482.45</v>
      </c>
      <c r="Y594">
        <v>463.9</v>
      </c>
      <c r="Z594">
        <v>487.3</v>
      </c>
      <c r="AA594">
        <v>427.05</v>
      </c>
      <c r="AB594">
        <v>487.3</v>
      </c>
      <c r="AC594" s="1">
        <f>(Table2[[#This Row],[Close Price]]/Table2[[#This Row],[Day Low]])-1</f>
        <v>4.9579650786808482E-3</v>
      </c>
      <c r="AD594" s="1">
        <f>(Table2[[#This Row],[Day High]]/Table2[[#This Row],[Close Price]])-1</f>
        <v>3.485628485628478E-2</v>
      </c>
      <c r="AE594" s="1">
        <f>(Table2[[#This Row],[Close Price]]/Table2[[#This Row],[Current Week Low]])-1</f>
        <v>4.9579650786808482E-3</v>
      </c>
      <c r="AF594" s="1">
        <f>(Table2[[#This Row],[Current Week High]]/Table2[[#This Row],[Close Price]])-1</f>
        <v>4.5259545259545231E-2</v>
      </c>
      <c r="AG594" s="1">
        <f>(Table2[[#This Row],[Close Price]]/Table2[[#This Row],[Current Month Low]])-1</f>
        <v>9.1675447839831392E-2</v>
      </c>
      <c r="AH594" s="1">
        <f>(Table2[[#This Row],[Current Month High]]/Table2[[#This Row],[Close Price]])-1</f>
        <v>4.5259545259545231E-2</v>
      </c>
      <c r="AI594">
        <v>11.1111111111111</v>
      </c>
      <c r="AJ594">
        <v>33.4287349742415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-0.06</v>
      </c>
      <c r="AM594" t="s">
        <v>3187</v>
      </c>
      <c r="AN594">
        <v>0.56000000000000005</v>
      </c>
      <c r="AO594" t="s">
        <v>3188</v>
      </c>
      <c r="AP594">
        <v>-4.9659482484112998E-2</v>
      </c>
      <c r="AQ594">
        <f>(Table2[[#This Row],[Sharpe Ratio]]-AVERAGE(Table2[Sharpe Ratio]))/_xlfn.STDEV.P(Table2[Sharpe Ratio])</f>
        <v>-1.3527201513217595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-1.8697316337511278</v>
      </c>
      <c r="AS594">
        <f>_xlfn.RANK.AVG(Table2[[#This Row],[1Y Return vs Nifty Z-Score]],Table2[1Y Return vs Nifty Z-Score])</f>
        <v>511</v>
      </c>
      <c r="AT594">
        <f>_xlfn.RANK.AVG(Table2[[#This Row],[6M Return vs Nifty Z-Score]],Table2[6M Return vs Nifty Z-Score])</f>
        <v>464</v>
      </c>
      <c r="AU594">
        <f>_xlfn.RANK.AVG(Table2[[#This Row],[Sharpe Ratio Z-Score]],Table2[Sharpe Ratio Z-Score])</f>
        <v>664</v>
      </c>
      <c r="AV594">
        <f>(Table2[[#This Row],[Rank 1Y]]+Table2[[#This Row],[Rank 6M]]+Table2[[#This Row],[Rank Sharpe]])/3</f>
        <v>546.33333333333337</v>
      </c>
    </row>
    <row r="595" spans="1:48" x14ac:dyDescent="0.3">
      <c r="A595" t="s">
        <v>1445</v>
      </c>
      <c r="B595" t="s">
        <v>1446</v>
      </c>
      <c r="C595" t="s">
        <v>3152</v>
      </c>
      <c r="D595" t="s">
        <v>95</v>
      </c>
      <c r="E595">
        <v>7438.1594980500004</v>
      </c>
      <c r="F595">
        <v>1561.5</v>
      </c>
      <c r="G595">
        <v>-18.709419864976802</v>
      </c>
      <c r="H595">
        <f>(Table2[[#This Row],[1Y Return vs Nifty]]-AVERAGE(Table2[1Y Return vs Nifty]))/_xlfn.STDEV.P(Table2[1Y Return vs Nifty])</f>
        <v>-0.74040379624609554</v>
      </c>
      <c r="I595">
        <v>6.5789502881191098</v>
      </c>
      <c r="J595">
        <f>(Table2[[#This Row],[1M Return vs Nifty]]-AVERAGE(Table2[1M Return vs Nifty]))/_xlfn.STDEV.P(Table2[1M Return vs Nifty])</f>
        <v>0.53448329732568589</v>
      </c>
      <c r="K595">
        <v>6.9385143694605302</v>
      </c>
      <c r="L595">
        <f>(Table2[[#This Row],[6M Return vs Nifty]]-AVERAGE(Table2[6M Return vs Nifty]))/_xlfn.STDEV.P(Table2[6M Return vs Nifty])</f>
        <v>-8.7651680292535963E-2</v>
      </c>
      <c r="M595">
        <v>8.0117071411630008</v>
      </c>
      <c r="N595">
        <f>(Table2[[#This Row],[1W Return vs Nifty]]-AVERAGE(Table2[1W Return vs Nifty]))/_xlfn.STDEV.P(Table2[1W Return vs Nifty])</f>
        <v>1.2550731283068515</v>
      </c>
      <c r="O595">
        <v>1492.79</v>
      </c>
      <c r="P595">
        <v>1476.1333288114599</v>
      </c>
      <c r="Q595">
        <v>1439.4357117269401</v>
      </c>
      <c r="R595">
        <v>71.203247323404199</v>
      </c>
      <c r="S595" s="1">
        <f>(Table2[[#This Row],[Close Price]]-Table2[[#This Row],[20D EMA]])/Table2[[#This Row],[20D EMA]]</f>
        <v>4.6027907475264467E-2</v>
      </c>
      <c r="T595" s="1">
        <f>(Table2[[#This Row],[Close Price]]-Table2[[#This Row],[50D EMA]])/Table2[[#This Row],[50D EMA]]</f>
        <v>5.7831274128384361E-2</v>
      </c>
      <c r="U595" s="1">
        <f>(Table2[[#This Row],[Close Price]]-Table2[[#This Row],[200D EMA]])/Table2[[#This Row],[200D EMA]]</f>
        <v>8.4800097203796068E-2</v>
      </c>
      <c r="V595">
        <v>0.39179785988495802</v>
      </c>
      <c r="W595">
        <v>1538.4</v>
      </c>
      <c r="X595">
        <v>1603</v>
      </c>
      <c r="Y595">
        <v>1457.05</v>
      </c>
      <c r="Z595">
        <v>1603</v>
      </c>
      <c r="AA595">
        <v>1406.2</v>
      </c>
      <c r="AB595">
        <v>1603</v>
      </c>
      <c r="AC595" s="1">
        <f>(Table2[[#This Row],[Close Price]]/Table2[[#This Row],[Day Low]])-1</f>
        <v>1.5015600624024961E-2</v>
      </c>
      <c r="AD595" s="1">
        <f>(Table2[[#This Row],[Day High]]/Table2[[#This Row],[Close Price]])-1</f>
        <v>2.6577009285942976E-2</v>
      </c>
      <c r="AE595" s="1">
        <f>(Table2[[#This Row],[Close Price]]/Table2[[#This Row],[Current Week Low]])-1</f>
        <v>7.1685940770735534E-2</v>
      </c>
      <c r="AF595" s="1">
        <f>(Table2[[#This Row],[Current Week High]]/Table2[[#This Row],[Close Price]])-1</f>
        <v>2.6577009285942976E-2</v>
      </c>
      <c r="AG595" s="1">
        <f>(Table2[[#This Row],[Close Price]]/Table2[[#This Row],[Current Month Low]])-1</f>
        <v>0.11043948229270373</v>
      </c>
      <c r="AH595" s="1">
        <f>(Table2[[#This Row],[Current Month High]]/Table2[[#This Row],[Close Price]])-1</f>
        <v>2.6577009285942976E-2</v>
      </c>
      <c r="AI595">
        <v>2.6577009285942901</v>
      </c>
      <c r="AJ595">
        <v>24.92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0.09</v>
      </c>
      <c r="AM595" t="s">
        <v>3188</v>
      </c>
      <c r="AN595">
        <v>7.01</v>
      </c>
      <c r="AO595" t="s">
        <v>3188</v>
      </c>
      <c r="AP595">
        <v>-0.105549000573488</v>
      </c>
      <c r="AQ595">
        <f>(Table2[[#This Row],[Sharpe Ratio]]-AVERAGE(Table2[Sharpe Ratio]))/_xlfn.STDEV.P(Table2[Sharpe Ratio])</f>
        <v>-2.0076167442790367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-1.0461157951851303</v>
      </c>
      <c r="AS595">
        <f>_xlfn.RANK.AVG(Table2[[#This Row],[1Y Return vs Nifty Z-Score]],Table2[1Y Return vs Nifty Z-Score])</f>
        <v>572</v>
      </c>
      <c r="AT595">
        <f>_xlfn.RANK.AVG(Table2[[#This Row],[6M Return vs Nifty Z-Score]],Table2[6M Return vs Nifty Z-Score])</f>
        <v>347</v>
      </c>
      <c r="AU595">
        <f>_xlfn.RANK.AVG(Table2[[#This Row],[Sharpe Ratio Z-Score]],Table2[Sharpe Ratio Z-Score])</f>
        <v>720</v>
      </c>
      <c r="AV595">
        <f>(Table2[[#This Row],[Rank 1Y]]+Table2[[#This Row],[Rank 6M]]+Table2[[#This Row],[Rank Sharpe]])/3</f>
        <v>546.33333333333337</v>
      </c>
    </row>
    <row r="596" spans="1:48" x14ac:dyDescent="0.3">
      <c r="A596" t="s">
        <v>1158</v>
      </c>
      <c r="B596" t="s">
        <v>1159</v>
      </c>
      <c r="C596" t="s">
        <v>3142</v>
      </c>
      <c r="D596" t="s">
        <v>24</v>
      </c>
      <c r="E596">
        <v>10693.582898192901</v>
      </c>
      <c r="F596">
        <v>97.11</v>
      </c>
      <c r="G596">
        <v>-40.739427819815504</v>
      </c>
      <c r="H596">
        <f>(Table2[[#This Row],[1Y Return vs Nifty]]-AVERAGE(Table2[1Y Return vs Nifty]))/_xlfn.STDEV.P(Table2[1Y Return vs Nifty])</f>
        <v>-1.1160388914148336</v>
      </c>
      <c r="I596">
        <v>-5.53000061620825</v>
      </c>
      <c r="J596">
        <f>(Table2[[#This Row],[1M Return vs Nifty]]-AVERAGE(Table2[1M Return vs Nifty]))/_xlfn.STDEV.P(Table2[1M Return vs Nifty])</f>
        <v>-0.80120363735395528</v>
      </c>
      <c r="K596">
        <v>-37.703079751601599</v>
      </c>
      <c r="L596">
        <f>(Table2[[#This Row],[6M Return vs Nifty]]-AVERAGE(Table2[6M Return vs Nifty]))/_xlfn.STDEV.P(Table2[6M Return vs Nifty])</f>
        <v>-1.5128508638662717</v>
      </c>
      <c r="M596">
        <v>-1.72989731773625</v>
      </c>
      <c r="N596">
        <f>(Table2[[#This Row],[1W Return vs Nifty]]-AVERAGE(Table2[1W Return vs Nifty]))/_xlfn.STDEV.P(Table2[1W Return vs Nifty])</f>
        <v>-0.76976577551838621</v>
      </c>
      <c r="O596">
        <v>101.48</v>
      </c>
      <c r="P596">
        <v>105.725062738259</v>
      </c>
      <c r="Q596">
        <v>112.378617018616</v>
      </c>
      <c r="R596">
        <v>24.8151363502561</v>
      </c>
      <c r="S596" s="1">
        <f>(Table2[[#This Row],[Close Price]]-Table2[[#This Row],[20D EMA]])/Table2[[#This Row],[20D EMA]]</f>
        <v>-4.3062672447773002E-2</v>
      </c>
      <c r="T596" s="1">
        <f>(Table2[[#This Row],[Close Price]]-Table2[[#This Row],[50D EMA]])/Table2[[#This Row],[50D EMA]]</f>
        <v>-8.1485529685492858E-2</v>
      </c>
      <c r="U596" s="1">
        <f>(Table2[[#This Row],[Close Price]]-Table2[[#This Row],[200D EMA]])/Table2[[#This Row],[200D EMA]]</f>
        <v>-0.13586763588740985</v>
      </c>
      <c r="V596">
        <v>0.512488978177563</v>
      </c>
      <c r="W596">
        <v>96.39</v>
      </c>
      <c r="X596">
        <v>98.6</v>
      </c>
      <c r="Y596">
        <v>96.39</v>
      </c>
      <c r="Z596">
        <v>100.73</v>
      </c>
      <c r="AA596">
        <v>96.1</v>
      </c>
      <c r="AB596">
        <v>108</v>
      </c>
      <c r="AC596" s="1">
        <f>(Table2[[#This Row],[Close Price]]/Table2[[#This Row],[Day Low]])-1</f>
        <v>7.4696545284780314E-3</v>
      </c>
      <c r="AD596" s="1">
        <f>(Table2[[#This Row],[Day High]]/Table2[[#This Row],[Close Price]])-1</f>
        <v>1.5343424981979048E-2</v>
      </c>
      <c r="AE596" s="1">
        <f>(Table2[[#This Row],[Close Price]]/Table2[[#This Row],[Current Week Low]])-1</f>
        <v>7.4696545284780314E-3</v>
      </c>
      <c r="AF596" s="1">
        <f>(Table2[[#This Row],[Current Week High]]/Table2[[#This Row],[Close Price]])-1</f>
        <v>3.7277314385748106E-2</v>
      </c>
      <c r="AG596" s="1">
        <f>(Table2[[#This Row],[Close Price]]/Table2[[#This Row],[Current Month Low]])-1</f>
        <v>1.0509885535900265E-2</v>
      </c>
      <c r="AH596" s="1">
        <f>(Table2[[#This Row],[Current Month High]]/Table2[[#This Row],[Close Price]])-1</f>
        <v>0.11214087117701577</v>
      </c>
      <c r="AI596">
        <v>57.038410050458197</v>
      </c>
      <c r="AJ596">
        <v>2.65327695560253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3187</v>
      </c>
      <c r="AN596">
        <v>-9.44</v>
      </c>
      <c r="AO596" t="s">
        <v>3187</v>
      </c>
      <c r="AP596">
        <v>9.9157828185420002E-2</v>
      </c>
      <c r="AQ596">
        <f>(Table2[[#This Row],[Sharpe Ratio]]-AVERAGE(Table2[Sharpe Ratio]))/_xlfn.STDEV.P(Table2[Sharpe Ratio])</f>
        <v>0.39107641487317496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683</v>
      </c>
      <c r="AT596">
        <f>_xlfn.RANK.AVG(Table2[[#This Row],[6M Return vs Nifty Z-Score]],Table2[6M Return vs Nifty Z-Score])</f>
        <v>721</v>
      </c>
      <c r="AU596">
        <f>_xlfn.RANK.AVG(Table2[[#This Row],[Sharpe Ratio Z-Score]],Table2[Sharpe Ratio Z-Score])</f>
        <v>236</v>
      </c>
      <c r="AV596">
        <f>(Table2[[#This Row],[Rank 1Y]]+Table2[[#This Row],[Rank 6M]]+Table2[[#This Row],[Rank Sharpe]])/3</f>
        <v>546.66666666666663</v>
      </c>
    </row>
    <row r="597" spans="1:48" x14ac:dyDescent="0.3">
      <c r="A597" t="s">
        <v>444</v>
      </c>
      <c r="B597" t="s">
        <v>445</v>
      </c>
      <c r="C597" t="s">
        <v>3143</v>
      </c>
      <c r="D597" t="s">
        <v>27</v>
      </c>
      <c r="E597">
        <v>52156.425000000003</v>
      </c>
      <c r="F597">
        <v>1830.05</v>
      </c>
      <c r="G597">
        <v>-22.551991671763599</v>
      </c>
      <c r="H597">
        <f>(Table2[[#This Row],[1Y Return vs Nifty]]-AVERAGE(Table2[1Y Return vs Nifty]))/_xlfn.STDEV.P(Table2[1Y Return vs Nifty])</f>
        <v>-0.80592373746872403</v>
      </c>
      <c r="I597">
        <v>-2.63227232741996</v>
      </c>
      <c r="J597">
        <f>(Table2[[#This Row],[1M Return vs Nifty]]-AVERAGE(Table2[1M Return vs Nifty]))/_xlfn.STDEV.P(Table2[1M Return vs Nifty])</f>
        <v>-0.48156753954775045</v>
      </c>
      <c r="K597">
        <v>-13.045191697999901</v>
      </c>
      <c r="L597">
        <f>(Table2[[#This Row],[6M Return vs Nifty]]-AVERAGE(Table2[6M Return vs Nifty]))/_xlfn.STDEV.P(Table2[6M Return vs Nifty])</f>
        <v>-0.72563878924043856</v>
      </c>
      <c r="M597">
        <v>-0.34499588873151299</v>
      </c>
      <c r="N597">
        <f>(Table2[[#This Row],[1W Return vs Nifty]]-AVERAGE(Table2[1W Return vs Nifty]))/_xlfn.STDEV.P(Table2[1W Return vs Nifty])</f>
        <v>-0.48190741468643583</v>
      </c>
      <c r="O597">
        <v>1982.66</v>
      </c>
      <c r="P597">
        <v>1970.12710860885</v>
      </c>
      <c r="Q597">
        <v>1862.90044399761</v>
      </c>
      <c r="R597">
        <v>18.8810717034094</v>
      </c>
      <c r="S597" s="1">
        <f>(Table2[[#This Row],[Close Price]]-Table2[[#This Row],[20D EMA]])/Table2[[#This Row],[20D EMA]]</f>
        <v>-7.6972350276900789E-2</v>
      </c>
      <c r="T597" s="1">
        <f>(Table2[[#This Row],[Close Price]]-Table2[[#This Row],[50D EMA]])/Table2[[#This Row],[50D EMA]]</f>
        <v>-7.1100543714543149E-2</v>
      </c>
      <c r="U597" s="1">
        <f>(Table2[[#This Row],[Close Price]]-Table2[[#This Row],[200D EMA]])/Table2[[#This Row],[200D EMA]]</f>
        <v>-1.7634030902432995E-2</v>
      </c>
      <c r="V597">
        <v>0.79251500156711796</v>
      </c>
      <c r="W597">
        <v>1811</v>
      </c>
      <c r="X597">
        <v>1929</v>
      </c>
      <c r="Y597">
        <v>1811</v>
      </c>
      <c r="Z597">
        <v>1974.1</v>
      </c>
      <c r="AA597">
        <v>1811</v>
      </c>
      <c r="AB597">
        <v>2175</v>
      </c>
      <c r="AC597" s="1">
        <f>(Table2[[#This Row],[Close Price]]/Table2[[#This Row],[Day Low]])-1</f>
        <v>1.0519050248481543E-2</v>
      </c>
      <c r="AD597" s="1">
        <f>(Table2[[#This Row],[Day High]]/Table2[[#This Row],[Close Price]])-1</f>
        <v>5.4069560940957828E-2</v>
      </c>
      <c r="AE597" s="1">
        <f>(Table2[[#This Row],[Close Price]]/Table2[[#This Row],[Current Week Low]])-1</f>
        <v>1.0519050248481543E-2</v>
      </c>
      <c r="AF597" s="1">
        <f>(Table2[[#This Row],[Current Week High]]/Table2[[#This Row],[Close Price]])-1</f>
        <v>7.8713696347094242E-2</v>
      </c>
      <c r="AG597" s="1">
        <f>(Table2[[#This Row],[Close Price]]/Table2[[#This Row],[Current Month Low]])-1</f>
        <v>1.0519050248481543E-2</v>
      </c>
      <c r="AH597" s="1">
        <f>(Table2[[#This Row],[Current Month High]]/Table2[[#This Row],[Close Price]])-1</f>
        <v>0.18849211770170227</v>
      </c>
      <c r="AI597">
        <v>18.8492117701702</v>
      </c>
      <c r="AJ597">
        <v>18.572631851755801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-0.06</v>
      </c>
      <c r="AM597" t="s">
        <v>3187</v>
      </c>
      <c r="AN597">
        <v>-14.27</v>
      </c>
      <c r="AO597" t="s">
        <v>3187</v>
      </c>
      <c r="AP597">
        <v>1.7225268726858999E-2</v>
      </c>
      <c r="AQ597">
        <f>(Table2[[#This Row],[Sharpe Ratio]]-AVERAGE(Table2[Sharpe Ratio]))/_xlfn.STDEV.P(Table2[Sharpe Ratio])</f>
        <v>-0.56898471780425597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-3.0640221987476046</v>
      </c>
      <c r="AS597">
        <f>_xlfn.RANK.AVG(Table2[[#This Row],[1Y Return vs Nifty Z-Score]],Table2[1Y Return vs Nifty Z-Score])</f>
        <v>594</v>
      </c>
      <c r="AT597">
        <f>_xlfn.RANK.AVG(Table2[[#This Row],[6M Return vs Nifty Z-Score]],Table2[6M Return vs Nifty Z-Score])</f>
        <v>566</v>
      </c>
      <c r="AU597">
        <f>_xlfn.RANK.AVG(Table2[[#This Row],[Sharpe Ratio Z-Score]],Table2[Sharpe Ratio Z-Score])</f>
        <v>483</v>
      </c>
      <c r="AV597">
        <f>(Table2[[#This Row],[Rank 1Y]]+Table2[[#This Row],[Rank 6M]]+Table2[[#This Row],[Rank Sharpe]])/3</f>
        <v>547.66666666666663</v>
      </c>
    </row>
    <row r="598" spans="1:48" x14ac:dyDescent="0.3">
      <c r="A598" t="s">
        <v>1401</v>
      </c>
      <c r="B598" t="s">
        <v>1402</v>
      </c>
      <c r="C598" t="s">
        <v>3155</v>
      </c>
      <c r="D598" t="s">
        <v>133</v>
      </c>
      <c r="E598">
        <v>8003.5536010199903</v>
      </c>
      <c r="F598">
        <v>515.65</v>
      </c>
      <c r="G598">
        <v>-26.8197585780993</v>
      </c>
      <c r="H598">
        <f>(Table2[[#This Row],[1Y Return vs Nifty]]-AVERAGE(Table2[1Y Return vs Nifty]))/_xlfn.STDEV.P(Table2[1Y Return vs Nifty])</f>
        <v>-0.87869370792473955</v>
      </c>
      <c r="I598">
        <v>-0.30182222575159801</v>
      </c>
      <c r="J598">
        <f>(Table2[[#This Row],[1M Return vs Nifty]]-AVERAGE(Table2[1M Return vs Nifty]))/_xlfn.STDEV.P(Table2[1M Return vs Nifty])</f>
        <v>-0.22450548872971687</v>
      </c>
      <c r="K598">
        <v>-29.566219248965702</v>
      </c>
      <c r="L598">
        <f>(Table2[[#This Row],[6M Return vs Nifty]]-AVERAGE(Table2[6M Return vs Nifty]))/_xlfn.STDEV.P(Table2[6M Return vs Nifty])</f>
        <v>-1.2530786228983197</v>
      </c>
      <c r="M598">
        <v>6.0572521243375403</v>
      </c>
      <c r="N598">
        <f>(Table2[[#This Row],[1W Return vs Nifty]]-AVERAGE(Table2[1W Return vs Nifty]))/_xlfn.STDEV.P(Table2[1W Return vs Nifty])</f>
        <v>0.84883034042303984</v>
      </c>
      <c r="O598">
        <v>524.23</v>
      </c>
      <c r="P598">
        <v>546.10316346008301</v>
      </c>
      <c r="Q598">
        <v>563.62543930696097</v>
      </c>
      <c r="R598">
        <v>47.460101032493803</v>
      </c>
      <c r="S598" s="1">
        <f>(Table2[[#This Row],[Close Price]]-Table2[[#This Row],[20D EMA]])/Table2[[#This Row],[20D EMA]]</f>
        <v>-1.6366861873605174E-2</v>
      </c>
      <c r="T598" s="1">
        <f>(Table2[[#This Row],[Close Price]]-Table2[[#This Row],[50D EMA]])/Table2[[#This Row],[50D EMA]]</f>
        <v>-5.5764488283007327E-2</v>
      </c>
      <c r="U598" s="1">
        <f>(Table2[[#This Row],[Close Price]]-Table2[[#This Row],[200D EMA]])/Table2[[#This Row],[200D EMA]]</f>
        <v>-8.5119364672311515E-2</v>
      </c>
      <c r="V598">
        <v>0.965922844638059</v>
      </c>
      <c r="W598">
        <v>513.29999999999995</v>
      </c>
      <c r="X598">
        <v>531</v>
      </c>
      <c r="Y598">
        <v>505.4</v>
      </c>
      <c r="Z598">
        <v>534.20000000000005</v>
      </c>
      <c r="AA598">
        <v>485</v>
      </c>
      <c r="AB598">
        <v>540.95000000000005</v>
      </c>
      <c r="AC598" s="1">
        <f>(Table2[[#This Row],[Close Price]]/Table2[[#This Row],[Day Low]])-1</f>
        <v>4.5782193648937763E-3</v>
      </c>
      <c r="AD598" s="1">
        <f>(Table2[[#This Row],[Day High]]/Table2[[#This Row],[Close Price]])-1</f>
        <v>2.9768253660428678E-2</v>
      </c>
      <c r="AE598" s="1">
        <f>(Table2[[#This Row],[Close Price]]/Table2[[#This Row],[Current Week Low]])-1</f>
        <v>2.028096557182435E-2</v>
      </c>
      <c r="AF598" s="1">
        <f>(Table2[[#This Row],[Current Week High]]/Table2[[#This Row],[Close Price]])-1</f>
        <v>3.5974013381169456E-2</v>
      </c>
      <c r="AG598" s="1">
        <f>(Table2[[#This Row],[Close Price]]/Table2[[#This Row],[Current Month Low]])-1</f>
        <v>6.3195876288659747E-2</v>
      </c>
      <c r="AH598" s="1">
        <f>(Table2[[#This Row],[Current Month High]]/Table2[[#This Row],[Close Price]])-1</f>
        <v>4.9064287792107253E-2</v>
      </c>
      <c r="AI598">
        <v>31.639678076214398</v>
      </c>
      <c r="AJ598">
        <v>8.5578947368420906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-0.11</v>
      </c>
      <c r="AM598" t="s">
        <v>3187</v>
      </c>
      <c r="AN598">
        <v>-3.77</v>
      </c>
      <c r="AO598" t="s">
        <v>3187</v>
      </c>
      <c r="AP598">
        <v>7.1739321370096004E-2</v>
      </c>
      <c r="AQ598">
        <f>(Table2[[#This Row],[Sharpe Ratio]]-AVERAGE(Table2[Sharpe Ratio]))/_xlfn.STDEV.P(Table2[Sharpe Ratio])</f>
        <v>6.9794584018648631E-2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625</v>
      </c>
      <c r="AT598">
        <f>_xlfn.RANK.AVG(Table2[[#This Row],[6M Return vs Nifty Z-Score]],Table2[6M Return vs Nifty Z-Score])</f>
        <v>697</v>
      </c>
      <c r="AU598">
        <f>_xlfn.RANK.AVG(Table2[[#This Row],[Sharpe Ratio Z-Score]],Table2[Sharpe Ratio Z-Score])</f>
        <v>325</v>
      </c>
      <c r="AV598">
        <f>(Table2[[#This Row],[Rank 1Y]]+Table2[[#This Row],[Rank 6M]]+Table2[[#This Row],[Rank Sharpe]])/3</f>
        <v>549</v>
      </c>
    </row>
    <row r="599" spans="1:48" x14ac:dyDescent="0.3">
      <c r="A599" t="s">
        <v>1070</v>
      </c>
      <c r="B599" t="s">
        <v>1071</v>
      </c>
      <c r="C599" t="s">
        <v>3151</v>
      </c>
      <c r="D599" t="s">
        <v>77</v>
      </c>
      <c r="E599">
        <v>12571.806814879999</v>
      </c>
      <c r="F599">
        <v>608.79999999999995</v>
      </c>
      <c r="G599">
        <v>-39.3790130910267</v>
      </c>
      <c r="H599">
        <f>(Table2[[#This Row],[1Y Return vs Nifty]]-AVERAGE(Table2[1Y Return vs Nifty]))/_xlfn.STDEV.P(Table2[1Y Return vs Nifty])</f>
        <v>-1.0928423715967237</v>
      </c>
      <c r="I599">
        <v>10.3270191691698</v>
      </c>
      <c r="J599">
        <f>(Table2[[#This Row],[1M Return vs Nifty]]-AVERAGE(Table2[1M Return vs Nifty]))/_xlfn.STDEV.P(Table2[1M Return vs Nifty])</f>
        <v>0.94791685356462252</v>
      </c>
      <c r="K599">
        <v>-16.145051332724901</v>
      </c>
      <c r="L599">
        <f>(Table2[[#This Row],[6M Return vs Nifty]]-AVERAGE(Table2[6M Return vs Nifty]))/_xlfn.STDEV.P(Table2[6M Return vs Nifty])</f>
        <v>-0.82460293932482931</v>
      </c>
      <c r="M599">
        <v>6.80449870613434</v>
      </c>
      <c r="N599">
        <f>(Table2[[#This Row],[1W Return vs Nifty]]-AVERAGE(Table2[1W Return vs Nifty]))/_xlfn.STDEV.P(Table2[1W Return vs Nifty])</f>
        <v>1.0041491029488954</v>
      </c>
      <c r="O599">
        <v>605.30999999999995</v>
      </c>
      <c r="P599">
        <v>606.63799161053305</v>
      </c>
      <c r="Q599">
        <v>632.75563899987003</v>
      </c>
      <c r="R599">
        <v>51.882028946319501</v>
      </c>
      <c r="S599" s="1">
        <f>(Table2[[#This Row],[Close Price]]-Table2[[#This Row],[20D EMA]])/Table2[[#This Row],[20D EMA]]</f>
        <v>5.7656407460640159E-3</v>
      </c>
      <c r="T599" s="1">
        <f>(Table2[[#This Row],[Close Price]]-Table2[[#This Row],[50D EMA]])/Table2[[#This Row],[50D EMA]]</f>
        <v>3.563918546754872E-3</v>
      </c>
      <c r="U599" s="1">
        <f>(Table2[[#This Row],[Close Price]]-Table2[[#This Row],[200D EMA]])/Table2[[#This Row],[200D EMA]]</f>
        <v>-3.7859226411216536E-2</v>
      </c>
      <c r="V599">
        <v>0.74265166253362103</v>
      </c>
      <c r="W599">
        <v>606</v>
      </c>
      <c r="X599">
        <v>628.70000000000005</v>
      </c>
      <c r="Y599">
        <v>592</v>
      </c>
      <c r="Z599">
        <v>640</v>
      </c>
      <c r="AA599">
        <v>576.9</v>
      </c>
      <c r="AB599">
        <v>640</v>
      </c>
      <c r="AC599" s="1">
        <f>(Table2[[#This Row],[Close Price]]/Table2[[#This Row],[Day Low]])-1</f>
        <v>4.6204620462044765E-3</v>
      </c>
      <c r="AD599" s="1">
        <f>(Table2[[#This Row],[Day High]]/Table2[[#This Row],[Close Price]])-1</f>
        <v>3.2687253613666423E-2</v>
      </c>
      <c r="AE599" s="1">
        <f>(Table2[[#This Row],[Close Price]]/Table2[[#This Row],[Current Week Low]])-1</f>
        <v>2.83783783783782E-2</v>
      </c>
      <c r="AF599" s="1">
        <f>(Table2[[#This Row],[Current Week High]]/Table2[[#This Row],[Close Price]])-1</f>
        <v>5.124835742444156E-2</v>
      </c>
      <c r="AG599" s="1">
        <f>(Table2[[#This Row],[Close Price]]/Table2[[#This Row],[Current Month Low]])-1</f>
        <v>5.5295545155139569E-2</v>
      </c>
      <c r="AH599" s="1">
        <f>(Table2[[#This Row],[Current Month High]]/Table2[[#This Row],[Close Price]])-1</f>
        <v>5.124835742444156E-2</v>
      </c>
      <c r="AI599">
        <v>35.348226018396801</v>
      </c>
      <c r="AJ599">
        <v>20.733763014377701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0.03</v>
      </c>
      <c r="AM599" t="s">
        <v>3188</v>
      </c>
      <c r="AN599">
        <v>0.41</v>
      </c>
      <c r="AO599" t="s">
        <v>3188</v>
      </c>
      <c r="AP599">
        <v>5.4527230442109997E-2</v>
      </c>
      <c r="AQ599">
        <f>(Table2[[#This Row],[Sharpe Ratio]]-AVERAGE(Table2[Sharpe Ratio]))/_xlfn.STDEV.P(Table2[Sharpe Ratio])</f>
        <v>-0.13189152979580931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675</v>
      </c>
      <c r="AT599">
        <f>_xlfn.RANK.AVG(Table2[[#This Row],[6M Return vs Nifty Z-Score]],Table2[6M Return vs Nifty Z-Score])</f>
        <v>600</v>
      </c>
      <c r="AU599">
        <f>_xlfn.RANK.AVG(Table2[[#This Row],[Sharpe Ratio Z-Score]],Table2[Sharpe Ratio Z-Score])</f>
        <v>375</v>
      </c>
      <c r="AV599">
        <f>(Table2[[#This Row],[Rank 1Y]]+Table2[[#This Row],[Rank 6M]]+Table2[[#This Row],[Rank Sharpe]])/3</f>
        <v>550</v>
      </c>
    </row>
    <row r="600" spans="1:48" x14ac:dyDescent="0.3">
      <c r="A600" t="s">
        <v>1997</v>
      </c>
      <c r="B600" t="s">
        <v>1998</v>
      </c>
      <c r="C600" t="s">
        <v>3151</v>
      </c>
      <c r="D600" t="s">
        <v>552</v>
      </c>
      <c r="E600">
        <v>3481.9397080199901</v>
      </c>
      <c r="F600">
        <v>312.60000000000002</v>
      </c>
      <c r="G600">
        <v>-18.762649355812702</v>
      </c>
      <c r="H600">
        <f>(Table2[[#This Row],[1Y Return vs Nifty]]-AVERAGE(Table2[1Y Return vs Nifty]))/_xlfn.STDEV.P(Table2[1Y Return vs Nifty])</f>
        <v>-0.74131141574840864</v>
      </c>
      <c r="I600">
        <v>-1.01057320014229</v>
      </c>
      <c r="J600">
        <f>(Table2[[#This Row],[1M Return vs Nifty]]-AVERAGE(Table2[1M Return vs Nifty]))/_xlfn.STDEV.P(Table2[1M Return vs Nifty])</f>
        <v>-0.30268479789652519</v>
      </c>
      <c r="K600">
        <v>-10.320422021340001</v>
      </c>
      <c r="L600">
        <f>(Table2[[#This Row],[6M Return vs Nifty]]-AVERAGE(Table2[6M Return vs Nifty]))/_xlfn.STDEV.P(Table2[6M Return vs Nifty])</f>
        <v>-0.63864952295055089</v>
      </c>
      <c r="M600">
        <v>-1.6572857376139301</v>
      </c>
      <c r="N600">
        <f>(Table2[[#This Row],[1W Return vs Nifty]]-AVERAGE(Table2[1W Return vs Nifty]))/_xlfn.STDEV.P(Table2[1W Return vs Nifty])</f>
        <v>-0.75467311260847059</v>
      </c>
      <c r="O600">
        <v>325.16000000000003</v>
      </c>
      <c r="P600">
        <v>335.81627974180299</v>
      </c>
      <c r="Q600">
        <v>332.06350940745301</v>
      </c>
      <c r="R600">
        <v>33.780759168406099</v>
      </c>
      <c r="S600" s="1">
        <f>(Table2[[#This Row],[Close Price]]-Table2[[#This Row],[20D EMA]])/Table2[[#This Row],[20D EMA]]</f>
        <v>-3.8627137409275439E-2</v>
      </c>
      <c r="T600" s="1">
        <f>(Table2[[#This Row],[Close Price]]-Table2[[#This Row],[50D EMA]])/Table2[[#This Row],[50D EMA]]</f>
        <v>-6.9133872126905596E-2</v>
      </c>
      <c r="U600" s="1">
        <f>(Table2[[#This Row],[Close Price]]-Table2[[#This Row],[200D EMA]])/Table2[[#This Row],[200D EMA]]</f>
        <v>-5.861381589980913E-2</v>
      </c>
      <c r="V600">
        <v>0.49078805445623702</v>
      </c>
      <c r="W600">
        <v>310</v>
      </c>
      <c r="X600">
        <v>324</v>
      </c>
      <c r="Y600">
        <v>310</v>
      </c>
      <c r="Z600">
        <v>326.39999999999998</v>
      </c>
      <c r="AA600">
        <v>298.3</v>
      </c>
      <c r="AB600">
        <v>333.9</v>
      </c>
      <c r="AC600" s="1">
        <f>(Table2[[#This Row],[Close Price]]/Table2[[#This Row],[Day Low]])-1</f>
        <v>8.3870967741936919E-3</v>
      </c>
      <c r="AD600" s="1">
        <f>(Table2[[#This Row],[Day High]]/Table2[[#This Row],[Close Price]])-1</f>
        <v>3.6468330134356908E-2</v>
      </c>
      <c r="AE600" s="1">
        <f>(Table2[[#This Row],[Close Price]]/Table2[[#This Row],[Current Week Low]])-1</f>
        <v>8.3870967741936919E-3</v>
      </c>
      <c r="AF600" s="1">
        <f>(Table2[[#This Row],[Current Week High]]/Table2[[#This Row],[Close Price]])-1</f>
        <v>4.4145873320537321E-2</v>
      </c>
      <c r="AG600" s="1">
        <f>(Table2[[#This Row],[Close Price]]/Table2[[#This Row],[Current Month Low]])-1</f>
        <v>4.793831713040575E-2</v>
      </c>
      <c r="AH600" s="1">
        <f>(Table2[[#This Row],[Current Month High]]/Table2[[#This Row],[Close Price]])-1</f>
        <v>6.8138195777351029E-2</v>
      </c>
      <c r="AI600">
        <v>44.561740243122102</v>
      </c>
      <c r="AJ600">
        <v>32.851678708032203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-0.21</v>
      </c>
      <c r="AM600" t="s">
        <v>3187</v>
      </c>
      <c r="AN600">
        <v>-4.75</v>
      </c>
      <c r="AO600" t="s">
        <v>3187</v>
      </c>
      <c r="AQ600">
        <f>(Table2[[#This Row],[Sharpe Ratio]]-AVERAGE(Table2[Sharpe Ratio]))/_xlfn.STDEV.P(Table2[Sharpe Ratio])</f>
        <v>-0.77082524510946537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573</v>
      </c>
      <c r="AT600">
        <f>_xlfn.RANK.AVG(Table2[[#This Row],[6M Return vs Nifty Z-Score]],Table2[6M Return vs Nifty Z-Score])</f>
        <v>531</v>
      </c>
      <c r="AU600">
        <f>_xlfn.RANK.AVG(Table2[[#This Row],[Sharpe Ratio Z-Score]],Table2[Sharpe Ratio Z-Score])</f>
        <v>548.5</v>
      </c>
      <c r="AV600">
        <f>(Table2[[#This Row],[Rank 1Y]]+Table2[[#This Row],[Rank 6M]]+Table2[[#This Row],[Rank Sharpe]])/3</f>
        <v>550.83333333333337</v>
      </c>
    </row>
    <row r="601" spans="1:48" x14ac:dyDescent="0.3">
      <c r="A601" t="s">
        <v>1271</v>
      </c>
      <c r="B601" t="s">
        <v>1272</v>
      </c>
      <c r="C601" t="s">
        <v>3156</v>
      </c>
      <c r="D601" t="s">
        <v>395</v>
      </c>
      <c r="E601">
        <v>9392.4484573600002</v>
      </c>
      <c r="F601">
        <v>639.20000000000005</v>
      </c>
      <c r="G601">
        <v>-26.980009157563401</v>
      </c>
      <c r="H601">
        <f>(Table2[[#This Row],[1Y Return vs Nifty]]-AVERAGE(Table2[1Y Return vs Nifty]))/_xlfn.STDEV.P(Table2[1Y Return vs Nifty])</f>
        <v>-0.881426150953868</v>
      </c>
      <c r="I601">
        <v>0.99604501491038</v>
      </c>
      <c r="J601">
        <f>(Table2[[#This Row],[1M Return vs Nifty]]-AVERAGE(Table2[1M Return vs Nifty]))/_xlfn.STDEV.P(Table2[1M Return vs Nifty])</f>
        <v>-8.1343266833069583E-2</v>
      </c>
      <c r="K601">
        <v>-16.678534170428001</v>
      </c>
      <c r="L601">
        <f>(Table2[[#This Row],[6M Return vs Nifty]]-AVERAGE(Table2[6M Return vs Nifty]))/_xlfn.STDEV.P(Table2[6M Return vs Nifty])</f>
        <v>-0.84163457360480542</v>
      </c>
      <c r="M601">
        <v>-2.0220486508962101E-2</v>
      </c>
      <c r="N601">
        <f>(Table2[[#This Row],[1W Return vs Nifty]]-AVERAGE(Table2[1W Return vs Nifty]))/_xlfn.STDEV.P(Table2[1W Return vs Nifty])</f>
        <v>-0.41440129983643731</v>
      </c>
      <c r="O601">
        <v>653.66999999999996</v>
      </c>
      <c r="P601">
        <v>662.88355392596202</v>
      </c>
      <c r="Q601">
        <v>668.57933525838098</v>
      </c>
      <c r="R601">
        <v>35.671212792789099</v>
      </c>
      <c r="S601" s="1">
        <f>(Table2[[#This Row],[Close Price]]-Table2[[#This Row],[20D EMA]])/Table2[[#This Row],[20D EMA]]</f>
        <v>-2.2136552082855133E-2</v>
      </c>
      <c r="T601" s="1">
        <f>(Table2[[#This Row],[Close Price]]-Table2[[#This Row],[50D EMA]])/Table2[[#This Row],[50D EMA]]</f>
        <v>-3.5728075897636782E-2</v>
      </c>
      <c r="U601" s="1">
        <f>(Table2[[#This Row],[Close Price]]-Table2[[#This Row],[200D EMA]])/Table2[[#This Row],[200D EMA]]</f>
        <v>-4.3942930493098352E-2</v>
      </c>
      <c r="V601">
        <v>0.55451830332413499</v>
      </c>
      <c r="W601">
        <v>636.79999999999995</v>
      </c>
      <c r="X601">
        <v>647.04999999999995</v>
      </c>
      <c r="Y601">
        <v>636.79999999999995</v>
      </c>
      <c r="Z601">
        <v>653.35</v>
      </c>
      <c r="AA601">
        <v>621.1</v>
      </c>
      <c r="AB601">
        <v>701.95</v>
      </c>
      <c r="AC601" s="1">
        <f>(Table2[[#This Row],[Close Price]]/Table2[[#This Row],[Day Low]])-1</f>
        <v>3.7688442211056827E-3</v>
      </c>
      <c r="AD601" s="1">
        <f>(Table2[[#This Row],[Day High]]/Table2[[#This Row],[Close Price]])-1</f>
        <v>1.228097622027513E-2</v>
      </c>
      <c r="AE601" s="1">
        <f>(Table2[[#This Row],[Close Price]]/Table2[[#This Row],[Current Week Low]])-1</f>
        <v>3.7688442211056827E-3</v>
      </c>
      <c r="AF601" s="1">
        <f>(Table2[[#This Row],[Current Week High]]/Table2[[#This Row],[Close Price]])-1</f>
        <v>2.2137046307884711E-2</v>
      </c>
      <c r="AG601" s="1">
        <f>(Table2[[#This Row],[Close Price]]/Table2[[#This Row],[Current Month Low]])-1</f>
        <v>2.9141845113508369E-2</v>
      </c>
      <c r="AH601" s="1">
        <f>(Table2[[#This Row],[Current Month High]]/Table2[[#This Row],[Close Price]])-1</f>
        <v>9.8169586983729573E-2</v>
      </c>
      <c r="AI601">
        <v>27.487484355444298</v>
      </c>
      <c r="AJ601">
        <v>8.2930961457009698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-7.0000000000000007E-2</v>
      </c>
      <c r="AM601" t="s">
        <v>3187</v>
      </c>
      <c r="AN601">
        <v>-5.4</v>
      </c>
      <c r="AO601" t="s">
        <v>3187</v>
      </c>
      <c r="AP601">
        <v>3.8484740287556003E-2</v>
      </c>
      <c r="AQ601">
        <f>(Table2[[#This Row],[Sharpe Ratio]]-AVERAGE(Table2[Sharpe Ratio]))/_xlfn.STDEV.P(Table2[Sharpe Ratio])</f>
        <v>-0.31987261290279306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627</v>
      </c>
      <c r="AT601">
        <f>_xlfn.RANK.AVG(Table2[[#This Row],[6M Return vs Nifty Z-Score]],Table2[6M Return vs Nifty Z-Score])</f>
        <v>609</v>
      </c>
      <c r="AU601">
        <f>_xlfn.RANK.AVG(Table2[[#This Row],[Sharpe Ratio Z-Score]],Table2[Sharpe Ratio Z-Score])</f>
        <v>423</v>
      </c>
      <c r="AV601">
        <f>(Table2[[#This Row],[Rank 1Y]]+Table2[[#This Row],[Rank 6M]]+Table2[[#This Row],[Rank Sharpe]])/3</f>
        <v>553</v>
      </c>
    </row>
    <row r="602" spans="1:48" x14ac:dyDescent="0.3">
      <c r="A602" t="s">
        <v>1262</v>
      </c>
      <c r="B602" t="s">
        <v>1263</v>
      </c>
      <c r="C602" t="s">
        <v>3142</v>
      </c>
      <c r="D602" t="s">
        <v>141</v>
      </c>
      <c r="E602">
        <v>9466.8799043340005</v>
      </c>
      <c r="F602">
        <v>88.02</v>
      </c>
      <c r="G602">
        <v>-16.643370671338399</v>
      </c>
      <c r="H602">
        <f>(Table2[[#This Row],[1Y Return vs Nifty]]-AVERAGE(Table2[1Y Return vs Nifty]))/_xlfn.STDEV.P(Table2[1Y Return vs Nifty])</f>
        <v>-0.70517545737910048</v>
      </c>
      <c r="I602">
        <v>7.3318586127741101</v>
      </c>
      <c r="J602">
        <f>(Table2[[#This Row],[1M Return vs Nifty]]-AVERAGE(Table2[1M Return vs Nifty]))/_xlfn.STDEV.P(Table2[1M Return vs Nifty])</f>
        <v>0.61753341621697933</v>
      </c>
      <c r="K602">
        <v>-12.008689637563601</v>
      </c>
      <c r="L602">
        <f>(Table2[[#This Row],[6M Return vs Nifty]]-AVERAGE(Table2[6M Return vs Nifty]))/_xlfn.STDEV.P(Table2[6M Return vs Nifty])</f>
        <v>-0.6925480827056254</v>
      </c>
      <c r="M602">
        <v>1.4398959550637001</v>
      </c>
      <c r="N602">
        <f>(Table2[[#This Row],[1W Return vs Nifty]]-AVERAGE(Table2[1W Return vs Nifty]))/_xlfn.STDEV.P(Table2[1W Return vs Nifty])</f>
        <v>-0.11090914025585165</v>
      </c>
      <c r="O602">
        <v>89.56</v>
      </c>
      <c r="P602">
        <v>87.8268300274692</v>
      </c>
      <c r="Q602">
        <v>86.001968572522401</v>
      </c>
      <c r="R602">
        <v>42.687337467459102</v>
      </c>
      <c r="S602" s="1">
        <f>(Table2[[#This Row],[Close Price]]-Table2[[#This Row],[20D EMA]])/Table2[[#This Row],[20D EMA]]</f>
        <v>-1.7195176418043839E-2</v>
      </c>
      <c r="T602" s="1">
        <f>(Table2[[#This Row],[Close Price]]-Table2[[#This Row],[50D EMA]])/Table2[[#This Row],[50D EMA]]</f>
        <v>2.1994414744375902E-3</v>
      </c>
      <c r="U602" s="1">
        <f>(Table2[[#This Row],[Close Price]]-Table2[[#This Row],[200D EMA]])/Table2[[#This Row],[200D EMA]]</f>
        <v>2.3464944593400337E-2</v>
      </c>
      <c r="V602">
        <v>0.59007123794335103</v>
      </c>
      <c r="W602">
        <v>87.75</v>
      </c>
      <c r="X602">
        <v>90.49</v>
      </c>
      <c r="Y602">
        <v>87.71</v>
      </c>
      <c r="Z602">
        <v>91.5</v>
      </c>
      <c r="AA602">
        <v>85.1</v>
      </c>
      <c r="AB602">
        <v>96</v>
      </c>
      <c r="AC602" s="1">
        <f>(Table2[[#This Row],[Close Price]]/Table2[[#This Row],[Day Low]])-1</f>
        <v>3.0769230769229772E-3</v>
      </c>
      <c r="AD602" s="1">
        <f>(Table2[[#This Row],[Day High]]/Table2[[#This Row],[Close Price]])-1</f>
        <v>2.8061804135423696E-2</v>
      </c>
      <c r="AE602" s="1">
        <f>(Table2[[#This Row],[Close Price]]/Table2[[#This Row],[Current Week Low]])-1</f>
        <v>3.5343746437122014E-3</v>
      </c>
      <c r="AF602" s="1">
        <f>(Table2[[#This Row],[Current Week High]]/Table2[[#This Row],[Close Price]])-1</f>
        <v>3.9536468984321838E-2</v>
      </c>
      <c r="AG602" s="1">
        <f>(Table2[[#This Row],[Close Price]]/Table2[[#This Row],[Current Month Low]])-1</f>
        <v>3.431257344300831E-2</v>
      </c>
      <c r="AH602" s="1">
        <f>(Table2[[#This Row],[Current Month High]]/Table2[[#This Row],[Close Price]])-1</f>
        <v>9.0661213360599957E-2</v>
      </c>
      <c r="AI602">
        <v>20.211315610088601</v>
      </c>
      <c r="AJ602">
        <v>21.574585635359099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0.06</v>
      </c>
      <c r="AM602" t="s">
        <v>3188</v>
      </c>
      <c r="AN602">
        <v>-6.83</v>
      </c>
      <c r="AO602" t="s">
        <v>3187</v>
      </c>
      <c r="AQ602">
        <f>(Table2[[#This Row],[Sharpe Ratio]]-AVERAGE(Table2[Sharpe Ratio]))/_xlfn.STDEV.P(Table2[Sharpe Ratio])</f>
        <v>-0.77082524510946537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-1.6619245092330637</v>
      </c>
      <c r="AS602">
        <f>_xlfn.RANK.AVG(Table2[[#This Row],[1Y Return vs Nifty Z-Score]],Table2[1Y Return vs Nifty Z-Score])</f>
        <v>557</v>
      </c>
      <c r="AT602">
        <f>_xlfn.RANK.AVG(Table2[[#This Row],[6M Return vs Nifty Z-Score]],Table2[6M Return vs Nifty Z-Score])</f>
        <v>555</v>
      </c>
      <c r="AU602">
        <f>_xlfn.RANK.AVG(Table2[[#This Row],[Sharpe Ratio Z-Score]],Table2[Sharpe Ratio Z-Score])</f>
        <v>548.5</v>
      </c>
      <c r="AV602">
        <f>(Table2[[#This Row],[Rank 1Y]]+Table2[[#This Row],[Rank 6M]]+Table2[[#This Row],[Rank Sharpe]])/3</f>
        <v>553.5</v>
      </c>
    </row>
    <row r="603" spans="1:48" x14ac:dyDescent="0.3">
      <c r="A603" t="s">
        <v>746</v>
      </c>
      <c r="B603" t="s">
        <v>747</v>
      </c>
      <c r="C603" t="s">
        <v>3143</v>
      </c>
      <c r="D603" t="s">
        <v>748</v>
      </c>
      <c r="E603">
        <v>22998.828861030001</v>
      </c>
      <c r="F603">
        <v>239.35</v>
      </c>
      <c r="G603">
        <v>-49.362358819083703</v>
      </c>
      <c r="H603">
        <f>(Table2[[#This Row],[1Y Return vs Nifty]]-AVERAGE(Table2[1Y Return vs Nifty]))/_xlfn.STDEV.P(Table2[1Y Return vs Nifty])</f>
        <v>-1.2630690474267445</v>
      </c>
      <c r="I603">
        <v>-12.5982847373252</v>
      </c>
      <c r="J603">
        <f>(Table2[[#This Row],[1M Return vs Nifty]]-AVERAGE(Table2[1M Return vs Nifty]))/_xlfn.STDEV.P(Table2[1M Return vs Nifty])</f>
        <v>-1.5808760322437188</v>
      </c>
      <c r="K603">
        <v>-16.711338196865</v>
      </c>
      <c r="L603">
        <f>(Table2[[#This Row],[6M Return vs Nifty]]-AVERAGE(Table2[6M Return vs Nifty]))/_xlfn.STDEV.P(Table2[6M Return vs Nifty])</f>
        <v>-0.84268185412012842</v>
      </c>
      <c r="M603">
        <v>2.5156325443395501E-2</v>
      </c>
      <c r="N603">
        <f>(Table2[[#This Row],[1W Return vs Nifty]]-AVERAGE(Table2[1W Return vs Nifty]))/_xlfn.STDEV.P(Table2[1W Return vs Nifty])</f>
        <v>-0.40496951325955982</v>
      </c>
      <c r="O603">
        <v>256.85000000000002</v>
      </c>
      <c r="P603">
        <v>273.544565945984</v>
      </c>
      <c r="Q603">
        <v>275.77615570490502</v>
      </c>
      <c r="R603">
        <v>27.6208107060794</v>
      </c>
      <c r="S603" s="1">
        <f>(Table2[[#This Row],[Close Price]]-Table2[[#This Row],[20D EMA]])/Table2[[#This Row],[20D EMA]]</f>
        <v>-6.8133151644929058E-2</v>
      </c>
      <c r="T603" s="1">
        <f>(Table2[[#This Row],[Close Price]]-Table2[[#This Row],[50D EMA]])/Table2[[#This Row],[50D EMA]]</f>
        <v>-0.12500546602975218</v>
      </c>
      <c r="U603" s="1">
        <f>(Table2[[#This Row],[Close Price]]-Table2[[#This Row],[200D EMA]])/Table2[[#This Row],[200D EMA]]</f>
        <v>-0.13208595069358689</v>
      </c>
      <c r="V603">
        <v>0.37217137861368399</v>
      </c>
      <c r="W603">
        <v>238.3</v>
      </c>
      <c r="X603">
        <v>245.4</v>
      </c>
      <c r="Y603">
        <v>238.3</v>
      </c>
      <c r="Z603">
        <v>251.5</v>
      </c>
      <c r="AA603">
        <v>227.1</v>
      </c>
      <c r="AB603">
        <v>269</v>
      </c>
      <c r="AC603" s="1">
        <f>(Table2[[#This Row],[Close Price]]/Table2[[#This Row],[Day Low]])-1</f>
        <v>4.4062106588333982E-3</v>
      </c>
      <c r="AD603" s="1">
        <f>(Table2[[#This Row],[Day High]]/Table2[[#This Row],[Close Price]])-1</f>
        <v>2.527679130979732E-2</v>
      </c>
      <c r="AE603" s="1">
        <f>(Table2[[#This Row],[Close Price]]/Table2[[#This Row],[Current Week Low]])-1</f>
        <v>4.4062106588333982E-3</v>
      </c>
      <c r="AF603" s="1">
        <f>(Table2[[#This Row],[Current Week High]]/Table2[[#This Row],[Close Price]])-1</f>
        <v>5.0762481721328578E-2</v>
      </c>
      <c r="AG603" s="1">
        <f>(Table2[[#This Row],[Close Price]]/Table2[[#This Row],[Current Month Low]])-1</f>
        <v>5.3940995156318783E-2</v>
      </c>
      <c r="AH603" s="1">
        <f>(Table2[[#This Row],[Current Month High]]/Table2[[#This Row],[Close Price]])-1</f>
        <v>0.12387716732818044</v>
      </c>
      <c r="AI603">
        <v>60.5598495926467</v>
      </c>
      <c r="AJ603">
        <v>5.6499668947252104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-0.25</v>
      </c>
      <c r="AM603" t="s">
        <v>3187</v>
      </c>
      <c r="AN603">
        <v>-6.63</v>
      </c>
      <c r="AO603" t="s">
        <v>3187</v>
      </c>
      <c r="AP603">
        <v>6.5607954881257993E-2</v>
      </c>
      <c r="AQ603">
        <f>(Table2[[#This Row],[Sharpe Ratio]]-AVERAGE(Table2[Sharpe Ratio]))/_xlfn.STDEV.P(Table2[Sharpe Ratio])</f>
        <v>-2.0509276440435239E-3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711</v>
      </c>
      <c r="AT603">
        <f>_xlfn.RANK.AVG(Table2[[#This Row],[6M Return vs Nifty Z-Score]],Table2[6M Return vs Nifty Z-Score])</f>
        <v>610</v>
      </c>
      <c r="AU603">
        <f>_xlfn.RANK.AVG(Table2[[#This Row],[Sharpe Ratio Z-Score]],Table2[Sharpe Ratio Z-Score])</f>
        <v>342</v>
      </c>
      <c r="AV603">
        <f>(Table2[[#This Row],[Rank 1Y]]+Table2[[#This Row],[Rank 6M]]+Table2[[#This Row],[Rank Sharpe]])/3</f>
        <v>554.33333333333337</v>
      </c>
    </row>
    <row r="604" spans="1:48" x14ac:dyDescent="0.3">
      <c r="A604" t="s">
        <v>1483</v>
      </c>
      <c r="B604" t="s">
        <v>1484</v>
      </c>
      <c r="C604" t="s">
        <v>3151</v>
      </c>
      <c r="D604" t="s">
        <v>151</v>
      </c>
      <c r="E604">
        <v>6968.1112999999996</v>
      </c>
      <c r="F604">
        <v>371.95</v>
      </c>
      <c r="G604">
        <v>-41.855773890582597</v>
      </c>
      <c r="H604">
        <f>(Table2[[#This Row],[1Y Return vs Nifty]]-AVERAGE(Table2[1Y Return vs Nifty]))/_xlfn.STDEV.P(Table2[1Y Return vs Nifty])</f>
        <v>-1.1350737807073605</v>
      </c>
      <c r="I604">
        <v>-3.2988923562322601</v>
      </c>
      <c r="J604">
        <f>(Table2[[#This Row],[1M Return vs Nifty]]-AVERAGE(Table2[1M Return vs Nifty]))/_xlfn.STDEV.P(Table2[1M Return vs Nifty])</f>
        <v>-0.55509956308268404</v>
      </c>
      <c r="K604">
        <v>-21.468940194509599</v>
      </c>
      <c r="L604">
        <f>(Table2[[#This Row],[6M Return vs Nifty]]-AVERAGE(Table2[6M Return vs Nifty]))/_xlfn.STDEV.P(Table2[6M Return vs Nifty])</f>
        <v>-0.99457003410814471</v>
      </c>
      <c r="M604">
        <v>-0.956566233910224</v>
      </c>
      <c r="N604">
        <f>(Table2[[#This Row],[1W Return vs Nifty]]-AVERAGE(Table2[1W Return vs Nifty]))/_xlfn.STDEV.P(Table2[1W Return vs Nifty])</f>
        <v>-0.60902522495766165</v>
      </c>
      <c r="O604">
        <v>383.8</v>
      </c>
      <c r="P604">
        <v>402.66267085104101</v>
      </c>
      <c r="Q604">
        <v>414.56714602515302</v>
      </c>
      <c r="R604">
        <v>36.282643179955201</v>
      </c>
      <c r="S604" s="1">
        <f>(Table2[[#This Row],[Close Price]]-Table2[[#This Row],[20D EMA]])/Table2[[#This Row],[20D EMA]]</f>
        <v>-3.0875455966649354E-2</v>
      </c>
      <c r="T604" s="1">
        <f>(Table2[[#This Row],[Close Price]]-Table2[[#This Row],[50D EMA]])/Table2[[#This Row],[50D EMA]]</f>
        <v>-7.6273946095198664E-2</v>
      </c>
      <c r="U604" s="1">
        <f>(Table2[[#This Row],[Close Price]]-Table2[[#This Row],[200D EMA]])/Table2[[#This Row],[200D EMA]]</f>
        <v>-0.10279913985892004</v>
      </c>
      <c r="V604">
        <v>0.58257123816707002</v>
      </c>
      <c r="W604">
        <v>370.8</v>
      </c>
      <c r="X604">
        <v>376.75</v>
      </c>
      <c r="Y604">
        <v>370.15</v>
      </c>
      <c r="Z604">
        <v>381.9</v>
      </c>
      <c r="AA604">
        <v>360.6</v>
      </c>
      <c r="AB604">
        <v>407.35</v>
      </c>
      <c r="AC604" s="1">
        <f>(Table2[[#This Row],[Close Price]]/Table2[[#This Row],[Day Low]])-1</f>
        <v>3.1014023732469642E-3</v>
      </c>
      <c r="AD604" s="1">
        <f>(Table2[[#This Row],[Day High]]/Table2[[#This Row],[Close Price]])-1</f>
        <v>1.2904960344132244E-2</v>
      </c>
      <c r="AE604" s="1">
        <f>(Table2[[#This Row],[Close Price]]/Table2[[#This Row],[Current Week Low]])-1</f>
        <v>4.8628934215859676E-3</v>
      </c>
      <c r="AF604" s="1">
        <f>(Table2[[#This Row],[Current Week High]]/Table2[[#This Row],[Close Price]])-1</f>
        <v>2.6750907380024058E-2</v>
      </c>
      <c r="AG604" s="1">
        <f>(Table2[[#This Row],[Close Price]]/Table2[[#This Row],[Current Month Low]])-1</f>
        <v>3.1475318912922878E-2</v>
      </c>
      <c r="AH604" s="1">
        <f>(Table2[[#This Row],[Current Month High]]/Table2[[#This Row],[Close Price]])-1</f>
        <v>9.5174082537975657E-2</v>
      </c>
      <c r="AI604">
        <v>47.197203925258698</v>
      </c>
      <c r="AJ604">
        <v>7.8115942028985401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-0.27</v>
      </c>
      <c r="AM604" t="s">
        <v>3187</v>
      </c>
      <c r="AN604">
        <v>-8.27</v>
      </c>
      <c r="AO604" t="s">
        <v>3187</v>
      </c>
      <c r="AP604">
        <v>6.9702982685348996E-2</v>
      </c>
      <c r="AQ604">
        <f>(Table2[[#This Row],[Sharpe Ratio]]-AVERAGE(Table2[Sharpe Ratio]))/_xlfn.STDEV.P(Table2[Sharpe Ratio])</f>
        <v>4.5933378691822901E-2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686</v>
      </c>
      <c r="AT604">
        <f>_xlfn.RANK.AVG(Table2[[#This Row],[6M Return vs Nifty Z-Score]],Table2[6M Return vs Nifty Z-Score])</f>
        <v>653</v>
      </c>
      <c r="AU604">
        <f>_xlfn.RANK.AVG(Table2[[#This Row],[Sharpe Ratio Z-Score]],Table2[Sharpe Ratio Z-Score])</f>
        <v>327</v>
      </c>
      <c r="AV604">
        <f>(Table2[[#This Row],[Rank 1Y]]+Table2[[#This Row],[Rank 6M]]+Table2[[#This Row],[Rank Sharpe]])/3</f>
        <v>555.33333333333337</v>
      </c>
    </row>
    <row r="605" spans="1:48" x14ac:dyDescent="0.3">
      <c r="A605" t="s">
        <v>451</v>
      </c>
      <c r="B605" t="s">
        <v>452</v>
      </c>
      <c r="C605" t="s">
        <v>3142</v>
      </c>
      <c r="D605" t="s">
        <v>54</v>
      </c>
      <c r="E605">
        <v>51077.294136550001</v>
      </c>
      <c r="F605">
        <v>686.95</v>
      </c>
      <c r="G605">
        <v>-27.707606725227802</v>
      </c>
      <c r="H605">
        <f>(Table2[[#This Row],[1Y Return vs Nifty]]-AVERAGE(Table2[1Y Return vs Nifty]))/_xlfn.STDEV.P(Table2[1Y Return vs Nifty])</f>
        <v>-0.89383246429403773</v>
      </c>
      <c r="I605">
        <v>-0.27597769930057697</v>
      </c>
      <c r="J605">
        <f>(Table2[[#This Row],[1M Return vs Nifty]]-AVERAGE(Table2[1M Return vs Nifty]))/_xlfn.STDEV.P(Table2[1M Return vs Nifty])</f>
        <v>-0.22165468880606087</v>
      </c>
      <c r="K605">
        <v>-1.1459089455354601</v>
      </c>
      <c r="L605">
        <f>(Table2[[#This Row],[6M Return vs Nifty]]-AVERAGE(Table2[6M Return vs Nifty]))/_xlfn.STDEV.P(Table2[6M Return vs Nifty])</f>
        <v>-0.34574984490894384</v>
      </c>
      <c r="M605">
        <v>-0.85869505138178703</v>
      </c>
      <c r="N605">
        <f>(Table2[[#This Row],[1W Return vs Nifty]]-AVERAGE(Table2[1W Return vs Nifty]))/_xlfn.STDEV.P(Table2[1W Return vs Nifty])</f>
        <v>-0.5886822333300431</v>
      </c>
      <c r="O605">
        <v>708.43</v>
      </c>
      <c r="P605">
        <v>694.67714697911003</v>
      </c>
      <c r="Q605">
        <v>669.80067798378195</v>
      </c>
      <c r="R605">
        <v>30.664028474161999</v>
      </c>
      <c r="S605" s="1">
        <f>(Table2[[#This Row],[Close Price]]-Table2[[#This Row],[20D EMA]])/Table2[[#This Row],[20D EMA]]</f>
        <v>-3.0320568016599953E-2</v>
      </c>
      <c r="T605" s="1">
        <f>(Table2[[#This Row],[Close Price]]-Table2[[#This Row],[50D EMA]])/Table2[[#This Row],[50D EMA]]</f>
        <v>-1.1123364303421307E-2</v>
      </c>
      <c r="U605" s="1">
        <f>(Table2[[#This Row],[Close Price]]-Table2[[#This Row],[200D EMA]])/Table2[[#This Row],[200D EMA]]</f>
        <v>2.5603619972199152E-2</v>
      </c>
      <c r="V605">
        <v>0.60858712306710605</v>
      </c>
      <c r="W605">
        <v>684.3</v>
      </c>
      <c r="X605">
        <v>702.4</v>
      </c>
      <c r="Y605">
        <v>682.9</v>
      </c>
      <c r="Z605">
        <v>708.1</v>
      </c>
      <c r="AA605">
        <v>682.9</v>
      </c>
      <c r="AB605">
        <v>748.15</v>
      </c>
      <c r="AC605" s="1">
        <f>(Table2[[#This Row],[Close Price]]/Table2[[#This Row],[Day Low]])-1</f>
        <v>3.8725705100104424E-3</v>
      </c>
      <c r="AD605" s="1">
        <f>(Table2[[#This Row],[Day High]]/Table2[[#This Row],[Close Price]])-1</f>
        <v>2.2490719848605956E-2</v>
      </c>
      <c r="AE605" s="1">
        <f>(Table2[[#This Row],[Close Price]]/Table2[[#This Row],[Current Week Low]])-1</f>
        <v>5.9305901303265962E-3</v>
      </c>
      <c r="AF605" s="1">
        <f>(Table2[[#This Row],[Current Week High]]/Table2[[#This Row],[Close Price]])-1</f>
        <v>3.0788266977218148E-2</v>
      </c>
      <c r="AG605" s="1">
        <f>(Table2[[#This Row],[Close Price]]/Table2[[#This Row],[Current Month Low]])-1</f>
        <v>5.9305901303265962E-3</v>
      </c>
      <c r="AH605" s="1">
        <f>(Table2[[#This Row],[Current Month High]]/Table2[[#This Row],[Close Price]])-1</f>
        <v>8.9089453380886363E-2</v>
      </c>
      <c r="AI605">
        <v>18.407453235315501</v>
      </c>
      <c r="AJ605">
        <v>24.065378363734801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0.06</v>
      </c>
      <c r="AM605" t="s">
        <v>3188</v>
      </c>
      <c r="AN605">
        <v>-7.19</v>
      </c>
      <c r="AO605" t="s">
        <v>3187</v>
      </c>
      <c r="AP605">
        <v>-9.6594153628460008E-3</v>
      </c>
      <c r="AQ605">
        <f>(Table2[[#This Row],[Sharpe Ratio]]-AVERAGE(Table2[Sharpe Ratio]))/_xlfn.STDEV.P(Table2[Sharpe Ratio])</f>
        <v>-0.88401137423247933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-2.933930605571565</v>
      </c>
      <c r="AS605">
        <f>_xlfn.RANK.AVG(Table2[[#This Row],[1Y Return vs Nifty Z-Score]],Table2[1Y Return vs Nifty Z-Score])</f>
        <v>632</v>
      </c>
      <c r="AT605">
        <f>_xlfn.RANK.AVG(Table2[[#This Row],[6M Return vs Nifty Z-Score]],Table2[6M Return vs Nifty Z-Score])</f>
        <v>438</v>
      </c>
      <c r="AU605">
        <f>_xlfn.RANK.AVG(Table2[[#This Row],[Sharpe Ratio Z-Score]],Table2[Sharpe Ratio Z-Score])</f>
        <v>597</v>
      </c>
      <c r="AV605">
        <f>(Table2[[#This Row],[Rank 1Y]]+Table2[[#This Row],[Rank 6M]]+Table2[[#This Row],[Rank Sharpe]])/3</f>
        <v>555.66666666666663</v>
      </c>
    </row>
    <row r="606" spans="1:48" x14ac:dyDescent="0.3">
      <c r="A606" t="s">
        <v>264</v>
      </c>
      <c r="B606" t="s">
        <v>265</v>
      </c>
      <c r="C606" t="s">
        <v>3144</v>
      </c>
      <c r="D606" t="s">
        <v>195</v>
      </c>
      <c r="E606">
        <v>101473.68811915501</v>
      </c>
      <c r="F606">
        <v>572.54999999999995</v>
      </c>
      <c r="G606">
        <v>-18.947970438130799</v>
      </c>
      <c r="H606">
        <f>(Table2[[#This Row],[1Y Return vs Nifty]]-AVERAGE(Table2[1Y Return vs Nifty]))/_xlfn.STDEV.P(Table2[1Y Return vs Nifty])</f>
        <v>-0.74447133754852957</v>
      </c>
      <c r="I606">
        <v>-10.052318250614301</v>
      </c>
      <c r="J606">
        <f>(Table2[[#This Row],[1M Return vs Nifty]]-AVERAGE(Table2[1M Return vs Nifty]))/_xlfn.STDEV.P(Table2[1M Return vs Nifty])</f>
        <v>-1.3000412845186535</v>
      </c>
      <c r="K606">
        <v>1.88694401166589</v>
      </c>
      <c r="L606">
        <f>(Table2[[#This Row],[6M Return vs Nifty]]-AVERAGE(Table2[6M Return vs Nifty]))/_xlfn.STDEV.P(Table2[6M Return vs Nifty])</f>
        <v>-0.24892490745754545</v>
      </c>
      <c r="M606">
        <v>2.9244872140387601</v>
      </c>
      <c r="N606">
        <f>(Table2[[#This Row],[1W Return vs Nifty]]-AVERAGE(Table2[1W Return vs Nifty]))/_xlfn.STDEV.P(Table2[1W Return vs Nifty])</f>
        <v>0.19767022674005064</v>
      </c>
      <c r="O606">
        <v>595.34</v>
      </c>
      <c r="P606">
        <v>613.56209038486202</v>
      </c>
      <c r="Q606">
        <v>589.91969633052497</v>
      </c>
      <c r="R606">
        <v>33.108584710880699</v>
      </c>
      <c r="S606" s="1">
        <f>(Table2[[#This Row],[Close Price]]-Table2[[#This Row],[20D EMA]])/Table2[[#This Row],[20D EMA]]</f>
        <v>-3.8280646353344439E-2</v>
      </c>
      <c r="T606" s="1">
        <f>(Table2[[#This Row],[Close Price]]-Table2[[#This Row],[50D EMA]])/Table2[[#This Row],[50D EMA]]</f>
        <v>-6.6842608152561836E-2</v>
      </c>
      <c r="U606" s="1">
        <f>(Table2[[#This Row],[Close Price]]-Table2[[#This Row],[200D EMA]])/Table2[[#This Row],[200D EMA]]</f>
        <v>-2.9444170856761803E-2</v>
      </c>
      <c r="V606">
        <v>1.42765746330682</v>
      </c>
      <c r="W606">
        <v>572</v>
      </c>
      <c r="X606">
        <v>579.1</v>
      </c>
      <c r="Y606">
        <v>566</v>
      </c>
      <c r="Z606">
        <v>579.35</v>
      </c>
      <c r="AA606">
        <v>562</v>
      </c>
      <c r="AB606">
        <v>629.75</v>
      </c>
      <c r="AC606" s="1">
        <f>(Table2[[#This Row],[Close Price]]/Table2[[#This Row],[Day Low]])-1</f>
        <v>9.6153846153845812E-4</v>
      </c>
      <c r="AD606" s="1">
        <f>(Table2[[#This Row],[Day High]]/Table2[[#This Row],[Close Price]])-1</f>
        <v>1.1440048904026057E-2</v>
      </c>
      <c r="AE606" s="1">
        <f>(Table2[[#This Row],[Close Price]]/Table2[[#This Row],[Current Week Low]])-1</f>
        <v>1.1572438162544163E-2</v>
      </c>
      <c r="AF606" s="1">
        <f>(Table2[[#This Row],[Current Week High]]/Table2[[#This Row],[Close Price]])-1</f>
        <v>1.1876691991965949E-2</v>
      </c>
      <c r="AG606" s="1">
        <f>(Table2[[#This Row],[Close Price]]/Table2[[#This Row],[Current Month Low]])-1</f>
        <v>1.877224199288241E-2</v>
      </c>
      <c r="AH606" s="1">
        <f>(Table2[[#This Row],[Current Month High]]/Table2[[#This Row],[Close Price]])-1</f>
        <v>9.9903938520653268E-2</v>
      </c>
      <c r="AI606">
        <v>17.369662038249899</v>
      </c>
      <c r="AJ606">
        <v>17.038021259198601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-0.09</v>
      </c>
      <c r="AM606" t="s">
        <v>3187</v>
      </c>
      <c r="AN606">
        <v>-8.42</v>
      </c>
      <c r="AO606" t="s">
        <v>3187</v>
      </c>
      <c r="AP606">
        <v>-7.2875456106688996E-2</v>
      </c>
      <c r="AQ606">
        <f>(Table2[[#This Row],[Sharpe Ratio]]-AVERAGE(Table2[Sharpe Ratio]))/_xlfn.STDEV.P(Table2[Sharpe Ratio])</f>
        <v>-1.6247579599730644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574</v>
      </c>
      <c r="AT606">
        <f>_xlfn.RANK.AVG(Table2[[#This Row],[6M Return vs Nifty Z-Score]],Table2[6M Return vs Nifty Z-Score])</f>
        <v>401</v>
      </c>
      <c r="AU606">
        <f>_xlfn.RANK.AVG(Table2[[#This Row],[Sharpe Ratio Z-Score]],Table2[Sharpe Ratio Z-Score])</f>
        <v>695</v>
      </c>
      <c r="AV606">
        <f>(Table2[[#This Row],[Rank 1Y]]+Table2[[#This Row],[Rank 6M]]+Table2[[#This Row],[Rank Sharpe]])/3</f>
        <v>556.66666666666663</v>
      </c>
    </row>
    <row r="607" spans="1:48" x14ac:dyDescent="0.3">
      <c r="A607" t="s">
        <v>415</v>
      </c>
      <c r="B607" t="s">
        <v>416</v>
      </c>
      <c r="C607" t="s">
        <v>3141</v>
      </c>
      <c r="D607" t="s">
        <v>278</v>
      </c>
      <c r="E607">
        <v>55487.376492750001</v>
      </c>
      <c r="F607">
        <v>5242.5</v>
      </c>
      <c r="G607">
        <v>-11.291551937146901</v>
      </c>
      <c r="H607">
        <f>(Table2[[#This Row],[1Y Return vs Nifty]]-AVERAGE(Table2[1Y Return vs Nifty]))/_xlfn.STDEV.P(Table2[1Y Return vs Nifty])</f>
        <v>-0.61392124886201693</v>
      </c>
      <c r="I607">
        <v>-3.5366990108048202</v>
      </c>
      <c r="J607">
        <f>(Table2[[#This Row],[1M Return vs Nifty]]-AVERAGE(Table2[1M Return vs Nifty]))/_xlfn.STDEV.P(Table2[1M Return vs Nifty])</f>
        <v>-0.58133100493112111</v>
      </c>
      <c r="K607">
        <v>-12.4131414422083</v>
      </c>
      <c r="L607">
        <f>(Table2[[#This Row],[6M Return vs Nifty]]-AVERAGE(Table2[6M Return vs Nifty]))/_xlfn.STDEV.P(Table2[6M Return vs Nifty])</f>
        <v>-0.70546035416733366</v>
      </c>
      <c r="M607">
        <v>3.6367302904606098</v>
      </c>
      <c r="N607">
        <f>(Table2[[#This Row],[1W Return vs Nifty]]-AVERAGE(Table2[1W Return vs Nifty]))/_xlfn.STDEV.P(Table2[1W Return vs Nifty])</f>
        <v>0.34571334388813607</v>
      </c>
      <c r="O607">
        <v>5316.49</v>
      </c>
      <c r="P607">
        <v>5325.8417871359597</v>
      </c>
      <c r="Q607">
        <v>5082.9739761369001</v>
      </c>
      <c r="R607">
        <v>43.713455284564901</v>
      </c>
      <c r="S607" s="1">
        <f>(Table2[[#This Row],[Close Price]]-Table2[[#This Row],[20D EMA]])/Table2[[#This Row],[20D EMA]]</f>
        <v>-1.3917076868384929E-2</v>
      </c>
      <c r="T607" s="1">
        <f>(Table2[[#This Row],[Close Price]]-Table2[[#This Row],[50D EMA]])/Table2[[#This Row],[50D EMA]]</f>
        <v>-1.5648566079687821E-2</v>
      </c>
      <c r="U607" s="1">
        <f>(Table2[[#This Row],[Close Price]]-Table2[[#This Row],[200D EMA]])/Table2[[#This Row],[200D EMA]]</f>
        <v>3.1384387292169635E-2</v>
      </c>
      <c r="V607">
        <v>1.1667999618870999</v>
      </c>
      <c r="W607">
        <v>5209.7</v>
      </c>
      <c r="X607">
        <v>5424</v>
      </c>
      <c r="Y607">
        <v>5196.3999999999996</v>
      </c>
      <c r="Z607">
        <v>5424</v>
      </c>
      <c r="AA607">
        <v>5007.8500000000004</v>
      </c>
      <c r="AB607">
        <v>5424</v>
      </c>
      <c r="AC607" s="1">
        <f>(Table2[[#This Row],[Close Price]]/Table2[[#This Row],[Day Low]])-1</f>
        <v>6.2959479432598275E-3</v>
      </c>
      <c r="AD607" s="1">
        <f>(Table2[[#This Row],[Day High]]/Table2[[#This Row],[Close Price]])-1</f>
        <v>3.4620886981401977E-2</v>
      </c>
      <c r="AE607" s="1">
        <f>(Table2[[#This Row],[Close Price]]/Table2[[#This Row],[Current Week Low]])-1</f>
        <v>8.8715264413825601E-3</v>
      </c>
      <c r="AF607" s="1">
        <f>(Table2[[#This Row],[Current Week High]]/Table2[[#This Row],[Close Price]])-1</f>
        <v>3.4620886981401977E-2</v>
      </c>
      <c r="AG607" s="1">
        <f>(Table2[[#This Row],[Close Price]]/Table2[[#This Row],[Current Month Low]])-1</f>
        <v>4.6856435396427587E-2</v>
      </c>
      <c r="AH607" s="1">
        <f>(Table2[[#This Row],[Current Month High]]/Table2[[#This Row],[Close Price]])-1</f>
        <v>3.4620886981401977E-2</v>
      </c>
      <c r="AI607">
        <v>14.4492131616595</v>
      </c>
      <c r="AJ607">
        <v>27.5237168572123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-0.04</v>
      </c>
      <c r="AM607" t="s">
        <v>3187</v>
      </c>
      <c r="AN607">
        <v>-1.9</v>
      </c>
      <c r="AO607" t="s">
        <v>3187</v>
      </c>
      <c r="AP607">
        <v>-7.1487734777650001E-3</v>
      </c>
      <c r="AQ607">
        <f>(Table2[[#This Row],[Sharpe Ratio]]-AVERAGE(Table2[Sharpe Ratio]))/_xlfn.STDEV.P(Table2[Sharpe Ratio])</f>
        <v>-0.8545924264067698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524</v>
      </c>
      <c r="AT607">
        <f>_xlfn.RANK.AVG(Table2[[#This Row],[6M Return vs Nifty Z-Score]],Table2[6M Return vs Nifty Z-Score])</f>
        <v>557</v>
      </c>
      <c r="AU607">
        <f>_xlfn.RANK.AVG(Table2[[#This Row],[Sharpe Ratio Z-Score]],Table2[Sharpe Ratio Z-Score])</f>
        <v>590</v>
      </c>
      <c r="AV607">
        <f>(Table2[[#This Row],[Rank 1Y]]+Table2[[#This Row],[Rank 6M]]+Table2[[#This Row],[Rank Sharpe]])/3</f>
        <v>557</v>
      </c>
    </row>
    <row r="608" spans="1:48" x14ac:dyDescent="0.3">
      <c r="A608" t="s">
        <v>1178</v>
      </c>
      <c r="B608" t="s">
        <v>1179</v>
      </c>
      <c r="C608" t="s">
        <v>3151</v>
      </c>
      <c r="D608" t="s">
        <v>1180</v>
      </c>
      <c r="E608">
        <v>10531.288904999999</v>
      </c>
      <c r="F608">
        <v>1160.3</v>
      </c>
      <c r="G608">
        <v>-1.4839476809071199</v>
      </c>
      <c r="H608">
        <f>(Table2[[#This Row],[1Y Return vs Nifty]]-AVERAGE(Table2[1Y Return vs Nifty]))/_xlfn.STDEV.P(Table2[1Y Return vs Nifty])</f>
        <v>-0.44669115227184425</v>
      </c>
      <c r="I608">
        <v>2.6905338525228699</v>
      </c>
      <c r="J608">
        <f>(Table2[[#This Row],[1M Return vs Nifty]]-AVERAGE(Table2[1M Return vs Nifty]))/_xlfn.STDEV.P(Table2[1M Return vs Nifty])</f>
        <v>0.10556859854997198</v>
      </c>
      <c r="K608">
        <v>-23.019764809875898</v>
      </c>
      <c r="L608">
        <f>(Table2[[#This Row],[6M Return vs Nifty]]-AVERAGE(Table2[6M Return vs Nifty]))/_xlfn.STDEV.P(Table2[6M Return vs Nifty])</f>
        <v>-1.044080675903154</v>
      </c>
      <c r="M608">
        <v>3.5951621820167601</v>
      </c>
      <c r="N608">
        <f>(Table2[[#This Row],[1W Return vs Nifty]]-AVERAGE(Table2[1W Return vs Nifty]))/_xlfn.STDEV.P(Table2[1W Return vs Nifty])</f>
        <v>0.33707321448330868</v>
      </c>
      <c r="O608">
        <v>1160.46</v>
      </c>
      <c r="P608">
        <v>1183.09523287769</v>
      </c>
      <c r="Q608">
        <v>1186.2096498383501</v>
      </c>
      <c r="R608">
        <v>50.031819465347702</v>
      </c>
      <c r="S608" s="1">
        <f>(Table2[[#This Row],[Close Price]]-Table2[[#This Row],[20D EMA]])/Table2[[#This Row],[20D EMA]]</f>
        <v>-1.3787635937480123E-4</v>
      </c>
      <c r="T608" s="1">
        <f>(Table2[[#This Row],[Close Price]]-Table2[[#This Row],[50D EMA]])/Table2[[#This Row],[50D EMA]]</f>
        <v>-1.9267453915983002E-2</v>
      </c>
      <c r="U608" s="1">
        <f>(Table2[[#This Row],[Close Price]]-Table2[[#This Row],[200D EMA]])/Table2[[#This Row],[200D EMA]]</f>
        <v>-2.184238666569685E-2</v>
      </c>
      <c r="V608">
        <v>0.68755763938478498</v>
      </c>
      <c r="W608">
        <v>1154.5</v>
      </c>
      <c r="X608">
        <v>1183.5</v>
      </c>
      <c r="Y608">
        <v>1154.5</v>
      </c>
      <c r="Z608">
        <v>1200</v>
      </c>
      <c r="AA608">
        <v>1085</v>
      </c>
      <c r="AB608">
        <v>1200</v>
      </c>
      <c r="AC608" s="1">
        <f>(Table2[[#This Row],[Close Price]]/Table2[[#This Row],[Day Low]])-1</f>
        <v>5.0238198354266572E-3</v>
      </c>
      <c r="AD608" s="1">
        <f>(Table2[[#This Row],[Day High]]/Table2[[#This Row],[Close Price]])-1</f>
        <v>1.9994828923554309E-2</v>
      </c>
      <c r="AE608" s="1">
        <f>(Table2[[#This Row],[Close Price]]/Table2[[#This Row],[Current Week Low]])-1</f>
        <v>5.0238198354266572E-3</v>
      </c>
      <c r="AF608" s="1">
        <f>(Table2[[#This Row],[Current Week High]]/Table2[[#This Row],[Close Price]])-1</f>
        <v>3.4215289149357897E-2</v>
      </c>
      <c r="AG608" s="1">
        <f>(Table2[[#This Row],[Close Price]]/Table2[[#This Row],[Current Month Low]])-1</f>
        <v>6.9400921658986148E-2</v>
      </c>
      <c r="AH608" s="1">
        <f>(Table2[[#This Row],[Current Month High]]/Table2[[#This Row],[Close Price]])-1</f>
        <v>3.4215289149357897E-2</v>
      </c>
      <c r="AI608">
        <v>29.871584934930599</v>
      </c>
      <c r="AJ608">
        <v>44.757033248081797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-0.09</v>
      </c>
      <c r="AM608" t="s">
        <v>3187</v>
      </c>
      <c r="AN608">
        <v>-0.67</v>
      </c>
      <c r="AO608" t="s">
        <v>3187</v>
      </c>
      <c r="AQ608">
        <f>(Table2[[#This Row],[Sharpe Ratio]]-AVERAGE(Table2[Sharpe Ratio]))/_xlfn.STDEV.P(Table2[Sharpe Ratio])</f>
        <v>-0.77082524510946537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460</v>
      </c>
      <c r="AT608">
        <f>_xlfn.RANK.AVG(Table2[[#This Row],[6M Return vs Nifty Z-Score]],Table2[6M Return vs Nifty Z-Score])</f>
        <v>666</v>
      </c>
      <c r="AU608">
        <f>_xlfn.RANK.AVG(Table2[[#This Row],[Sharpe Ratio Z-Score]],Table2[Sharpe Ratio Z-Score])</f>
        <v>548.5</v>
      </c>
      <c r="AV608">
        <f>(Table2[[#This Row],[Rank 1Y]]+Table2[[#This Row],[Rank 6M]]+Table2[[#This Row],[Rank Sharpe]])/3</f>
        <v>558.16666666666663</v>
      </c>
    </row>
    <row r="609" spans="1:48" x14ac:dyDescent="0.3">
      <c r="A609" t="s">
        <v>22</v>
      </c>
      <c r="B609" t="s">
        <v>23</v>
      </c>
      <c r="C609" t="s">
        <v>3142</v>
      </c>
      <c r="D609" t="s">
        <v>24</v>
      </c>
      <c r="E609">
        <v>1276741.6574611501</v>
      </c>
      <c r="F609">
        <v>1673.15</v>
      </c>
      <c r="G609">
        <v>-14.6360014116699</v>
      </c>
      <c r="H609">
        <f>(Table2[[#This Row],[1Y Return vs Nifty]]-AVERAGE(Table2[1Y Return vs Nifty]))/_xlfn.STDEV.P(Table2[1Y Return vs Nifty])</f>
        <v>-0.67094767387397658</v>
      </c>
      <c r="I609">
        <v>4.1052947184762498</v>
      </c>
      <c r="J609">
        <f>(Table2[[#This Row],[1M Return vs Nifty]]-AVERAGE(Table2[1M Return vs Nifty]))/_xlfn.STDEV.P(Table2[1M Return vs Nifty])</f>
        <v>0.26162485968112192</v>
      </c>
      <c r="K609">
        <v>0.190784197370788</v>
      </c>
      <c r="L609">
        <f>(Table2[[#This Row],[6M Return vs Nifty]]-AVERAGE(Table2[6M Return vs Nifty]))/_xlfn.STDEV.P(Table2[6M Return vs Nifty])</f>
        <v>-0.30307542851618824</v>
      </c>
      <c r="M609">
        <v>4.5744866406268603</v>
      </c>
      <c r="N609">
        <f>(Table2[[#This Row],[1W Return vs Nifty]]-AVERAGE(Table2[1W Return vs Nifty]))/_xlfn.STDEV.P(Table2[1W Return vs Nifty])</f>
        <v>0.540630469515339</v>
      </c>
      <c r="O609">
        <v>1681.88</v>
      </c>
      <c r="P609">
        <v>1668.1887829469399</v>
      </c>
      <c r="Q609">
        <v>1603.8766370292799</v>
      </c>
      <c r="R609">
        <v>47.209638424646201</v>
      </c>
      <c r="S609" s="1">
        <f>(Table2[[#This Row],[Close Price]]-Table2[[#This Row],[20D EMA]])/Table2[[#This Row],[20D EMA]]</f>
        <v>-5.1906200204533126E-3</v>
      </c>
      <c r="T609" s="1">
        <f>(Table2[[#This Row],[Close Price]]-Table2[[#This Row],[50D EMA]])/Table2[[#This Row],[50D EMA]]</f>
        <v>2.974014154618604E-3</v>
      </c>
      <c r="U609" s="1">
        <f>(Table2[[#This Row],[Close Price]]-Table2[[#This Row],[200D EMA]])/Table2[[#This Row],[200D EMA]]</f>
        <v>4.3191203968797234E-2</v>
      </c>
      <c r="V609">
        <v>0.85509824819688396</v>
      </c>
      <c r="W609">
        <v>1665.2</v>
      </c>
      <c r="X609">
        <v>1697.65</v>
      </c>
      <c r="Y609">
        <v>1654</v>
      </c>
      <c r="Z609">
        <v>1707.95</v>
      </c>
      <c r="AA609">
        <v>1613</v>
      </c>
      <c r="AB609">
        <v>1742</v>
      </c>
      <c r="AC609" s="1">
        <f>(Table2[[#This Row],[Close Price]]/Table2[[#This Row],[Day Low]])-1</f>
        <v>4.774201297141456E-3</v>
      </c>
      <c r="AD609" s="1">
        <f>(Table2[[#This Row],[Day High]]/Table2[[#This Row],[Close Price]])-1</f>
        <v>1.4643038579924106E-2</v>
      </c>
      <c r="AE609" s="1">
        <f>(Table2[[#This Row],[Close Price]]/Table2[[#This Row],[Current Week Low]])-1</f>
        <v>1.1577992744860932E-2</v>
      </c>
      <c r="AF609" s="1">
        <f>(Table2[[#This Row],[Current Week High]]/Table2[[#This Row],[Close Price]])-1</f>
        <v>2.079909153393289E-2</v>
      </c>
      <c r="AG609" s="1">
        <f>(Table2[[#This Row],[Close Price]]/Table2[[#This Row],[Current Month Low]])-1</f>
        <v>3.7290762554246903E-2</v>
      </c>
      <c r="AH609" s="1">
        <f>(Table2[[#This Row],[Current Month High]]/Table2[[#This Row],[Close Price]])-1</f>
        <v>4.1149926784807001E-2</v>
      </c>
      <c r="AI609">
        <v>7.2229029076890701</v>
      </c>
      <c r="AJ609">
        <v>22.705438011074001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0.04</v>
      </c>
      <c r="AM609" t="s">
        <v>3188</v>
      </c>
      <c r="AN609">
        <v>-3.4</v>
      </c>
      <c r="AO609" t="s">
        <v>3187</v>
      </c>
      <c r="AP609">
        <v>-8.4634805826087997E-2</v>
      </c>
      <c r="AQ609">
        <f>(Table2[[#This Row],[Sharpe Ratio]]-AVERAGE(Table2[Sharpe Ratio]))/_xlfn.STDEV.P(Table2[Sharpe Ratio])</f>
        <v>-1.7625504894114523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-1.9343182626051558</v>
      </c>
      <c r="AS609">
        <f>_xlfn.RANK.AVG(Table2[[#This Row],[1Y Return vs Nifty Z-Score]],Table2[1Y Return vs Nifty Z-Score])</f>
        <v>545</v>
      </c>
      <c r="AT609">
        <f>_xlfn.RANK.AVG(Table2[[#This Row],[6M Return vs Nifty Z-Score]],Table2[6M Return vs Nifty Z-Score])</f>
        <v>424</v>
      </c>
      <c r="AU609">
        <f>_xlfn.RANK.AVG(Table2[[#This Row],[Sharpe Ratio Z-Score]],Table2[Sharpe Ratio Z-Score])</f>
        <v>707</v>
      </c>
      <c r="AV609">
        <f>(Table2[[#This Row],[Rank 1Y]]+Table2[[#This Row],[Rank 6M]]+Table2[[#This Row],[Rank Sharpe]])/3</f>
        <v>558.66666666666663</v>
      </c>
    </row>
    <row r="610" spans="1:48" x14ac:dyDescent="0.3">
      <c r="A610" t="s">
        <v>145</v>
      </c>
      <c r="B610" t="s">
        <v>146</v>
      </c>
      <c r="C610" t="s">
        <v>3149</v>
      </c>
      <c r="D610" t="s">
        <v>117</v>
      </c>
      <c r="E610">
        <v>190249.02068483899</v>
      </c>
      <c r="F610">
        <v>152.4</v>
      </c>
      <c r="G610">
        <v>-5.3034500877203996</v>
      </c>
      <c r="H610">
        <f>(Table2[[#This Row],[1Y Return vs Nifty]]-AVERAGE(Table2[1Y Return vs Nifty]))/_xlfn.STDEV.P(Table2[1Y Return vs Nifty])</f>
        <v>-0.51181773565854705</v>
      </c>
      <c r="I610">
        <v>3.44249690711806</v>
      </c>
      <c r="J610">
        <f>(Table2[[#This Row],[1M Return vs Nifty]]-AVERAGE(Table2[1M Return vs Nifty]))/_xlfn.STDEV.P(Table2[1M Return vs Nifty])</f>
        <v>0.18851444871653369</v>
      </c>
      <c r="K610">
        <v>-16.527822734249899</v>
      </c>
      <c r="L610">
        <f>(Table2[[#This Row],[6M Return vs Nifty]]-AVERAGE(Table2[6M Return vs Nifty]))/_xlfn.STDEV.P(Table2[6M Return vs Nifty])</f>
        <v>-0.83682305600501339</v>
      </c>
      <c r="M610">
        <v>-1.2781225423070699</v>
      </c>
      <c r="N610">
        <f>(Table2[[#This Row],[1W Return vs Nifty]]-AVERAGE(Table2[1W Return vs Nifty]))/_xlfn.STDEV.P(Table2[1W Return vs Nifty])</f>
        <v>-0.67586223581756788</v>
      </c>
      <c r="O610">
        <v>158.46</v>
      </c>
      <c r="P610">
        <v>158.30140120315701</v>
      </c>
      <c r="Q610">
        <v>153.90106929064399</v>
      </c>
      <c r="R610">
        <v>24.387389517135801</v>
      </c>
      <c r="S610" s="1">
        <f>(Table2[[#This Row],[Close Price]]-Table2[[#This Row],[20D EMA]])/Table2[[#This Row],[20D EMA]]</f>
        <v>-3.8243089738735338E-2</v>
      </c>
      <c r="T610" s="1">
        <f>(Table2[[#This Row],[Close Price]]-Table2[[#This Row],[50D EMA]])/Table2[[#This Row],[50D EMA]]</f>
        <v>-3.7279526007375073E-2</v>
      </c>
      <c r="U610" s="1">
        <f>(Table2[[#This Row],[Close Price]]-Table2[[#This Row],[200D EMA]])/Table2[[#This Row],[200D EMA]]</f>
        <v>-9.7534688846715924E-3</v>
      </c>
      <c r="V610">
        <v>0.99812820933788204</v>
      </c>
      <c r="W610">
        <v>152.1</v>
      </c>
      <c r="X610">
        <v>156.30000000000001</v>
      </c>
      <c r="Y610">
        <v>152.1</v>
      </c>
      <c r="Z610">
        <v>163.38</v>
      </c>
      <c r="AA610">
        <v>152.1</v>
      </c>
      <c r="AB610">
        <v>169.99</v>
      </c>
      <c r="AC610" s="1">
        <f>(Table2[[#This Row],[Close Price]]/Table2[[#This Row],[Day Low]])-1</f>
        <v>1.9723865877712132E-3</v>
      </c>
      <c r="AD610" s="1">
        <f>(Table2[[#This Row],[Day High]]/Table2[[#This Row],[Close Price]])-1</f>
        <v>2.5590551181102317E-2</v>
      </c>
      <c r="AE610" s="1">
        <f>(Table2[[#This Row],[Close Price]]/Table2[[#This Row],[Current Week Low]])-1</f>
        <v>1.9723865877712132E-3</v>
      </c>
      <c r="AF610" s="1">
        <f>(Table2[[#This Row],[Current Week High]]/Table2[[#This Row],[Close Price]])-1</f>
        <v>7.204724409448815E-2</v>
      </c>
      <c r="AG610" s="1">
        <f>(Table2[[#This Row],[Close Price]]/Table2[[#This Row],[Current Month Low]])-1</f>
        <v>1.9723865877712132E-3</v>
      </c>
      <c r="AH610" s="1">
        <f>(Table2[[#This Row],[Current Month High]]/Table2[[#This Row],[Close Price]])-1</f>
        <v>0.11541994750656159</v>
      </c>
      <c r="AI610">
        <v>21.128608923884499</v>
      </c>
      <c r="AJ610">
        <v>32.9842931937172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-0.08</v>
      </c>
      <c r="AM610" t="s">
        <v>3187</v>
      </c>
      <c r="AN610">
        <v>-9.58</v>
      </c>
      <c r="AO610" t="s">
        <v>3187</v>
      </c>
      <c r="AP610">
        <v>-2.0432574249889999E-3</v>
      </c>
      <c r="AQ610">
        <f>(Table2[[#This Row],[Sharpe Ratio]]-AVERAGE(Table2[Sharpe Ratio]))/_xlfn.STDEV.P(Table2[Sharpe Ratio])</f>
        <v>-0.7947675221571957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-2.6307561009217899</v>
      </c>
      <c r="AS610">
        <f>_xlfn.RANK.AVG(Table2[[#This Row],[1Y Return vs Nifty Z-Score]],Table2[1Y Return vs Nifty Z-Score])</f>
        <v>492</v>
      </c>
      <c r="AT610">
        <f>_xlfn.RANK.AVG(Table2[[#This Row],[6M Return vs Nifty Z-Score]],Table2[6M Return vs Nifty Z-Score])</f>
        <v>606</v>
      </c>
      <c r="AU610">
        <f>_xlfn.RANK.AVG(Table2[[#This Row],[Sharpe Ratio Z-Score]],Table2[Sharpe Ratio Z-Score])</f>
        <v>578</v>
      </c>
      <c r="AV610">
        <f>(Table2[[#This Row],[Rank 1Y]]+Table2[[#This Row],[Rank 6M]]+Table2[[#This Row],[Rank Sharpe]])/3</f>
        <v>558.66666666666663</v>
      </c>
    </row>
    <row r="611" spans="1:48" x14ac:dyDescent="0.3">
      <c r="A611" t="s">
        <v>1084</v>
      </c>
      <c r="B611" t="s">
        <v>1085</v>
      </c>
      <c r="C611" t="s">
        <v>3156</v>
      </c>
      <c r="D611" t="s">
        <v>448</v>
      </c>
      <c r="E611">
        <v>12256.270333319901</v>
      </c>
      <c r="F611">
        <v>924.6</v>
      </c>
      <c r="G611">
        <v>-24.366566535142599</v>
      </c>
      <c r="H611">
        <f>(Table2[[#This Row],[1Y Return vs Nifty]]-AVERAGE(Table2[1Y Return vs Nifty]))/_xlfn.STDEV.P(Table2[1Y Return vs Nifty])</f>
        <v>-0.83686417121225587</v>
      </c>
      <c r="I611">
        <v>-4.1658028194796604</v>
      </c>
      <c r="J611">
        <f>(Table2[[#This Row],[1M Return vs Nifty]]-AVERAGE(Table2[1M Return vs Nifty]))/_xlfn.STDEV.P(Table2[1M Return vs Nifty])</f>
        <v>-0.65072477359392855</v>
      </c>
      <c r="K611">
        <v>-2.2372290280236999</v>
      </c>
      <c r="L611">
        <f>(Table2[[#This Row],[6M Return vs Nifty]]-AVERAGE(Table2[6M Return vs Nifty]))/_xlfn.STDEV.P(Table2[6M Return vs Nifty])</f>
        <v>-0.3805906368027539</v>
      </c>
      <c r="M611">
        <v>-2.4803811106728699</v>
      </c>
      <c r="N611">
        <f>(Table2[[#This Row],[1W Return vs Nifty]]-AVERAGE(Table2[1W Return vs Nifty]))/_xlfn.STDEV.P(Table2[1W Return vs Nifty])</f>
        <v>-0.92575740780439864</v>
      </c>
      <c r="O611">
        <v>941.73</v>
      </c>
      <c r="P611">
        <v>932.47313652380205</v>
      </c>
      <c r="Q611">
        <v>898.03474590077701</v>
      </c>
      <c r="R611">
        <v>39.930960661781</v>
      </c>
      <c r="S611" s="1">
        <f>(Table2[[#This Row],[Close Price]]-Table2[[#This Row],[20D EMA]])/Table2[[#This Row],[20D EMA]]</f>
        <v>-1.818992704915421E-2</v>
      </c>
      <c r="T611" s="1">
        <f>(Table2[[#This Row],[Close Price]]-Table2[[#This Row],[50D EMA]])/Table2[[#This Row],[50D EMA]]</f>
        <v>-8.4432850828845985E-3</v>
      </c>
      <c r="U611" s="1">
        <f>(Table2[[#This Row],[Close Price]]-Table2[[#This Row],[200D EMA]])/Table2[[#This Row],[200D EMA]]</f>
        <v>2.9581543721425432E-2</v>
      </c>
      <c r="V611">
        <v>2.2192961558345901</v>
      </c>
      <c r="W611">
        <v>918.3</v>
      </c>
      <c r="X611">
        <v>934.25</v>
      </c>
      <c r="Y611">
        <v>915.4</v>
      </c>
      <c r="Z611">
        <v>960.3</v>
      </c>
      <c r="AA611">
        <v>908.1</v>
      </c>
      <c r="AB611">
        <v>977.7</v>
      </c>
      <c r="AC611" s="1">
        <f>(Table2[[#This Row],[Close Price]]/Table2[[#This Row],[Day Low]])-1</f>
        <v>6.8605031035608999E-3</v>
      </c>
      <c r="AD611" s="1">
        <f>(Table2[[#This Row],[Day High]]/Table2[[#This Row],[Close Price]])-1</f>
        <v>1.0436945706251421E-2</v>
      </c>
      <c r="AE611" s="1">
        <f>(Table2[[#This Row],[Close Price]]/Table2[[#This Row],[Current Week Low]])-1</f>
        <v>1.0050251256281451E-2</v>
      </c>
      <c r="AF611" s="1">
        <f>(Table2[[#This Row],[Current Week High]]/Table2[[#This Row],[Close Price]])-1</f>
        <v>3.8611291369240686E-2</v>
      </c>
      <c r="AG611" s="1">
        <f>(Table2[[#This Row],[Close Price]]/Table2[[#This Row],[Current Month Low]])-1</f>
        <v>1.8169805087545399E-2</v>
      </c>
      <c r="AH611" s="1">
        <f>(Table2[[#This Row],[Current Month High]]/Table2[[#This Row],[Close Price]])-1</f>
        <v>5.7430240103828689E-2</v>
      </c>
      <c r="AI611">
        <v>15.833874107722201</v>
      </c>
      <c r="AJ611">
        <v>21.410281662399001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0.05</v>
      </c>
      <c r="AM611" t="s">
        <v>3188</v>
      </c>
      <c r="AN611">
        <v>-0.7</v>
      </c>
      <c r="AO611" t="s">
        <v>3187</v>
      </c>
      <c r="AP611">
        <v>-1.9257921132974001E-2</v>
      </c>
      <c r="AQ611">
        <f>(Table2[[#This Row],[Sharpe Ratio]]-AVERAGE(Table2[Sharpe Ratio]))/_xlfn.STDEV.P(Table2[Sharpe Ratio])</f>
        <v>-0.99648378303524232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-3.790420772448579</v>
      </c>
      <c r="AS611">
        <f>_xlfn.RANK.AVG(Table2[[#This Row],[1Y Return vs Nifty Z-Score]],Table2[1Y Return vs Nifty Z-Score])</f>
        <v>606</v>
      </c>
      <c r="AT611">
        <f>_xlfn.RANK.AVG(Table2[[#This Row],[6M Return vs Nifty Z-Score]],Table2[6M Return vs Nifty Z-Score])</f>
        <v>451</v>
      </c>
      <c r="AU611">
        <f>_xlfn.RANK.AVG(Table2[[#This Row],[Sharpe Ratio Z-Score]],Table2[Sharpe Ratio Z-Score])</f>
        <v>620</v>
      </c>
      <c r="AV611">
        <f>(Table2[[#This Row],[Rank 1Y]]+Table2[[#This Row],[Rank 6M]]+Table2[[#This Row],[Rank Sharpe]])/3</f>
        <v>559</v>
      </c>
    </row>
    <row r="612" spans="1:48" x14ac:dyDescent="0.3">
      <c r="A612" t="s">
        <v>1650</v>
      </c>
      <c r="B612" t="s">
        <v>1651</v>
      </c>
      <c r="C612" t="s">
        <v>3151</v>
      </c>
      <c r="D612" t="s">
        <v>258</v>
      </c>
      <c r="E612">
        <v>5501.0692912599998</v>
      </c>
      <c r="F612">
        <v>693.65</v>
      </c>
      <c r="G612">
        <v>-27.036477956589501</v>
      </c>
      <c r="H612">
        <f>(Table2[[#This Row],[1Y Return vs Nifty]]-AVERAGE(Table2[1Y Return vs Nifty]))/_xlfn.STDEV.P(Table2[1Y Return vs Nifty])</f>
        <v>-0.8823890041103315</v>
      </c>
      <c r="I612">
        <v>3.3311060600613098</v>
      </c>
      <c r="J612">
        <f>(Table2[[#This Row],[1M Return vs Nifty]]-AVERAGE(Table2[1M Return vs Nifty]))/_xlfn.STDEV.P(Table2[1M Return vs Nifty])</f>
        <v>0.17622739757295122</v>
      </c>
      <c r="K612">
        <v>-8.3493930832155492</v>
      </c>
      <c r="L612">
        <f>(Table2[[#This Row],[6M Return vs Nifty]]-AVERAGE(Table2[6M Return vs Nifty]))/_xlfn.STDEV.P(Table2[6M Return vs Nifty])</f>
        <v>-0.57572370480442359</v>
      </c>
      <c r="M612">
        <v>1.1508338223772001</v>
      </c>
      <c r="N612">
        <f>(Table2[[#This Row],[1W Return vs Nifty]]-AVERAGE(Table2[1W Return vs Nifty]))/_xlfn.STDEV.P(Table2[1W Return vs Nifty])</f>
        <v>-0.17099208186529308</v>
      </c>
      <c r="O612">
        <v>698.31</v>
      </c>
      <c r="P612">
        <v>713.588697465942</v>
      </c>
      <c r="Q612">
        <v>702.27430080844704</v>
      </c>
      <c r="R612">
        <v>47.442450660237199</v>
      </c>
      <c r="S612" s="1">
        <f>(Table2[[#This Row],[Close Price]]-Table2[[#This Row],[20D EMA]])/Table2[[#This Row],[20D EMA]]</f>
        <v>-6.673253998940254E-3</v>
      </c>
      <c r="T612" s="1">
        <f>(Table2[[#This Row],[Close Price]]-Table2[[#This Row],[50D EMA]])/Table2[[#This Row],[50D EMA]]</f>
        <v>-2.7941442369739406E-2</v>
      </c>
      <c r="U612" s="1">
        <f>(Table2[[#This Row],[Close Price]]-Table2[[#This Row],[200D EMA]])/Table2[[#This Row],[200D EMA]]</f>
        <v>-1.2280530269324824E-2</v>
      </c>
      <c r="V612">
        <v>0.69631681316240501</v>
      </c>
      <c r="W612">
        <v>690.3</v>
      </c>
      <c r="X612">
        <v>709.75</v>
      </c>
      <c r="Y612">
        <v>690.3</v>
      </c>
      <c r="Z612">
        <v>716</v>
      </c>
      <c r="AA612">
        <v>669.5</v>
      </c>
      <c r="AB612">
        <v>716</v>
      </c>
      <c r="AC612" s="1">
        <f>(Table2[[#This Row],[Close Price]]/Table2[[#This Row],[Day Low]])-1</f>
        <v>4.8529624800810467E-3</v>
      </c>
      <c r="AD612" s="1">
        <f>(Table2[[#This Row],[Day High]]/Table2[[#This Row],[Close Price]])-1</f>
        <v>2.321055287248619E-2</v>
      </c>
      <c r="AE612" s="1">
        <f>(Table2[[#This Row],[Close Price]]/Table2[[#This Row],[Current Week Low]])-1</f>
        <v>4.8529624800810467E-3</v>
      </c>
      <c r="AF612" s="1">
        <f>(Table2[[#This Row],[Current Week High]]/Table2[[#This Row],[Close Price]])-1</f>
        <v>3.2220860664600393E-2</v>
      </c>
      <c r="AG612" s="1">
        <f>(Table2[[#This Row],[Close Price]]/Table2[[#This Row],[Current Month Low]])-1</f>
        <v>3.6071695294996209E-2</v>
      </c>
      <c r="AH612" s="1">
        <f>(Table2[[#This Row],[Current Month High]]/Table2[[#This Row],[Close Price]])-1</f>
        <v>3.2220860664600393E-2</v>
      </c>
      <c r="AI612">
        <v>27.412960426728102</v>
      </c>
      <c r="AJ612">
        <v>19.471236651739499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-0.13</v>
      </c>
      <c r="AM612" t="s">
        <v>3187</v>
      </c>
      <c r="AN612">
        <v>3.68</v>
      </c>
      <c r="AO612" t="s">
        <v>3188</v>
      </c>
      <c r="AQ612">
        <f>(Table2[[#This Row],[Sharpe Ratio]]-AVERAGE(Table2[Sharpe Ratio]))/_xlfn.STDEV.P(Table2[Sharpe Ratio])</f>
        <v>-0.77082524510946537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628</v>
      </c>
      <c r="AT612">
        <f>_xlfn.RANK.AVG(Table2[[#This Row],[6M Return vs Nifty Z-Score]],Table2[6M Return vs Nifty Z-Score])</f>
        <v>506</v>
      </c>
      <c r="AU612">
        <f>_xlfn.RANK.AVG(Table2[[#This Row],[Sharpe Ratio Z-Score]],Table2[Sharpe Ratio Z-Score])</f>
        <v>548.5</v>
      </c>
      <c r="AV612">
        <f>(Table2[[#This Row],[Rank 1Y]]+Table2[[#This Row],[Rank 6M]]+Table2[[#This Row],[Rank Sharpe]])/3</f>
        <v>560.83333333333337</v>
      </c>
    </row>
    <row r="613" spans="1:48" x14ac:dyDescent="0.3">
      <c r="A613" t="s">
        <v>932</v>
      </c>
      <c r="B613" t="s">
        <v>933</v>
      </c>
      <c r="C613" t="s">
        <v>3141</v>
      </c>
      <c r="D613" t="s">
        <v>21</v>
      </c>
      <c r="E613">
        <v>16416.2540377</v>
      </c>
      <c r="F613">
        <v>593.5</v>
      </c>
      <c r="G613">
        <v>-17.893320606226698</v>
      </c>
      <c r="H613">
        <f>(Table2[[#This Row],[1Y Return vs Nifty]]-AVERAGE(Table2[1Y Return vs Nifty]))/_xlfn.STDEV.P(Table2[1Y Return vs Nifty])</f>
        <v>-0.72648843482833436</v>
      </c>
      <c r="I613">
        <v>-2.83325105344773</v>
      </c>
      <c r="J613">
        <f>(Table2[[#This Row],[1M Return vs Nifty]]-AVERAGE(Table2[1M Return vs Nifty]))/_xlfn.STDEV.P(Table2[1M Return vs Nifty])</f>
        <v>-0.50373664904574311</v>
      </c>
      <c r="K613">
        <v>-26.768112227116699</v>
      </c>
      <c r="L613">
        <f>(Table2[[#This Row],[6M Return vs Nifty]]-AVERAGE(Table2[6M Return vs Nifty]))/_xlfn.STDEV.P(Table2[6M Return vs Nifty])</f>
        <v>-1.1637480350999407</v>
      </c>
      <c r="M613">
        <v>1.32079418109766</v>
      </c>
      <c r="N613">
        <f>(Table2[[#This Row],[1W Return vs Nifty]]-AVERAGE(Table2[1W Return vs Nifty]))/_xlfn.STDEV.P(Table2[1W Return vs Nifty])</f>
        <v>-0.13566501147383453</v>
      </c>
      <c r="O613">
        <v>601.63</v>
      </c>
      <c r="P613">
        <v>620.67700679282905</v>
      </c>
      <c r="Q613">
        <v>638.35118300485397</v>
      </c>
      <c r="R613">
        <v>46.648518900257699</v>
      </c>
      <c r="S613" s="1">
        <f>(Table2[[#This Row],[Close Price]]-Table2[[#This Row],[20D EMA]])/Table2[[#This Row],[20D EMA]]</f>
        <v>-1.3513288898492421E-2</v>
      </c>
      <c r="T613" s="1">
        <f>(Table2[[#This Row],[Close Price]]-Table2[[#This Row],[50D EMA]])/Table2[[#This Row],[50D EMA]]</f>
        <v>-4.3786069880787849E-2</v>
      </c>
      <c r="U613" s="1">
        <f>(Table2[[#This Row],[Close Price]]-Table2[[#This Row],[200D EMA]])/Table2[[#This Row],[200D EMA]]</f>
        <v>-7.0260985173913146E-2</v>
      </c>
      <c r="V613">
        <v>0.58920153924980001</v>
      </c>
      <c r="W613">
        <v>590.5</v>
      </c>
      <c r="X613">
        <v>608.6</v>
      </c>
      <c r="Y613">
        <v>580.54999999999995</v>
      </c>
      <c r="Z613">
        <v>608.6</v>
      </c>
      <c r="AA613">
        <v>561.85</v>
      </c>
      <c r="AB613">
        <v>608.75</v>
      </c>
      <c r="AC613" s="1">
        <f>(Table2[[#This Row],[Close Price]]/Table2[[#This Row],[Day Low]])-1</f>
        <v>5.0804403048263502E-3</v>
      </c>
      <c r="AD613" s="1">
        <f>(Table2[[#This Row],[Day High]]/Table2[[#This Row],[Close Price]])-1</f>
        <v>2.544229149115429E-2</v>
      </c>
      <c r="AE613" s="1">
        <f>(Table2[[#This Row],[Close Price]]/Table2[[#This Row],[Current Week Low]])-1</f>
        <v>2.2306433554388105E-2</v>
      </c>
      <c r="AF613" s="1">
        <f>(Table2[[#This Row],[Current Week High]]/Table2[[#This Row],[Close Price]])-1</f>
        <v>2.544229149115429E-2</v>
      </c>
      <c r="AG613" s="1">
        <f>(Table2[[#This Row],[Close Price]]/Table2[[#This Row],[Current Month Low]])-1</f>
        <v>5.6331761146213299E-2</v>
      </c>
      <c r="AH613" s="1">
        <f>(Table2[[#This Row],[Current Month High]]/Table2[[#This Row],[Close Price]])-1</f>
        <v>2.5695029486099363E-2</v>
      </c>
      <c r="AI613">
        <v>45.214827295703401</v>
      </c>
      <c r="AJ613">
        <v>16.475321361986001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</v>
      </c>
      <c r="AM613" t="s">
        <v>3187</v>
      </c>
      <c r="AN613">
        <v>-1.4</v>
      </c>
      <c r="AO613" t="s">
        <v>3187</v>
      </c>
      <c r="AP613">
        <v>3.3941893595181002E-2</v>
      </c>
      <c r="AQ613">
        <f>(Table2[[#This Row],[Sharpe Ratio]]-AVERAGE(Table2[Sharpe Ratio]))/_xlfn.STDEV.P(Table2[Sharpe Ratio])</f>
        <v>-0.37310432652047065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568</v>
      </c>
      <c r="AT613">
        <f>_xlfn.RANK.AVG(Table2[[#This Row],[6M Return vs Nifty Z-Score]],Table2[6M Return vs Nifty Z-Score])</f>
        <v>689</v>
      </c>
      <c r="AU613">
        <f>_xlfn.RANK.AVG(Table2[[#This Row],[Sharpe Ratio Z-Score]],Table2[Sharpe Ratio Z-Score])</f>
        <v>435</v>
      </c>
      <c r="AV613">
        <f>(Table2[[#This Row],[Rank 1Y]]+Table2[[#This Row],[Rank 6M]]+Table2[[#This Row],[Rank Sharpe]])/3</f>
        <v>564</v>
      </c>
    </row>
    <row r="614" spans="1:48" x14ac:dyDescent="0.3">
      <c r="A614" t="s">
        <v>942</v>
      </c>
      <c r="B614" t="s">
        <v>943</v>
      </c>
      <c r="C614" t="s">
        <v>3142</v>
      </c>
      <c r="D614" t="s">
        <v>54</v>
      </c>
      <c r="E614">
        <v>16072.305474475999</v>
      </c>
      <c r="F614">
        <v>194.83</v>
      </c>
      <c r="G614">
        <v>-22.6537181174035</v>
      </c>
      <c r="H614">
        <f>(Table2[[#This Row],[1Y Return vs Nifty]]-AVERAGE(Table2[1Y Return vs Nifty]))/_xlfn.STDEV.P(Table2[1Y Return vs Nifty])</f>
        <v>-0.80765828169437537</v>
      </c>
      <c r="I614">
        <v>-4.6810315455359701</v>
      </c>
      <c r="J614">
        <f>(Table2[[#This Row],[1M Return vs Nifty]]-AVERAGE(Table2[1M Return vs Nifty]))/_xlfn.STDEV.P(Table2[1M Return vs Nifty])</f>
        <v>-0.70755746564152056</v>
      </c>
      <c r="K614">
        <v>-27.204781530688098</v>
      </c>
      <c r="L614">
        <f>(Table2[[#This Row],[6M Return vs Nifty]]-AVERAGE(Table2[6M Return vs Nifty]))/_xlfn.STDEV.P(Table2[6M Return vs Nifty])</f>
        <v>-1.1776888619721615</v>
      </c>
      <c r="M614">
        <v>-1.6576907431793499</v>
      </c>
      <c r="N614">
        <f>(Table2[[#This Row],[1W Return vs Nifty]]-AVERAGE(Table2[1W Return vs Nifty]))/_xlfn.STDEV.P(Table2[1W Return vs Nifty])</f>
        <v>-0.75475729494502386</v>
      </c>
      <c r="O614">
        <v>201.78</v>
      </c>
      <c r="P614">
        <v>206.50980491284199</v>
      </c>
      <c r="Q614">
        <v>210.32657167173701</v>
      </c>
      <c r="R614">
        <v>28.584856607995899</v>
      </c>
      <c r="S614" s="1">
        <f>(Table2[[#This Row],[Close Price]]-Table2[[#This Row],[20D EMA]])/Table2[[#This Row],[20D EMA]]</f>
        <v>-3.4443453265933135E-2</v>
      </c>
      <c r="T614" s="1">
        <f>(Table2[[#This Row],[Close Price]]-Table2[[#This Row],[50D EMA]])/Table2[[#This Row],[50D EMA]]</f>
        <v>-5.6558113149985621E-2</v>
      </c>
      <c r="U614" s="1">
        <f>(Table2[[#This Row],[Close Price]]-Table2[[#This Row],[200D EMA]])/Table2[[#This Row],[200D EMA]]</f>
        <v>-7.3678620578302226E-2</v>
      </c>
      <c r="V614">
        <v>0.363190099840349</v>
      </c>
      <c r="W614">
        <v>193.64</v>
      </c>
      <c r="X614">
        <v>197.75</v>
      </c>
      <c r="Y614">
        <v>193.64</v>
      </c>
      <c r="Z614">
        <v>203.4</v>
      </c>
      <c r="AA614">
        <v>193.64</v>
      </c>
      <c r="AB614">
        <v>208</v>
      </c>
      <c r="AC614" s="1">
        <f>(Table2[[#This Row],[Close Price]]/Table2[[#This Row],[Day Low]])-1</f>
        <v>6.1454244990706286E-3</v>
      </c>
      <c r="AD614" s="1">
        <f>(Table2[[#This Row],[Day High]]/Table2[[#This Row],[Close Price]])-1</f>
        <v>1.4987424934558291E-2</v>
      </c>
      <c r="AE614" s="1">
        <f>(Table2[[#This Row],[Close Price]]/Table2[[#This Row],[Current Week Low]])-1</f>
        <v>6.1454244990706286E-3</v>
      </c>
      <c r="AF614" s="1">
        <f>(Table2[[#This Row],[Current Week High]]/Table2[[#This Row],[Close Price]])-1</f>
        <v>4.3987065646974299E-2</v>
      </c>
      <c r="AG614" s="1">
        <f>(Table2[[#This Row],[Close Price]]/Table2[[#This Row],[Current Month Low]])-1</f>
        <v>6.1454244990706286E-3</v>
      </c>
      <c r="AH614" s="1">
        <f>(Table2[[#This Row],[Current Month High]]/Table2[[#This Row],[Close Price]])-1</f>
        <v>6.7597392598675698E-2</v>
      </c>
      <c r="AI614">
        <v>48.462762408253298</v>
      </c>
      <c r="AJ614">
        <v>6.4499385329872903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-0.08</v>
      </c>
      <c r="AM614" t="s">
        <v>3187</v>
      </c>
      <c r="AN614">
        <v>-5.86</v>
      </c>
      <c r="AO614" t="s">
        <v>3187</v>
      </c>
      <c r="AP614">
        <v>4.2658794826871002E-2</v>
      </c>
      <c r="AQ614">
        <f>(Table2[[#This Row],[Sharpe Ratio]]-AVERAGE(Table2[Sharpe Ratio]))/_xlfn.STDEV.P(Table2[Sharpe Ratio])</f>
        <v>-0.27096229501019842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596</v>
      </c>
      <c r="AT614">
        <f>_xlfn.RANK.AVG(Table2[[#This Row],[6M Return vs Nifty Z-Score]],Table2[6M Return vs Nifty Z-Score])</f>
        <v>691</v>
      </c>
      <c r="AU614">
        <f>_xlfn.RANK.AVG(Table2[[#This Row],[Sharpe Ratio Z-Score]],Table2[Sharpe Ratio Z-Score])</f>
        <v>409</v>
      </c>
      <c r="AV614">
        <f>(Table2[[#This Row],[Rank 1Y]]+Table2[[#This Row],[Rank 6M]]+Table2[[#This Row],[Rank Sharpe]])/3</f>
        <v>565.33333333333337</v>
      </c>
    </row>
    <row r="615" spans="1:48" x14ac:dyDescent="0.3">
      <c r="A615" t="s">
        <v>1424</v>
      </c>
      <c r="B615" t="s">
        <v>1425</v>
      </c>
      <c r="C615" t="s">
        <v>3154</v>
      </c>
      <c r="D615" t="s">
        <v>286</v>
      </c>
      <c r="E615">
        <v>7710.5936227499997</v>
      </c>
      <c r="F615">
        <v>382.5</v>
      </c>
      <c r="G615">
        <v>-42.977032148784197</v>
      </c>
      <c r="H615">
        <f>(Table2[[#This Row],[1Y Return vs Nifty]]-AVERAGE(Table2[1Y Return vs Nifty]))/_xlfn.STDEV.P(Table2[1Y Return vs Nifty])</f>
        <v>-1.1541924280265858</v>
      </c>
      <c r="I615">
        <v>-4.6387051928705398</v>
      </c>
      <c r="J615">
        <f>(Table2[[#This Row],[1M Return vs Nifty]]-AVERAGE(Table2[1M Return vs Nifty]))/_xlfn.STDEV.P(Table2[1M Return vs Nifty])</f>
        <v>-0.70288862548397613</v>
      </c>
      <c r="K615">
        <v>-14.900364167311899</v>
      </c>
      <c r="L615">
        <f>(Table2[[#This Row],[6M Return vs Nifty]]-AVERAGE(Table2[6M Return vs Nifty]))/_xlfn.STDEV.P(Table2[6M Return vs Nifty])</f>
        <v>-0.78486584733970322</v>
      </c>
      <c r="M615">
        <v>-1.03008598351393</v>
      </c>
      <c r="N615">
        <f>(Table2[[#This Row],[1W Return vs Nifty]]-AVERAGE(Table2[1W Return vs Nifty]))/_xlfn.STDEV.P(Table2[1W Return vs Nifty])</f>
        <v>-0.62430665522155226</v>
      </c>
      <c r="O615">
        <v>394.19</v>
      </c>
      <c r="P615">
        <v>406.36108076669598</v>
      </c>
      <c r="Q615">
        <v>407.387319541316</v>
      </c>
      <c r="R615">
        <v>30.858790357367901</v>
      </c>
      <c r="S615" s="1">
        <f>(Table2[[#This Row],[Close Price]]-Table2[[#This Row],[20D EMA]])/Table2[[#This Row],[20D EMA]]</f>
        <v>-2.965574976534158E-2</v>
      </c>
      <c r="T615" s="1">
        <f>(Table2[[#This Row],[Close Price]]-Table2[[#This Row],[50D EMA]])/Table2[[#This Row],[50D EMA]]</f>
        <v>-5.8718912553526098E-2</v>
      </c>
      <c r="U615" s="1">
        <f>(Table2[[#This Row],[Close Price]]-Table2[[#This Row],[200D EMA]])/Table2[[#This Row],[200D EMA]]</f>
        <v>-6.109006919836641E-2</v>
      </c>
      <c r="V615">
        <v>0.52127441015835596</v>
      </c>
      <c r="W615">
        <v>380.2</v>
      </c>
      <c r="X615">
        <v>388</v>
      </c>
      <c r="Y615">
        <v>379.5</v>
      </c>
      <c r="Z615">
        <v>397.7</v>
      </c>
      <c r="AA615">
        <v>375</v>
      </c>
      <c r="AB615">
        <v>399.9</v>
      </c>
      <c r="AC615" s="1">
        <f>(Table2[[#This Row],[Close Price]]/Table2[[#This Row],[Day Low]])-1</f>
        <v>6.0494476591268498E-3</v>
      </c>
      <c r="AD615" s="1">
        <f>(Table2[[#This Row],[Day High]]/Table2[[#This Row],[Close Price]])-1</f>
        <v>1.437908496732021E-2</v>
      </c>
      <c r="AE615" s="1">
        <f>(Table2[[#This Row],[Close Price]]/Table2[[#This Row],[Current Week Low]])-1</f>
        <v>7.905138339920903E-3</v>
      </c>
      <c r="AF615" s="1">
        <f>(Table2[[#This Row],[Current Week High]]/Table2[[#This Row],[Close Price]])-1</f>
        <v>3.9738562091503171E-2</v>
      </c>
      <c r="AG615" s="1">
        <f>(Table2[[#This Row],[Close Price]]/Table2[[#This Row],[Current Month Low]])-1</f>
        <v>2.0000000000000018E-2</v>
      </c>
      <c r="AH615" s="1">
        <f>(Table2[[#This Row],[Current Month High]]/Table2[[#This Row],[Close Price]])-1</f>
        <v>4.54901960784313E-2</v>
      </c>
      <c r="AI615">
        <v>32.026143790849602</v>
      </c>
      <c r="AJ615">
        <v>9.9928109273903694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-0.18</v>
      </c>
      <c r="AM615" t="s">
        <v>3187</v>
      </c>
      <c r="AN615">
        <v>-1.94</v>
      </c>
      <c r="AO615" t="s">
        <v>3187</v>
      </c>
      <c r="AP615">
        <v>4.0061805718814E-2</v>
      </c>
      <c r="AQ615">
        <f>(Table2[[#This Row],[Sharpe Ratio]]-AVERAGE(Table2[Sharpe Ratio]))/_xlfn.STDEV.P(Table2[Sharpe Ratio])</f>
        <v>-0.3013930336702445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693</v>
      </c>
      <c r="AT615">
        <f>_xlfn.RANK.AVG(Table2[[#This Row],[6M Return vs Nifty Z-Score]],Table2[6M Return vs Nifty Z-Score])</f>
        <v>586</v>
      </c>
      <c r="AU615">
        <f>_xlfn.RANK.AVG(Table2[[#This Row],[Sharpe Ratio Z-Score]],Table2[Sharpe Ratio Z-Score])</f>
        <v>418</v>
      </c>
      <c r="AV615">
        <f>(Table2[[#This Row],[Rank 1Y]]+Table2[[#This Row],[Rank 6M]]+Table2[[#This Row],[Rank Sharpe]])/3</f>
        <v>565.66666666666663</v>
      </c>
    </row>
    <row r="616" spans="1:48" x14ac:dyDescent="0.3">
      <c r="A616" t="s">
        <v>469</v>
      </c>
      <c r="B616" t="s">
        <v>470</v>
      </c>
      <c r="C616" t="s">
        <v>3142</v>
      </c>
      <c r="D616" t="s">
        <v>34</v>
      </c>
      <c r="E616">
        <v>47657.327221287997</v>
      </c>
      <c r="F616">
        <v>104.68</v>
      </c>
      <c r="G616">
        <v>-26.2185274667298</v>
      </c>
      <c r="H616">
        <f>(Table2[[#This Row],[1Y Return vs Nifty]]-AVERAGE(Table2[1Y Return vs Nifty]))/_xlfn.STDEV.P(Table2[1Y Return vs Nifty])</f>
        <v>-0.86844207723079403</v>
      </c>
      <c r="I616">
        <v>-4.9998723642111704</v>
      </c>
      <c r="J616">
        <f>(Table2[[#This Row],[1M Return vs Nifty]]-AVERAGE(Table2[1M Return vs Nifty]))/_xlfn.STDEV.P(Table2[1M Return vs Nifty])</f>
        <v>-0.7427274418939499</v>
      </c>
      <c r="K616">
        <v>-35.782899499538701</v>
      </c>
      <c r="L616">
        <f>(Table2[[#This Row],[6M Return vs Nifty]]-AVERAGE(Table2[6M Return vs Nifty]))/_xlfn.STDEV.P(Table2[6M Return vs Nifty])</f>
        <v>-1.4515484085791006</v>
      </c>
      <c r="M616">
        <v>-0.20252232075710699</v>
      </c>
      <c r="N616">
        <f>(Table2[[#This Row],[1W Return vs Nifty]]-AVERAGE(Table2[1W Return vs Nifty]))/_xlfn.STDEV.P(Table2[1W Return vs Nifty])</f>
        <v>-0.45229360472129954</v>
      </c>
      <c r="O616">
        <v>107.84</v>
      </c>
      <c r="P616">
        <v>112.339401247612</v>
      </c>
      <c r="Q616">
        <v>117.80658674176701</v>
      </c>
      <c r="R616">
        <v>20.421199511725199</v>
      </c>
      <c r="S616" s="1">
        <f>(Table2[[#This Row],[Close Price]]-Table2[[#This Row],[20D EMA]])/Table2[[#This Row],[20D EMA]]</f>
        <v>-2.9302670623145368E-2</v>
      </c>
      <c r="T616" s="1">
        <f>(Table2[[#This Row],[Close Price]]-Table2[[#This Row],[50D EMA]])/Table2[[#This Row],[50D EMA]]</f>
        <v>-6.8180897908914323E-2</v>
      </c>
      <c r="U616" s="1">
        <f>(Table2[[#This Row],[Close Price]]-Table2[[#This Row],[200D EMA]])/Table2[[#This Row],[200D EMA]]</f>
        <v>-0.11142489655982125</v>
      </c>
      <c r="V616">
        <v>0.580479803945678</v>
      </c>
      <c r="W616">
        <v>103.76</v>
      </c>
      <c r="X616">
        <v>105.39</v>
      </c>
      <c r="Y616">
        <v>103.76</v>
      </c>
      <c r="Z616">
        <v>106.3</v>
      </c>
      <c r="AA616">
        <v>101.07</v>
      </c>
      <c r="AB616">
        <v>111.69</v>
      </c>
      <c r="AC616" s="1">
        <f>(Table2[[#This Row],[Close Price]]/Table2[[#This Row],[Day Low]])-1</f>
        <v>8.8666152659984121E-3</v>
      </c>
      <c r="AD616" s="1">
        <f>(Table2[[#This Row],[Day High]]/Table2[[#This Row],[Close Price]])-1</f>
        <v>6.7825754680932437E-3</v>
      </c>
      <c r="AE616" s="1">
        <f>(Table2[[#This Row],[Close Price]]/Table2[[#This Row],[Current Week Low]])-1</f>
        <v>8.8666152659984121E-3</v>
      </c>
      <c r="AF616" s="1">
        <f>(Table2[[#This Row],[Current Week High]]/Table2[[#This Row],[Close Price]])-1</f>
        <v>1.5475735575085858E-2</v>
      </c>
      <c r="AG616" s="1">
        <f>(Table2[[#This Row],[Close Price]]/Table2[[#This Row],[Current Month Low]])-1</f>
        <v>3.5717819333135559E-2</v>
      </c>
      <c r="AH616" s="1">
        <f>(Table2[[#This Row],[Current Month High]]/Table2[[#This Row],[Close Price]])-1</f>
        <v>6.6965991593427532E-2</v>
      </c>
      <c r="AI616">
        <v>50.888421857088197</v>
      </c>
      <c r="AJ616">
        <v>21.157407407407401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3187</v>
      </c>
      <c r="AN616">
        <v>-5.35</v>
      </c>
      <c r="AO616" t="s">
        <v>3187</v>
      </c>
      <c r="AP616">
        <v>5.8991427503863998E-2</v>
      </c>
      <c r="AQ616">
        <f>(Table2[[#This Row],[Sharpe Ratio]]-AVERAGE(Table2[Sharpe Ratio]))/_xlfn.STDEV.P(Table2[Sharpe Ratio])</f>
        <v>-7.9581408936342163E-2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620</v>
      </c>
      <c r="AT616">
        <f>_xlfn.RANK.AVG(Table2[[#This Row],[6M Return vs Nifty Z-Score]],Table2[6M Return vs Nifty Z-Score])</f>
        <v>717</v>
      </c>
      <c r="AU616">
        <f>_xlfn.RANK.AVG(Table2[[#This Row],[Sharpe Ratio Z-Score]],Table2[Sharpe Ratio Z-Score])</f>
        <v>361</v>
      </c>
      <c r="AV616">
        <f>(Table2[[#This Row],[Rank 1Y]]+Table2[[#This Row],[Rank 6M]]+Table2[[#This Row],[Rank Sharpe]])/3</f>
        <v>566</v>
      </c>
    </row>
    <row r="617" spans="1:48" x14ac:dyDescent="0.3">
      <c r="A617" t="s">
        <v>477</v>
      </c>
      <c r="B617" t="s">
        <v>478</v>
      </c>
      <c r="C617" t="s">
        <v>3141</v>
      </c>
      <c r="D617" t="s">
        <v>278</v>
      </c>
      <c r="E617">
        <v>45871.298143759901</v>
      </c>
      <c r="F617">
        <v>7365.1</v>
      </c>
      <c r="G617">
        <v>-26.0045379592089</v>
      </c>
      <c r="H617">
        <f>(Table2[[#This Row],[1Y Return vs Nifty]]-AVERAGE(Table2[1Y Return vs Nifty]))/_xlfn.STDEV.P(Table2[1Y Return vs Nifty])</f>
        <v>-0.86479332825224142</v>
      </c>
      <c r="I617">
        <v>-1.19640460885338</v>
      </c>
      <c r="J617">
        <f>(Table2[[#This Row],[1M Return vs Nifty]]-AVERAGE(Table2[1M Return vs Nifty]))/_xlfn.STDEV.P(Table2[1M Return vs Nifty])</f>
        <v>-0.32318307116806128</v>
      </c>
      <c r="K617">
        <v>-13.4595839536589</v>
      </c>
      <c r="L617">
        <f>(Table2[[#This Row],[6M Return vs Nifty]]-AVERAGE(Table2[6M Return vs Nifty]))/_xlfn.STDEV.P(Table2[6M Return vs Nifty])</f>
        <v>-0.73886841322839203</v>
      </c>
      <c r="M617">
        <v>-2.5695206211984898</v>
      </c>
      <c r="N617">
        <f>(Table2[[#This Row],[1W Return vs Nifty]]-AVERAGE(Table2[1W Return vs Nifty]))/_xlfn.STDEV.P(Table2[1W Return vs Nifty])</f>
        <v>-0.94428547980134048</v>
      </c>
      <c r="O617">
        <v>7595.64</v>
      </c>
      <c r="P617">
        <v>7535.30204171898</v>
      </c>
      <c r="Q617">
        <v>7460.2853243168402</v>
      </c>
      <c r="R617">
        <v>31.833966902963901</v>
      </c>
      <c r="S617" s="1">
        <f>(Table2[[#This Row],[Close Price]]-Table2[[#This Row],[20D EMA]])/Table2[[#This Row],[20D EMA]]</f>
        <v>-3.0351622773064541E-2</v>
      </c>
      <c r="T617" s="1">
        <f>(Table2[[#This Row],[Close Price]]-Table2[[#This Row],[50D EMA]])/Table2[[#This Row],[50D EMA]]</f>
        <v>-2.2587288575383047E-2</v>
      </c>
      <c r="U617" s="1">
        <f>(Table2[[#This Row],[Close Price]]-Table2[[#This Row],[200D EMA]])/Table2[[#This Row],[200D EMA]]</f>
        <v>-1.2758938858086663E-2</v>
      </c>
      <c r="V617">
        <v>0.67791992269635704</v>
      </c>
      <c r="W617">
        <v>7330.65</v>
      </c>
      <c r="X617">
        <v>7548</v>
      </c>
      <c r="Y617">
        <v>7330.65</v>
      </c>
      <c r="Z617">
        <v>7749</v>
      </c>
      <c r="AA617">
        <v>7330.65</v>
      </c>
      <c r="AB617">
        <v>8027</v>
      </c>
      <c r="AC617" s="1">
        <f>(Table2[[#This Row],[Close Price]]/Table2[[#This Row],[Day Low]])-1</f>
        <v>4.6994468430494596E-3</v>
      </c>
      <c r="AD617" s="1">
        <f>(Table2[[#This Row],[Day High]]/Table2[[#This Row],[Close Price]])-1</f>
        <v>2.4833335596257999E-2</v>
      </c>
      <c r="AE617" s="1">
        <f>(Table2[[#This Row],[Close Price]]/Table2[[#This Row],[Current Week Low]])-1</f>
        <v>4.6994468430494596E-3</v>
      </c>
      <c r="AF617" s="1">
        <f>(Table2[[#This Row],[Current Week High]]/Table2[[#This Row],[Close Price]])-1</f>
        <v>5.2124207410625845E-2</v>
      </c>
      <c r="AG617" s="1">
        <f>(Table2[[#This Row],[Close Price]]/Table2[[#This Row],[Current Month Low]])-1</f>
        <v>4.6994468430494596E-3</v>
      </c>
      <c r="AH617" s="1">
        <f>(Table2[[#This Row],[Current Month High]]/Table2[[#This Row],[Close Price]])-1</f>
        <v>8.986979131308459E-2</v>
      </c>
      <c r="AI617">
        <v>24.9134431304395</v>
      </c>
      <c r="AJ617">
        <v>14.8786498627402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0.01</v>
      </c>
      <c r="AM617" t="s">
        <v>3188</v>
      </c>
      <c r="AN617">
        <v>-4.6500000000000004</v>
      </c>
      <c r="AO617" t="s">
        <v>3187</v>
      </c>
      <c r="AP617">
        <v>3.0552094394989998E-3</v>
      </c>
      <c r="AQ617">
        <f>(Table2[[#This Row],[Sharpe Ratio]]-AVERAGE(Table2[Sharpe Ratio]))/_xlfn.STDEV.P(Table2[Sharpe Ratio])</f>
        <v>-0.73502521817956457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-3.6061555106296002</v>
      </c>
      <c r="AS617">
        <f>_xlfn.RANK.AVG(Table2[[#This Row],[1Y Return vs Nifty Z-Score]],Table2[1Y Return vs Nifty Z-Score])</f>
        <v>617</v>
      </c>
      <c r="AT617">
        <f>_xlfn.RANK.AVG(Table2[[#This Row],[6M Return vs Nifty Z-Score]],Table2[6M Return vs Nifty Z-Score])</f>
        <v>570</v>
      </c>
      <c r="AU617">
        <f>_xlfn.RANK.AVG(Table2[[#This Row],[Sharpe Ratio Z-Score]],Table2[Sharpe Ratio Z-Score])</f>
        <v>512</v>
      </c>
      <c r="AV617">
        <f>(Table2[[#This Row],[Rank 1Y]]+Table2[[#This Row],[Rank 6M]]+Table2[[#This Row],[Rank Sharpe]])/3</f>
        <v>566.33333333333337</v>
      </c>
    </row>
    <row r="618" spans="1:48" x14ac:dyDescent="0.3">
      <c r="A618" t="s">
        <v>1034</v>
      </c>
      <c r="B618" t="s">
        <v>1035</v>
      </c>
      <c r="C618" t="s">
        <v>3142</v>
      </c>
      <c r="D618" t="s">
        <v>594</v>
      </c>
      <c r="E618">
        <v>13675.665024</v>
      </c>
      <c r="F618">
        <v>1728</v>
      </c>
      <c r="G618">
        <v>-19.6282470203424</v>
      </c>
      <c r="H618">
        <f>(Table2[[#This Row],[1Y Return vs Nifty]]-AVERAGE(Table2[1Y Return vs Nifty]))/_xlfn.STDEV.P(Table2[1Y Return vs Nifty])</f>
        <v>-0.75607077769507725</v>
      </c>
      <c r="I618">
        <v>-0.87200654596545901</v>
      </c>
      <c r="J618">
        <f>(Table2[[#This Row],[1M Return vs Nifty]]-AVERAGE(Table2[1M Return vs Nifty]))/_xlfn.STDEV.P(Table2[1M Return vs Nifty])</f>
        <v>-0.28740009891404583</v>
      </c>
      <c r="K618">
        <v>1.2669761033435001</v>
      </c>
      <c r="L618">
        <f>(Table2[[#This Row],[6M Return vs Nifty]]-AVERAGE(Table2[6M Return vs Nifty]))/_xlfn.STDEV.P(Table2[6M Return vs Nifty])</f>
        <v>-0.26871760917843024</v>
      </c>
      <c r="M618">
        <v>1.8374177767150901</v>
      </c>
      <c r="N618">
        <f>(Table2[[#This Row],[1W Return vs Nifty]]-AVERAGE(Table2[1W Return vs Nifty]))/_xlfn.STDEV.P(Table2[1W Return vs Nifty])</f>
        <v>-2.8282335503591809E-2</v>
      </c>
      <c r="O618">
        <v>1769.54</v>
      </c>
      <c r="P618">
        <v>1767.65439467223</v>
      </c>
      <c r="Q618">
        <v>1683.3398283567999</v>
      </c>
      <c r="R618">
        <v>39.073926056742103</v>
      </c>
      <c r="S618" s="1">
        <f>(Table2[[#This Row],[Close Price]]-Table2[[#This Row],[20D EMA]])/Table2[[#This Row],[20D EMA]]</f>
        <v>-2.3475027408252972E-2</v>
      </c>
      <c r="T618" s="1">
        <f>(Table2[[#This Row],[Close Price]]-Table2[[#This Row],[50D EMA]])/Table2[[#This Row],[50D EMA]]</f>
        <v>-2.2433341490140628E-2</v>
      </c>
      <c r="U618" s="1">
        <f>(Table2[[#This Row],[Close Price]]-Table2[[#This Row],[200D EMA]])/Table2[[#This Row],[200D EMA]]</f>
        <v>2.6530692668749682E-2</v>
      </c>
      <c r="V618">
        <v>0.59823098468688196</v>
      </c>
      <c r="W618">
        <v>1710.1</v>
      </c>
      <c r="X618">
        <v>1780</v>
      </c>
      <c r="Y618">
        <v>1710.1</v>
      </c>
      <c r="Z618">
        <v>1814.95</v>
      </c>
      <c r="AA618">
        <v>1690</v>
      </c>
      <c r="AB618">
        <v>1869.4</v>
      </c>
      <c r="AC618" s="1">
        <f>(Table2[[#This Row],[Close Price]]/Table2[[#This Row],[Day Low]])-1</f>
        <v>1.0467224138939191E-2</v>
      </c>
      <c r="AD618" s="1">
        <f>(Table2[[#This Row],[Day High]]/Table2[[#This Row],[Close Price]])-1</f>
        <v>3.009259259259256E-2</v>
      </c>
      <c r="AE618" s="1">
        <f>(Table2[[#This Row],[Close Price]]/Table2[[#This Row],[Current Week Low]])-1</f>
        <v>1.0467224138939191E-2</v>
      </c>
      <c r="AF618" s="1">
        <f>(Table2[[#This Row],[Current Week High]]/Table2[[#This Row],[Close Price]])-1</f>
        <v>5.0318287037037113E-2</v>
      </c>
      <c r="AG618" s="1">
        <f>(Table2[[#This Row],[Close Price]]/Table2[[#This Row],[Current Month Low]])-1</f>
        <v>2.2485207100591653E-2</v>
      </c>
      <c r="AH618" s="1">
        <f>(Table2[[#This Row],[Current Month High]]/Table2[[#This Row],[Close Price]])-1</f>
        <v>8.1828703703703765E-2</v>
      </c>
      <c r="AI618">
        <v>14.5225694444444</v>
      </c>
      <c r="AJ618">
        <v>32.211170619739796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</v>
      </c>
      <c r="AM618" t="s">
        <v>3189</v>
      </c>
      <c r="AN618">
        <v>-4.87</v>
      </c>
      <c r="AO618" t="s">
        <v>3187</v>
      </c>
      <c r="AP618">
        <v>-8.9027620898310997E-2</v>
      </c>
      <c r="AQ618">
        <f>(Table2[[#This Row],[Sharpe Ratio]]-AVERAGE(Table2[Sharpe Ratio]))/_xlfn.STDEV.P(Table2[Sharpe Ratio])</f>
        <v>-1.814024177548998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-3.1544949988401427</v>
      </c>
      <c r="AS618">
        <f>_xlfn.RANK.AVG(Table2[[#This Row],[1Y Return vs Nifty Z-Score]],Table2[1Y Return vs Nifty Z-Score])</f>
        <v>579</v>
      </c>
      <c r="AT618">
        <f>_xlfn.RANK.AVG(Table2[[#This Row],[6M Return vs Nifty Z-Score]],Table2[6M Return vs Nifty Z-Score])</f>
        <v>410</v>
      </c>
      <c r="AU618">
        <f>_xlfn.RANK.AVG(Table2[[#This Row],[Sharpe Ratio Z-Score]],Table2[Sharpe Ratio Z-Score])</f>
        <v>710</v>
      </c>
      <c r="AV618">
        <f>(Table2[[#This Row],[Rank 1Y]]+Table2[[#This Row],[Rank 6M]]+Table2[[#This Row],[Rank Sharpe]])/3</f>
        <v>566.33333333333337</v>
      </c>
    </row>
    <row r="619" spans="1:48" x14ac:dyDescent="0.3">
      <c r="A619" t="s">
        <v>1380</v>
      </c>
      <c r="B619" t="s">
        <v>1381</v>
      </c>
      <c r="C619" t="s">
        <v>3156</v>
      </c>
      <c r="D619" t="s">
        <v>268</v>
      </c>
      <c r="E619">
        <v>8198.0666384399992</v>
      </c>
      <c r="F619">
        <v>664.2</v>
      </c>
      <c r="G619">
        <v>-25.888437519370399</v>
      </c>
      <c r="H619">
        <f>(Table2[[#This Row],[1Y Return vs Nifty]]-AVERAGE(Table2[1Y Return vs Nifty]))/_xlfn.STDEV.P(Table2[1Y Return vs Nifty])</f>
        <v>-0.86281369211877879</v>
      </c>
      <c r="I619">
        <v>-2.86711040236619</v>
      </c>
      <c r="J619">
        <f>(Table2[[#This Row],[1M Return vs Nifty]]-AVERAGE(Table2[1M Return vs Nifty]))/_xlfn.STDEV.P(Table2[1M Return vs Nifty])</f>
        <v>-0.5074715299883179</v>
      </c>
      <c r="K619">
        <v>-11.1117027717382</v>
      </c>
      <c r="L619">
        <f>(Table2[[#This Row],[6M Return vs Nifty]]-AVERAGE(Table2[6M Return vs Nifty]))/_xlfn.STDEV.P(Table2[6M Return vs Nifty])</f>
        <v>-0.66391144967267601</v>
      </c>
      <c r="M619">
        <v>-2.5831871097052801</v>
      </c>
      <c r="N619">
        <f>(Table2[[#This Row],[1W Return vs Nifty]]-AVERAGE(Table2[1W Return vs Nifty]))/_xlfn.STDEV.P(Table2[1W Return vs Nifty])</f>
        <v>-0.94712612455590661</v>
      </c>
      <c r="O619">
        <v>687.33</v>
      </c>
      <c r="P619">
        <v>702.13343901098006</v>
      </c>
      <c r="Q619">
        <v>676.45035280612899</v>
      </c>
      <c r="R619">
        <v>29.728597195050501</v>
      </c>
      <c r="S619" s="1">
        <f>(Table2[[#This Row],[Close Price]]-Table2[[#This Row],[20D EMA]])/Table2[[#This Row],[20D EMA]]</f>
        <v>-3.3651957574963982E-2</v>
      </c>
      <c r="T619" s="1">
        <f>(Table2[[#This Row],[Close Price]]-Table2[[#This Row],[50D EMA]])/Table2[[#This Row],[50D EMA]]</f>
        <v>-5.4025968431887776E-2</v>
      </c>
      <c r="U619" s="1">
        <f>(Table2[[#This Row],[Close Price]]-Table2[[#This Row],[200D EMA]])/Table2[[#This Row],[200D EMA]]</f>
        <v>-1.8109758913289978E-2</v>
      </c>
      <c r="V619">
        <v>0.48904576200198802</v>
      </c>
      <c r="W619">
        <v>660.2</v>
      </c>
      <c r="X619">
        <v>674</v>
      </c>
      <c r="Y619">
        <v>660.2</v>
      </c>
      <c r="Z619">
        <v>680</v>
      </c>
      <c r="AA619">
        <v>660.2</v>
      </c>
      <c r="AB619">
        <v>729.55</v>
      </c>
      <c r="AC619" s="1">
        <f>(Table2[[#This Row],[Close Price]]/Table2[[#This Row],[Day Low]])-1</f>
        <v>6.0587700696759228E-3</v>
      </c>
      <c r="AD619" s="1">
        <f>(Table2[[#This Row],[Day High]]/Table2[[#This Row],[Close Price]])-1</f>
        <v>1.4754591990364219E-2</v>
      </c>
      <c r="AE619" s="1">
        <f>(Table2[[#This Row],[Close Price]]/Table2[[#This Row],[Current Week Low]])-1</f>
        <v>6.0587700696759228E-3</v>
      </c>
      <c r="AF619" s="1">
        <f>(Table2[[#This Row],[Current Week High]]/Table2[[#This Row],[Close Price]])-1</f>
        <v>2.3788015657934203E-2</v>
      </c>
      <c r="AG619" s="1">
        <f>(Table2[[#This Row],[Close Price]]/Table2[[#This Row],[Current Month Low]])-1</f>
        <v>6.0587700696759228E-3</v>
      </c>
      <c r="AH619" s="1">
        <f>(Table2[[#This Row],[Current Month High]]/Table2[[#This Row],[Close Price]])-1</f>
        <v>9.83890394459499E-2</v>
      </c>
      <c r="AI619">
        <v>26.1216501053899</v>
      </c>
      <c r="AJ619">
        <v>30.2225272032153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3187</v>
      </c>
      <c r="AN619">
        <v>-7.98</v>
      </c>
      <c r="AO619" t="s">
        <v>3187</v>
      </c>
      <c r="AQ619">
        <f>(Table2[[#This Row],[Sharpe Ratio]]-AVERAGE(Table2[Sharpe Ratio]))/_xlfn.STDEV.P(Table2[Sharpe Ratio])</f>
        <v>-0.77082524510946537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614</v>
      </c>
      <c r="AT619">
        <f>_xlfn.RANK.AVG(Table2[[#This Row],[6M Return vs Nifty Z-Score]],Table2[6M Return vs Nifty Z-Score])</f>
        <v>540</v>
      </c>
      <c r="AU619">
        <f>_xlfn.RANK.AVG(Table2[[#This Row],[Sharpe Ratio Z-Score]],Table2[Sharpe Ratio Z-Score])</f>
        <v>548.5</v>
      </c>
      <c r="AV619">
        <f>(Table2[[#This Row],[Rank 1Y]]+Table2[[#This Row],[Rank 6M]]+Table2[[#This Row],[Rank Sharpe]])/3</f>
        <v>567.5</v>
      </c>
    </row>
    <row r="620" spans="1:48" x14ac:dyDescent="0.3">
      <c r="A620" t="s">
        <v>1905</v>
      </c>
      <c r="B620" t="s">
        <v>1906</v>
      </c>
      <c r="C620" t="s">
        <v>3158</v>
      </c>
      <c r="D620" t="s">
        <v>432</v>
      </c>
      <c r="E620">
        <v>3836.3188046400001</v>
      </c>
      <c r="F620">
        <v>24.88</v>
      </c>
      <c r="G620">
        <v>-23.5824884773203</v>
      </c>
      <c r="H620">
        <f>(Table2[[#This Row],[1Y Return vs Nifty]]-AVERAGE(Table2[1Y Return vs Nifty]))/_xlfn.STDEV.P(Table2[1Y Return vs Nifty])</f>
        <v>-0.8234948053693758</v>
      </c>
      <c r="I620">
        <v>5.7929735441113399</v>
      </c>
      <c r="J620">
        <f>(Table2[[#This Row],[1M Return vs Nifty]]-AVERAGE(Table2[1M Return vs Nifty]))/_xlfn.STDEV.P(Table2[1M Return vs Nifty])</f>
        <v>0.44778554157229111</v>
      </c>
      <c r="K620">
        <v>-11.8283876932424</v>
      </c>
      <c r="L620">
        <f>(Table2[[#This Row],[6M Return vs Nifty]]-AVERAGE(Table2[6M Return vs Nifty]))/_xlfn.STDEV.P(Table2[6M Return vs Nifty])</f>
        <v>-0.6867918773347671</v>
      </c>
      <c r="M620">
        <v>-4.8173118716862398</v>
      </c>
      <c r="N620">
        <f>(Table2[[#This Row],[1W Return vs Nifty]]-AVERAGE(Table2[1W Return vs Nifty]))/_xlfn.STDEV.P(Table2[1W Return vs Nifty])</f>
        <v>-1.4114996015477557</v>
      </c>
      <c r="O620">
        <v>24.38</v>
      </c>
      <c r="P620">
        <v>23.297472647946101</v>
      </c>
      <c r="Q620">
        <v>23.8768142703241</v>
      </c>
      <c r="R620">
        <v>51.481040144881199</v>
      </c>
      <c r="S620" s="1">
        <f>(Table2[[#This Row],[Close Price]]-Table2[[#This Row],[20D EMA]])/Table2[[#This Row],[20D EMA]]</f>
        <v>2.0508613617719443E-2</v>
      </c>
      <c r="T620" s="1">
        <f>(Table2[[#This Row],[Close Price]]-Table2[[#This Row],[50D EMA]])/Table2[[#This Row],[50D EMA]]</f>
        <v>6.7926996887939822E-2</v>
      </c>
      <c r="U620" s="1">
        <f>(Table2[[#This Row],[Close Price]]-Table2[[#This Row],[200D EMA]])/Table2[[#This Row],[200D EMA]]</f>
        <v>4.2015057717424774E-2</v>
      </c>
      <c r="V620">
        <v>2.1694385685758202</v>
      </c>
      <c r="W620">
        <v>24.52</v>
      </c>
      <c r="X620">
        <v>25.6</v>
      </c>
      <c r="Y620">
        <v>24.1</v>
      </c>
      <c r="Z620">
        <v>27.19</v>
      </c>
      <c r="AA620">
        <v>19.399999999999999</v>
      </c>
      <c r="AB620">
        <v>29.14</v>
      </c>
      <c r="AC620" s="1">
        <f>(Table2[[#This Row],[Close Price]]/Table2[[#This Row],[Day Low]])-1</f>
        <v>1.4681892332789603E-2</v>
      </c>
      <c r="AD620" s="1">
        <f>(Table2[[#This Row],[Day High]]/Table2[[#This Row],[Close Price]])-1</f>
        <v>2.893890675241173E-2</v>
      </c>
      <c r="AE620" s="1">
        <f>(Table2[[#This Row],[Close Price]]/Table2[[#This Row],[Current Week Low]])-1</f>
        <v>3.2365145228215653E-2</v>
      </c>
      <c r="AF620" s="1">
        <f>(Table2[[#This Row],[Current Week High]]/Table2[[#This Row],[Close Price]])-1</f>
        <v>9.2845659163987238E-2</v>
      </c>
      <c r="AG620" s="1">
        <f>(Table2[[#This Row],[Close Price]]/Table2[[#This Row],[Current Month Low]])-1</f>
        <v>0.28247422680412382</v>
      </c>
      <c r="AH620" s="1">
        <f>(Table2[[#This Row],[Current Month High]]/Table2[[#This Row],[Close Price]])-1</f>
        <v>0.1712218649517685</v>
      </c>
      <c r="AI620">
        <v>81.471061093247599</v>
      </c>
      <c r="AJ620">
        <v>48.982035928143702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0.31</v>
      </c>
      <c r="AM620" t="s">
        <v>3188</v>
      </c>
      <c r="AN620">
        <v>0.24</v>
      </c>
      <c r="AO620" t="s">
        <v>3188</v>
      </c>
      <c r="AQ620">
        <f>(Table2[[#This Row],[Sharpe Ratio]]-AVERAGE(Table2[Sharpe Ratio]))/_xlfn.STDEV.P(Table2[Sharpe Ratio])</f>
        <v>-0.77082524510946537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605</v>
      </c>
      <c r="AT620">
        <f>_xlfn.RANK.AVG(Table2[[#This Row],[6M Return vs Nifty Z-Score]],Table2[6M Return vs Nifty Z-Score])</f>
        <v>550</v>
      </c>
      <c r="AU620">
        <f>_xlfn.RANK.AVG(Table2[[#This Row],[Sharpe Ratio Z-Score]],Table2[Sharpe Ratio Z-Score])</f>
        <v>548.5</v>
      </c>
      <c r="AV620">
        <f>(Table2[[#This Row],[Rank 1Y]]+Table2[[#This Row],[Rank 6M]]+Table2[[#This Row],[Rank Sharpe]])/3</f>
        <v>567.83333333333337</v>
      </c>
    </row>
    <row r="621" spans="1:48" x14ac:dyDescent="0.3">
      <c r="A621" t="s">
        <v>946</v>
      </c>
      <c r="B621" t="s">
        <v>947</v>
      </c>
      <c r="C621" t="s">
        <v>3159</v>
      </c>
      <c r="D621" t="s">
        <v>948</v>
      </c>
      <c r="E621">
        <v>15797.3936636</v>
      </c>
      <c r="F621">
        <v>1609.75</v>
      </c>
      <c r="G621">
        <v>-33.497382318311097</v>
      </c>
      <c r="H621">
        <f>(Table2[[#This Row],[1Y Return vs Nifty]]-AVERAGE(Table2[1Y Return vs Nifty]))/_xlfn.STDEV.P(Table2[1Y Return vs Nifty])</f>
        <v>-0.99255430363117669</v>
      </c>
      <c r="I621">
        <v>-1.02041379225454</v>
      </c>
      <c r="J621">
        <f>(Table2[[#This Row],[1M Return vs Nifty]]-AVERAGE(Table2[1M Return vs Nifty]))/_xlfn.STDEV.P(Table2[1M Return vs Nifty])</f>
        <v>-0.30377027180898009</v>
      </c>
      <c r="K621">
        <v>1.0624735547559501</v>
      </c>
      <c r="L621">
        <f>(Table2[[#This Row],[6M Return vs Nifty]]-AVERAGE(Table2[6M Return vs Nifty]))/_xlfn.STDEV.P(Table2[6M Return vs Nifty])</f>
        <v>-0.27524642767212765</v>
      </c>
      <c r="M621">
        <v>3.30885428578532</v>
      </c>
      <c r="N621">
        <f>(Table2[[#This Row],[1W Return vs Nifty]]-AVERAGE(Table2[1W Return vs Nifty]))/_xlfn.STDEV.P(Table2[1W Return vs Nifty])</f>
        <v>0.27756275404450687</v>
      </c>
      <c r="O621">
        <v>1619.36</v>
      </c>
      <c r="P621">
        <v>1583.52016848477</v>
      </c>
      <c r="Q621">
        <v>1511.7307233015399</v>
      </c>
      <c r="R621">
        <v>46.621310622837797</v>
      </c>
      <c r="S621" s="1">
        <f>(Table2[[#This Row],[Close Price]]-Table2[[#This Row],[20D EMA]])/Table2[[#This Row],[20D EMA]]</f>
        <v>-5.9344432368342434E-3</v>
      </c>
      <c r="T621" s="1">
        <f>(Table2[[#This Row],[Close Price]]-Table2[[#This Row],[50D EMA]])/Table2[[#This Row],[50D EMA]]</f>
        <v>1.6564254776955979E-2</v>
      </c>
      <c r="U621" s="1">
        <f>(Table2[[#This Row],[Close Price]]-Table2[[#This Row],[200D EMA]])/Table2[[#This Row],[200D EMA]]</f>
        <v>6.4839111349401679E-2</v>
      </c>
      <c r="V621">
        <v>1.15459071355581</v>
      </c>
      <c r="W621">
        <v>1594.55</v>
      </c>
      <c r="X621">
        <v>1627.55</v>
      </c>
      <c r="Y621">
        <v>1572.7</v>
      </c>
      <c r="Z621">
        <v>1644.8</v>
      </c>
      <c r="AA621">
        <v>1545</v>
      </c>
      <c r="AB621">
        <v>1675.05</v>
      </c>
      <c r="AC621" s="1">
        <f>(Table2[[#This Row],[Close Price]]/Table2[[#This Row],[Day Low]])-1</f>
        <v>9.5324699758552178E-3</v>
      </c>
      <c r="AD621" s="1">
        <f>(Table2[[#This Row],[Day High]]/Table2[[#This Row],[Close Price]])-1</f>
        <v>1.1057617642491024E-2</v>
      </c>
      <c r="AE621" s="1">
        <f>(Table2[[#This Row],[Close Price]]/Table2[[#This Row],[Current Week Low]])-1</f>
        <v>2.3558211992115385E-2</v>
      </c>
      <c r="AF621" s="1">
        <f>(Table2[[#This Row],[Current Week High]]/Table2[[#This Row],[Close Price]])-1</f>
        <v>2.1773567324118615E-2</v>
      </c>
      <c r="AG621" s="1">
        <f>(Table2[[#This Row],[Close Price]]/Table2[[#This Row],[Current Month Low]])-1</f>
        <v>4.1909385113268582E-2</v>
      </c>
      <c r="AH621" s="1">
        <f>(Table2[[#This Row],[Current Month High]]/Table2[[#This Row],[Close Price]])-1</f>
        <v>4.0565305171610389E-2</v>
      </c>
      <c r="AI621">
        <v>13.7070973753688</v>
      </c>
      <c r="AJ621">
        <v>33.677960471682397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0.12</v>
      </c>
      <c r="AM621" t="s">
        <v>3188</v>
      </c>
      <c r="AN621">
        <v>-3.24</v>
      </c>
      <c r="AO621" t="s">
        <v>3187</v>
      </c>
      <c r="AP621">
        <v>-3.1274717870038E-2</v>
      </c>
      <c r="AQ621">
        <f>(Table2[[#This Row],[Sharpe Ratio]]-AVERAGE(Table2[Sharpe Ratio]))/_xlfn.STDEV.P(Table2[Sharpe Ratio])</f>
        <v>-1.1372929993319103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-2.4313012483996879</v>
      </c>
      <c r="AS621">
        <f>_xlfn.RANK.AVG(Table2[[#This Row],[1Y Return vs Nifty Z-Score]],Table2[1Y Return vs Nifty Z-Score])</f>
        <v>658</v>
      </c>
      <c r="AT621">
        <f>_xlfn.RANK.AVG(Table2[[#This Row],[6M Return vs Nifty Z-Score]],Table2[6M Return vs Nifty Z-Score])</f>
        <v>413</v>
      </c>
      <c r="AU621">
        <f>_xlfn.RANK.AVG(Table2[[#This Row],[Sharpe Ratio Z-Score]],Table2[Sharpe Ratio Z-Score])</f>
        <v>636</v>
      </c>
      <c r="AV621">
        <f>(Table2[[#This Row],[Rank 1Y]]+Table2[[#This Row],[Rank 6M]]+Table2[[#This Row],[Rank Sharpe]])/3</f>
        <v>569</v>
      </c>
    </row>
    <row r="622" spans="1:48" x14ac:dyDescent="0.3">
      <c r="A622" t="s">
        <v>1049</v>
      </c>
      <c r="B622" t="s">
        <v>1050</v>
      </c>
      <c r="C622" t="s">
        <v>3150</v>
      </c>
      <c r="D622" t="s">
        <v>77</v>
      </c>
      <c r="E622">
        <v>12932.624300130001</v>
      </c>
      <c r="F622">
        <v>362.1</v>
      </c>
      <c r="G622">
        <v>-25.924633415670598</v>
      </c>
      <c r="H622">
        <f>(Table2[[#This Row],[1Y Return vs Nifty]]-AVERAGE(Table2[1Y Return vs Nifty]))/_xlfn.STDEV.P(Table2[1Y Return vs Nifty])</f>
        <v>-0.86343087069535107</v>
      </c>
      <c r="I622">
        <v>4.1853777337132696</v>
      </c>
      <c r="J622">
        <f>(Table2[[#This Row],[1M Return vs Nifty]]-AVERAGE(Table2[1M Return vs Nifty]))/_xlfn.STDEV.P(Table2[1M Return vs Nifty])</f>
        <v>0.27045847689428709</v>
      </c>
      <c r="K622">
        <v>3.3870687270332498</v>
      </c>
      <c r="L622">
        <f>(Table2[[#This Row],[6M Return vs Nifty]]-AVERAGE(Table2[6M Return vs Nifty]))/_xlfn.STDEV.P(Table2[6M Return vs Nifty])</f>
        <v>-0.20103287847214604</v>
      </c>
      <c r="M622">
        <v>2.2654113772931099</v>
      </c>
      <c r="N622">
        <f>(Table2[[#This Row],[1W Return vs Nifty]]-AVERAGE(Table2[1W Return vs Nifty]))/_xlfn.STDEV.P(Table2[1W Return vs Nifty])</f>
        <v>6.0678173691270071E-2</v>
      </c>
      <c r="O622">
        <v>355.91</v>
      </c>
      <c r="P622">
        <v>351.771740288422</v>
      </c>
      <c r="Q622">
        <v>345.61812964794598</v>
      </c>
      <c r="R622">
        <v>60.4069264487269</v>
      </c>
      <c r="S622" s="1">
        <f>(Table2[[#This Row],[Close Price]]-Table2[[#This Row],[20D EMA]])/Table2[[#This Row],[20D EMA]]</f>
        <v>1.7392037312803792E-2</v>
      </c>
      <c r="T622" s="1">
        <f>(Table2[[#This Row],[Close Price]]-Table2[[#This Row],[50D EMA]])/Table2[[#This Row],[50D EMA]]</f>
        <v>2.9360686287959799E-2</v>
      </c>
      <c r="U622" s="1">
        <f>(Table2[[#This Row],[Close Price]]-Table2[[#This Row],[200D EMA]])/Table2[[#This Row],[200D EMA]]</f>
        <v>4.7688095438867255E-2</v>
      </c>
      <c r="V622">
        <v>1.0436705216028299</v>
      </c>
      <c r="W622">
        <v>357.2</v>
      </c>
      <c r="X622">
        <v>369</v>
      </c>
      <c r="Y622">
        <v>346</v>
      </c>
      <c r="Z622">
        <v>371</v>
      </c>
      <c r="AA622">
        <v>343.4</v>
      </c>
      <c r="AB622">
        <v>371</v>
      </c>
      <c r="AC622" s="1">
        <f>(Table2[[#This Row],[Close Price]]/Table2[[#This Row],[Day Low]])-1</f>
        <v>1.3717805151175932E-2</v>
      </c>
      <c r="AD622" s="1">
        <f>(Table2[[#This Row],[Day High]]/Table2[[#This Row],[Close Price]])-1</f>
        <v>1.9055509527754699E-2</v>
      </c>
      <c r="AE622" s="1">
        <f>(Table2[[#This Row],[Close Price]]/Table2[[#This Row],[Current Week Low]])-1</f>
        <v>4.6531791907514553E-2</v>
      </c>
      <c r="AF622" s="1">
        <f>(Table2[[#This Row],[Current Week High]]/Table2[[#This Row],[Close Price]])-1</f>
        <v>2.4578845622756029E-2</v>
      </c>
      <c r="AG622" s="1">
        <f>(Table2[[#This Row],[Close Price]]/Table2[[#This Row],[Current Month Low]])-1</f>
        <v>5.4455445544554504E-2</v>
      </c>
      <c r="AH622" s="1">
        <f>(Table2[[#This Row],[Current Month High]]/Table2[[#This Row],[Close Price]])-1</f>
        <v>2.4578845622756029E-2</v>
      </c>
      <c r="AI622">
        <v>9.9143882905274605</v>
      </c>
      <c r="AJ622">
        <v>24.304840370751801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7.0000000000000007E-2</v>
      </c>
      <c r="AM622" t="s">
        <v>3188</v>
      </c>
      <c r="AN622">
        <v>0.74</v>
      </c>
      <c r="AO622" t="s">
        <v>3188</v>
      </c>
      <c r="AP622">
        <v>-8.2510823034217001E-2</v>
      </c>
      <c r="AQ622">
        <f>(Table2[[#This Row],[Sharpe Ratio]]-AVERAGE(Table2[Sharpe Ratio]))/_xlfn.STDEV.P(Table2[Sharpe Ratio])</f>
        <v>-1.7376622967512145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-2.4709893953331545</v>
      </c>
      <c r="AS622">
        <f>_xlfn.RANK.AVG(Table2[[#This Row],[1Y Return vs Nifty Z-Score]],Table2[1Y Return vs Nifty Z-Score])</f>
        <v>615</v>
      </c>
      <c r="AT622">
        <f>_xlfn.RANK.AVG(Table2[[#This Row],[6M Return vs Nifty Z-Score]],Table2[6M Return vs Nifty Z-Score])</f>
        <v>392</v>
      </c>
      <c r="AU622">
        <f>_xlfn.RANK.AVG(Table2[[#This Row],[Sharpe Ratio Z-Score]],Table2[Sharpe Ratio Z-Score])</f>
        <v>705</v>
      </c>
      <c r="AV622">
        <f>(Table2[[#This Row],[Rank 1Y]]+Table2[[#This Row],[Rank 6M]]+Table2[[#This Row],[Rank Sharpe]])/3</f>
        <v>570.66666666666663</v>
      </c>
    </row>
    <row r="623" spans="1:48" x14ac:dyDescent="0.3">
      <c r="A623" t="s">
        <v>1339</v>
      </c>
      <c r="B623" t="s">
        <v>1340</v>
      </c>
      <c r="C623" t="s">
        <v>3159</v>
      </c>
      <c r="D623" t="s">
        <v>1183</v>
      </c>
      <c r="E623">
        <v>8566.1327824580003</v>
      </c>
      <c r="F623">
        <v>81.819999999999993</v>
      </c>
      <c r="G623">
        <v>-19.5564328698173</v>
      </c>
      <c r="H623">
        <f>(Table2[[#This Row],[1Y Return vs Nifty]]-AVERAGE(Table2[1Y Return vs Nifty]))/_xlfn.STDEV.P(Table2[1Y Return vs Nifty])</f>
        <v>-0.75484626995444193</v>
      </c>
      <c r="I623">
        <v>-3.3828019545189001</v>
      </c>
      <c r="J623">
        <f>(Table2[[#This Row],[1M Return vs Nifty]]-AVERAGE(Table2[1M Return vs Nifty]))/_xlfn.STDEV.P(Table2[1M Return vs Nifty])</f>
        <v>-0.56435527441649003</v>
      </c>
      <c r="K623">
        <v>-20.329071994694001</v>
      </c>
      <c r="L623">
        <f>(Table2[[#This Row],[6M Return vs Nifty]]-AVERAGE(Table2[6M Return vs Nifty]))/_xlfn.STDEV.P(Table2[6M Return vs Nifty])</f>
        <v>-0.95817932585177457</v>
      </c>
      <c r="M623">
        <v>11.824786566369999</v>
      </c>
      <c r="N623">
        <f>(Table2[[#This Row],[1W Return vs Nifty]]-AVERAGE(Table2[1W Return vs Nifty]))/_xlfn.STDEV.P(Table2[1W Return vs Nifty])</f>
        <v>2.0476398554933017</v>
      </c>
      <c r="O623">
        <v>82.47</v>
      </c>
      <c r="P623">
        <v>85.509234960349801</v>
      </c>
      <c r="Q623">
        <v>86.560672934383007</v>
      </c>
      <c r="R623">
        <v>50.174157677254698</v>
      </c>
      <c r="S623" s="1">
        <f>(Table2[[#This Row],[Close Price]]-Table2[[#This Row],[20D EMA]])/Table2[[#This Row],[20D EMA]]</f>
        <v>-7.881653934764225E-3</v>
      </c>
      <c r="T623" s="1">
        <f>(Table2[[#This Row],[Close Price]]-Table2[[#This Row],[50D EMA]])/Table2[[#This Row],[50D EMA]]</f>
        <v>-4.3144286837094113E-2</v>
      </c>
      <c r="U623" s="1">
        <f>(Table2[[#This Row],[Close Price]]-Table2[[#This Row],[200D EMA]])/Table2[[#This Row],[200D EMA]]</f>
        <v>-5.476705267733608E-2</v>
      </c>
      <c r="V623">
        <v>1.1205582412545201</v>
      </c>
      <c r="W623">
        <v>81.25</v>
      </c>
      <c r="X623">
        <v>85.84</v>
      </c>
      <c r="Y623">
        <v>78.55</v>
      </c>
      <c r="Z623">
        <v>88.62</v>
      </c>
      <c r="AA623">
        <v>72.510000000000005</v>
      </c>
      <c r="AB623">
        <v>88.62</v>
      </c>
      <c r="AC623" s="1">
        <f>(Table2[[#This Row],[Close Price]]/Table2[[#This Row],[Day Low]])-1</f>
        <v>7.0153846153844235E-3</v>
      </c>
      <c r="AD623" s="1">
        <f>(Table2[[#This Row],[Day High]]/Table2[[#This Row],[Close Price]])-1</f>
        <v>4.9132241505744467E-2</v>
      </c>
      <c r="AE623" s="1">
        <f>(Table2[[#This Row],[Close Price]]/Table2[[#This Row],[Current Week Low]])-1</f>
        <v>4.1629535327816658E-2</v>
      </c>
      <c r="AF623" s="1">
        <f>(Table2[[#This Row],[Current Week High]]/Table2[[#This Row],[Close Price]])-1</f>
        <v>8.3109264238572678E-2</v>
      </c>
      <c r="AG623" s="1">
        <f>(Table2[[#This Row],[Close Price]]/Table2[[#This Row],[Current Month Low]])-1</f>
        <v>0.1283960832988551</v>
      </c>
      <c r="AH623" s="1">
        <f>(Table2[[#This Row],[Current Month High]]/Table2[[#This Row],[Close Price]])-1</f>
        <v>8.3109264238572678E-2</v>
      </c>
      <c r="AI623">
        <v>65.851869958445306</v>
      </c>
      <c r="AJ623">
        <v>24.4410646387832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3187</v>
      </c>
      <c r="AN623">
        <v>-0.18</v>
      </c>
      <c r="AO623" t="s">
        <v>3187</v>
      </c>
      <c r="AP623">
        <v>1.3730190653613E-2</v>
      </c>
      <c r="AQ623">
        <f>(Table2[[#This Row],[Sharpe Ratio]]-AVERAGE(Table2[Sharpe Ratio]))/_xlfn.STDEV.P(Table2[Sharpe Ratio])</f>
        <v>-0.6099389933202517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578</v>
      </c>
      <c r="AT623">
        <f>_xlfn.RANK.AVG(Table2[[#This Row],[6M Return vs Nifty Z-Score]],Table2[6M Return vs Nifty Z-Score])</f>
        <v>644</v>
      </c>
      <c r="AU623">
        <f>_xlfn.RANK.AVG(Table2[[#This Row],[Sharpe Ratio Z-Score]],Table2[Sharpe Ratio Z-Score])</f>
        <v>492</v>
      </c>
      <c r="AV623">
        <f>(Table2[[#This Row],[Rank 1Y]]+Table2[[#This Row],[Rank 6M]]+Table2[[#This Row],[Rank Sharpe]])/3</f>
        <v>571.33333333333337</v>
      </c>
    </row>
    <row r="624" spans="1:48" x14ac:dyDescent="0.3">
      <c r="A624" t="s">
        <v>976</v>
      </c>
      <c r="B624" t="s">
        <v>977</v>
      </c>
      <c r="C624" t="s">
        <v>3142</v>
      </c>
      <c r="D624" t="s">
        <v>54</v>
      </c>
      <c r="E624">
        <v>15009.827049357</v>
      </c>
      <c r="F624">
        <v>177.33</v>
      </c>
      <c r="G624">
        <v>-1.0063485668991901</v>
      </c>
      <c r="H624">
        <f>(Table2[[#This Row],[1Y Return vs Nifty]]-AVERAGE(Table2[1Y Return vs Nifty]))/_xlfn.STDEV.P(Table2[1Y Return vs Nifty])</f>
        <v>-0.43854757878741119</v>
      </c>
      <c r="I624">
        <v>-13.1702819346699</v>
      </c>
      <c r="J624">
        <f>(Table2[[#This Row],[1M Return vs Nifty]]-AVERAGE(Table2[1M Return vs Nifty]))/_xlfn.STDEV.P(Table2[1M Return vs Nifty])</f>
        <v>-1.6439706132031358</v>
      </c>
      <c r="K624">
        <v>-17.897841480872401</v>
      </c>
      <c r="L624">
        <f>(Table2[[#This Row],[6M Return vs Nifty]]-AVERAGE(Table2[6M Return vs Nifty]))/_xlfn.STDEV.P(Table2[6M Return vs Nifty])</f>
        <v>-0.88056140445807385</v>
      </c>
      <c r="M624">
        <v>-5.3689383953658298</v>
      </c>
      <c r="N624">
        <f>(Table2[[#This Row],[1W Return vs Nifty]]-AVERAGE(Table2[1W Return vs Nifty]))/_xlfn.STDEV.P(Table2[1W Return vs Nifty])</f>
        <v>-1.5261578028985543</v>
      </c>
      <c r="O624">
        <v>191.27</v>
      </c>
      <c r="P624">
        <v>198.44209786929201</v>
      </c>
      <c r="Q624">
        <v>188.20716272120501</v>
      </c>
      <c r="R624">
        <v>21.380587738683399</v>
      </c>
      <c r="S624" s="1">
        <f>(Table2[[#This Row],[Close Price]]-Table2[[#This Row],[20D EMA]])/Table2[[#This Row],[20D EMA]]</f>
        <v>-7.2881267318450349E-2</v>
      </c>
      <c r="T624" s="1">
        <f>(Table2[[#This Row],[Close Price]]-Table2[[#This Row],[50D EMA]])/Table2[[#This Row],[50D EMA]]</f>
        <v>-0.10638920922514093</v>
      </c>
      <c r="U624" s="1">
        <f>(Table2[[#This Row],[Close Price]]-Table2[[#This Row],[200D EMA]])/Table2[[#This Row],[200D EMA]]</f>
        <v>-5.7793564091487594E-2</v>
      </c>
      <c r="V624">
        <v>0.77862750034421102</v>
      </c>
      <c r="W624">
        <v>176.76</v>
      </c>
      <c r="X624">
        <v>182.25</v>
      </c>
      <c r="Y624">
        <v>176.76</v>
      </c>
      <c r="Z624">
        <v>187.42</v>
      </c>
      <c r="AA624">
        <v>176.76</v>
      </c>
      <c r="AB624">
        <v>198.59</v>
      </c>
      <c r="AC624" s="1">
        <f>(Table2[[#This Row],[Close Price]]/Table2[[#This Row],[Day Low]])-1</f>
        <v>3.2247114731840387E-3</v>
      </c>
      <c r="AD624" s="1">
        <f>(Table2[[#This Row],[Day High]]/Table2[[#This Row],[Close Price]])-1</f>
        <v>2.7744882422601869E-2</v>
      </c>
      <c r="AE624" s="1">
        <f>(Table2[[#This Row],[Close Price]]/Table2[[#This Row],[Current Week Low]])-1</f>
        <v>3.2247114731840387E-3</v>
      </c>
      <c r="AF624" s="1">
        <f>(Table2[[#This Row],[Current Week High]]/Table2[[#This Row],[Close Price]])-1</f>
        <v>5.6899565781311612E-2</v>
      </c>
      <c r="AG624" s="1">
        <f>(Table2[[#This Row],[Close Price]]/Table2[[#This Row],[Current Month Low]])-1</f>
        <v>3.2247114731840387E-3</v>
      </c>
      <c r="AH624" s="1">
        <f>(Table2[[#This Row],[Current Month High]]/Table2[[#This Row],[Close Price]])-1</f>
        <v>0.11988947160660901</v>
      </c>
      <c r="AI624">
        <v>29.9272542716968</v>
      </c>
      <c r="AJ624">
        <v>41.467889908256801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-0.18</v>
      </c>
      <c r="AM624" t="s">
        <v>3187</v>
      </c>
      <c r="AN624">
        <v>-11.93</v>
      </c>
      <c r="AO624" t="s">
        <v>3187</v>
      </c>
      <c r="AP624">
        <v>-3.2722319857396001E-2</v>
      </c>
      <c r="AQ624">
        <f>(Table2[[#This Row],[Sharpe Ratio]]-AVERAGE(Table2[Sharpe Ratio]))/_xlfn.STDEV.P(Table2[Sharpe Ratio])</f>
        <v>-1.1542555647983526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458</v>
      </c>
      <c r="AT624">
        <f>_xlfn.RANK.AVG(Table2[[#This Row],[6M Return vs Nifty Z-Score]],Table2[6M Return vs Nifty Z-Score])</f>
        <v>623</v>
      </c>
      <c r="AU624">
        <f>_xlfn.RANK.AVG(Table2[[#This Row],[Sharpe Ratio Z-Score]],Table2[Sharpe Ratio Z-Score])</f>
        <v>637</v>
      </c>
      <c r="AV624">
        <f>(Table2[[#This Row],[Rank 1Y]]+Table2[[#This Row],[Rank 6M]]+Table2[[#This Row],[Rank Sharpe]])/3</f>
        <v>572.66666666666663</v>
      </c>
    </row>
    <row r="625" spans="1:48" x14ac:dyDescent="0.3">
      <c r="A625" t="s">
        <v>1114</v>
      </c>
      <c r="B625" t="s">
        <v>1115</v>
      </c>
      <c r="C625" t="s">
        <v>609</v>
      </c>
      <c r="D625" t="s">
        <v>609</v>
      </c>
      <c r="E625">
        <v>11474.670566711</v>
      </c>
      <c r="F625">
        <v>23.11</v>
      </c>
      <c r="G625">
        <v>-7.6170393266178298</v>
      </c>
      <c r="H625">
        <f>(Table2[[#This Row],[1Y Return vs Nifty]]-AVERAGE(Table2[1Y Return vs Nifty]))/_xlfn.STDEV.P(Table2[1Y Return vs Nifty])</f>
        <v>-0.55126689590016742</v>
      </c>
      <c r="I625">
        <v>-6.3524245431607804</v>
      </c>
      <c r="J625">
        <f>(Table2[[#This Row],[1M Return vs Nifty]]-AVERAGE(Table2[1M Return vs Nifty]))/_xlfn.STDEV.P(Table2[1M Return vs Nifty])</f>
        <v>-0.89192172702808614</v>
      </c>
      <c r="K625">
        <v>-31.225418324478099</v>
      </c>
      <c r="L625">
        <f>(Table2[[#This Row],[6M Return vs Nifty]]-AVERAGE(Table2[6M Return vs Nifty]))/_xlfn.STDEV.P(Table2[6M Return vs Nifty])</f>
        <v>-1.3060491588830752</v>
      </c>
      <c r="M625">
        <v>-4.3711981208017701</v>
      </c>
      <c r="N625">
        <f>(Table2[[#This Row],[1W Return vs Nifty]]-AVERAGE(Table2[1W Return vs Nifty]))/_xlfn.STDEV.P(Table2[1W Return vs Nifty])</f>
        <v>-1.3187727327723482</v>
      </c>
      <c r="O625">
        <v>25.05</v>
      </c>
      <c r="P625">
        <v>25.8014307087874</v>
      </c>
      <c r="Q625">
        <v>25.6824873646</v>
      </c>
      <c r="R625">
        <v>25.106919841041499</v>
      </c>
      <c r="S625" s="1">
        <f>(Table2[[#This Row],[Close Price]]-Table2[[#This Row],[20D EMA]])/Table2[[#This Row],[20D EMA]]</f>
        <v>-7.744510978043917E-2</v>
      </c>
      <c r="T625" s="1">
        <f>(Table2[[#This Row],[Close Price]]-Table2[[#This Row],[50D EMA]])/Table2[[#This Row],[50D EMA]]</f>
        <v>-0.10431323515214055</v>
      </c>
      <c r="U625" s="1">
        <f>(Table2[[#This Row],[Close Price]]-Table2[[#This Row],[200D EMA]])/Table2[[#This Row],[200D EMA]]</f>
        <v>-0.10016503962719137</v>
      </c>
      <c r="V625">
        <v>0.61651846451550196</v>
      </c>
      <c r="W625">
        <v>23.01</v>
      </c>
      <c r="X625">
        <v>23.89</v>
      </c>
      <c r="Y625">
        <v>23.01</v>
      </c>
      <c r="Z625">
        <v>25.66</v>
      </c>
      <c r="AA625">
        <v>23.01</v>
      </c>
      <c r="AB625">
        <v>28</v>
      </c>
      <c r="AC625" s="1">
        <f>(Table2[[#This Row],[Close Price]]/Table2[[#This Row],[Day Low]])-1</f>
        <v>4.3459365493263569E-3</v>
      </c>
      <c r="AD625" s="1">
        <f>(Table2[[#This Row],[Day High]]/Table2[[#This Row],[Close Price]])-1</f>
        <v>3.3751622674166981E-2</v>
      </c>
      <c r="AE625" s="1">
        <f>(Table2[[#This Row],[Close Price]]/Table2[[#This Row],[Current Week Low]])-1</f>
        <v>4.3459365493263569E-3</v>
      </c>
      <c r="AF625" s="1">
        <f>(Table2[[#This Row],[Current Week High]]/Table2[[#This Row],[Close Price]])-1</f>
        <v>0.1103418433578538</v>
      </c>
      <c r="AG625" s="1">
        <f>(Table2[[#This Row],[Close Price]]/Table2[[#This Row],[Current Month Low]])-1</f>
        <v>4.3459365493263569E-3</v>
      </c>
      <c r="AH625" s="1">
        <f>(Table2[[#This Row],[Current Month High]]/Table2[[#This Row],[Close Price]])-1</f>
        <v>0.21159671138035496</v>
      </c>
      <c r="AI625">
        <v>68.974469926438701</v>
      </c>
      <c r="AJ625">
        <v>43.5403726708074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-0.17</v>
      </c>
      <c r="AM625" t="s">
        <v>3187</v>
      </c>
      <c r="AN625">
        <v>-12.89</v>
      </c>
      <c r="AO625" t="s">
        <v>3187</v>
      </c>
      <c r="AP625">
        <v>2.826008393232E-3</v>
      </c>
      <c r="AQ625">
        <f>(Table2[[#This Row],[Sharpe Ratio]]-AVERAGE(Table2[Sharpe Ratio]))/_xlfn.STDEV.P(Table2[Sharpe Ratio])</f>
        <v>-0.73771092722544451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503</v>
      </c>
      <c r="AT625">
        <f>_xlfn.RANK.AVG(Table2[[#This Row],[6M Return vs Nifty Z-Score]],Table2[6M Return vs Nifty Z-Score])</f>
        <v>702</v>
      </c>
      <c r="AU625">
        <f>_xlfn.RANK.AVG(Table2[[#This Row],[Sharpe Ratio Z-Score]],Table2[Sharpe Ratio Z-Score])</f>
        <v>513</v>
      </c>
      <c r="AV625">
        <f>(Table2[[#This Row],[Rank 1Y]]+Table2[[#This Row],[Rank 6M]]+Table2[[#This Row],[Rank Sharpe]])/3</f>
        <v>572.66666666666663</v>
      </c>
    </row>
    <row r="626" spans="1:48" x14ac:dyDescent="0.3">
      <c r="A626" t="s">
        <v>1327</v>
      </c>
      <c r="B626" t="s">
        <v>1328</v>
      </c>
      <c r="C626" t="s">
        <v>3146</v>
      </c>
      <c r="D626" t="s">
        <v>51</v>
      </c>
      <c r="E626">
        <v>8643.2982073999992</v>
      </c>
      <c r="F626">
        <v>5207</v>
      </c>
      <c r="G626">
        <v>-23.4286771157781</v>
      </c>
      <c r="H626">
        <f>(Table2[[#This Row],[1Y Return vs Nifty]]-AVERAGE(Table2[1Y Return vs Nifty]))/_xlfn.STDEV.P(Table2[1Y Return vs Nifty])</f>
        <v>-0.8208721578628756</v>
      </c>
      <c r="I626">
        <v>4.7575484256758296</v>
      </c>
      <c r="J626">
        <f>(Table2[[#This Row],[1M Return vs Nifty]]-AVERAGE(Table2[1M Return vs Nifty]))/_xlfn.STDEV.P(Table2[1M Return vs Nifty])</f>
        <v>0.33357219530798426</v>
      </c>
      <c r="K626">
        <v>-0.97261698782744299</v>
      </c>
      <c r="L626">
        <f>(Table2[[#This Row],[6M Return vs Nifty]]-AVERAGE(Table2[6M Return vs Nifty]))/_xlfn.STDEV.P(Table2[6M Return vs Nifty])</f>
        <v>-0.34021743591889758</v>
      </c>
      <c r="M626">
        <v>-6.2108063818722303E-2</v>
      </c>
      <c r="N626">
        <f>(Table2[[#This Row],[1W Return vs Nifty]]-AVERAGE(Table2[1W Return vs Nifty]))/_xlfn.STDEV.P(Table2[1W Return vs Nifty])</f>
        <v>-0.42310783236725752</v>
      </c>
      <c r="O626">
        <v>5283.7</v>
      </c>
      <c r="P626">
        <v>5251.5532651209396</v>
      </c>
      <c r="Q626">
        <v>5103.9672697554797</v>
      </c>
      <c r="R626">
        <v>39.4332775770742</v>
      </c>
      <c r="S626" s="1">
        <f>(Table2[[#This Row],[Close Price]]-Table2[[#This Row],[20D EMA]])/Table2[[#This Row],[20D EMA]]</f>
        <v>-1.4516342714385719E-2</v>
      </c>
      <c r="T626" s="1">
        <f>(Table2[[#This Row],[Close Price]]-Table2[[#This Row],[50D EMA]])/Table2[[#This Row],[50D EMA]]</f>
        <v>-8.4838261885007427E-3</v>
      </c>
      <c r="U626" s="1">
        <f>(Table2[[#This Row],[Close Price]]-Table2[[#This Row],[200D EMA]])/Table2[[#This Row],[200D EMA]]</f>
        <v>2.0186792900311126E-2</v>
      </c>
      <c r="V626">
        <v>0.56296066812656298</v>
      </c>
      <c r="W626">
        <v>5157</v>
      </c>
      <c r="X626">
        <v>5258.8</v>
      </c>
      <c r="Y626">
        <v>5157</v>
      </c>
      <c r="Z626">
        <v>5279</v>
      </c>
      <c r="AA626">
        <v>5157</v>
      </c>
      <c r="AB626">
        <v>5550</v>
      </c>
      <c r="AC626" s="1">
        <f>(Table2[[#This Row],[Close Price]]/Table2[[#This Row],[Day Low]])-1</f>
        <v>9.6955594337793105E-3</v>
      </c>
      <c r="AD626" s="1">
        <f>(Table2[[#This Row],[Day High]]/Table2[[#This Row],[Close Price]])-1</f>
        <v>9.9481467255617684E-3</v>
      </c>
      <c r="AE626" s="1">
        <f>(Table2[[#This Row],[Close Price]]/Table2[[#This Row],[Current Week Low]])-1</f>
        <v>9.6955594337793105E-3</v>
      </c>
      <c r="AF626" s="1">
        <f>(Table2[[#This Row],[Current Week High]]/Table2[[#This Row],[Close Price]])-1</f>
        <v>1.3827539850201687E-2</v>
      </c>
      <c r="AG626" s="1">
        <f>(Table2[[#This Row],[Close Price]]/Table2[[#This Row],[Current Month Low]])-1</f>
        <v>9.6955594337793105E-3</v>
      </c>
      <c r="AH626" s="1">
        <f>(Table2[[#This Row],[Current Month High]]/Table2[[#This Row],[Close Price]])-1</f>
        <v>6.5872863453043884E-2</v>
      </c>
      <c r="AI626">
        <v>8.3704628384866595</v>
      </c>
      <c r="AJ626">
        <v>12.3033289838349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-7.0000000000000007E-2</v>
      </c>
      <c r="AM626" t="s">
        <v>3187</v>
      </c>
      <c r="AN626">
        <v>-4.03</v>
      </c>
      <c r="AO626" t="s">
        <v>3187</v>
      </c>
      <c r="AP626">
        <v>-5.3511599807584999E-2</v>
      </c>
      <c r="AQ626">
        <f>(Table2[[#This Row],[Sharpe Ratio]]-AVERAGE(Table2[Sharpe Ratio]))/_xlfn.STDEV.P(Table2[Sharpe Ratio])</f>
        <v>-1.3978581055760675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-2.6484833364171139</v>
      </c>
      <c r="AS626">
        <f>_xlfn.RANK.AVG(Table2[[#This Row],[1Y Return vs Nifty Z-Score]],Table2[1Y Return vs Nifty Z-Score])</f>
        <v>603</v>
      </c>
      <c r="AT626">
        <f>_xlfn.RANK.AVG(Table2[[#This Row],[6M Return vs Nifty Z-Score]],Table2[6M Return vs Nifty Z-Score])</f>
        <v>437</v>
      </c>
      <c r="AU626">
        <f>_xlfn.RANK.AVG(Table2[[#This Row],[Sharpe Ratio Z-Score]],Table2[Sharpe Ratio Z-Score])</f>
        <v>678</v>
      </c>
      <c r="AV626">
        <f>(Table2[[#This Row],[Rank 1Y]]+Table2[[#This Row],[Rank 6M]]+Table2[[#This Row],[Rank Sharpe]])/3</f>
        <v>572.66666666666663</v>
      </c>
    </row>
    <row r="627" spans="1:48" x14ac:dyDescent="0.3">
      <c r="A627" t="s">
        <v>1416</v>
      </c>
      <c r="B627" t="s">
        <v>1417</v>
      </c>
      <c r="C627" t="s">
        <v>3156</v>
      </c>
      <c r="D627" t="s">
        <v>448</v>
      </c>
      <c r="E627">
        <v>7807.4018046899901</v>
      </c>
      <c r="F627">
        <v>282.3</v>
      </c>
      <c r="G627">
        <v>-25.926157957741701</v>
      </c>
      <c r="H627">
        <f>(Table2[[#This Row],[1Y Return vs Nifty]]-AVERAGE(Table2[1Y Return vs Nifty]))/_xlfn.STDEV.P(Table2[1Y Return vs Nifty])</f>
        <v>-0.86345686576113323</v>
      </c>
      <c r="I627">
        <v>-4.7611098348454703</v>
      </c>
      <c r="J627">
        <f>(Table2[[#This Row],[1M Return vs Nifty]]-AVERAGE(Table2[1M Return vs Nifty]))/_xlfn.STDEV.P(Table2[1M Return vs Nifty])</f>
        <v>-0.7163905615576972</v>
      </c>
      <c r="K627">
        <v>1.6026663764795199</v>
      </c>
      <c r="L627">
        <f>(Table2[[#This Row],[6M Return vs Nifty]]-AVERAGE(Table2[6M Return vs Nifty]))/_xlfn.STDEV.P(Table2[6M Return vs Nifty])</f>
        <v>-0.25800057470359333</v>
      </c>
      <c r="M627">
        <v>4.2516147968062503</v>
      </c>
      <c r="N627">
        <f>(Table2[[#This Row],[1W Return vs Nifty]]-AVERAGE(Table2[1W Return vs Nifty]))/_xlfn.STDEV.P(Table2[1W Return vs Nifty])</f>
        <v>0.47352001834930713</v>
      </c>
      <c r="O627">
        <v>284.52999999999997</v>
      </c>
      <c r="P627">
        <v>283.446609240133</v>
      </c>
      <c r="Q627">
        <v>270.99908701148598</v>
      </c>
      <c r="R627">
        <v>49.0255008396501</v>
      </c>
      <c r="S627" s="1">
        <f>(Table2[[#This Row],[Close Price]]-Table2[[#This Row],[20D EMA]])/Table2[[#This Row],[20D EMA]]</f>
        <v>-7.8374863810493148E-3</v>
      </c>
      <c r="T627" s="1">
        <f>(Table2[[#This Row],[Close Price]]-Table2[[#This Row],[50D EMA]])/Table2[[#This Row],[50D EMA]]</f>
        <v>-4.0452388659960774E-3</v>
      </c>
      <c r="U627" s="1">
        <f>(Table2[[#This Row],[Close Price]]-Table2[[#This Row],[200D EMA]])/Table2[[#This Row],[200D EMA]]</f>
        <v>4.1700926424283684E-2</v>
      </c>
      <c r="V627">
        <v>0.41670680226370399</v>
      </c>
      <c r="W627">
        <v>280.10000000000002</v>
      </c>
      <c r="X627">
        <v>290.89999999999998</v>
      </c>
      <c r="Y627">
        <v>275.10000000000002</v>
      </c>
      <c r="Z627">
        <v>290.89999999999998</v>
      </c>
      <c r="AA627">
        <v>261.39999999999998</v>
      </c>
      <c r="AB627">
        <v>293.95</v>
      </c>
      <c r="AC627" s="1">
        <f>(Table2[[#This Row],[Close Price]]/Table2[[#This Row],[Day Low]])-1</f>
        <v>7.8543377365225542E-3</v>
      </c>
      <c r="AD627" s="1">
        <f>(Table2[[#This Row],[Day High]]/Table2[[#This Row],[Close Price]])-1</f>
        <v>3.0464045341834778E-2</v>
      </c>
      <c r="AE627" s="1">
        <f>(Table2[[#This Row],[Close Price]]/Table2[[#This Row],[Current Week Low]])-1</f>
        <v>2.6172300981461172E-2</v>
      </c>
      <c r="AF627" s="1">
        <f>(Table2[[#This Row],[Current Week High]]/Table2[[#This Row],[Close Price]])-1</f>
        <v>3.0464045341834778E-2</v>
      </c>
      <c r="AG627" s="1">
        <f>(Table2[[#This Row],[Close Price]]/Table2[[#This Row],[Current Month Low]])-1</f>
        <v>7.9954093343534982E-2</v>
      </c>
      <c r="AH627" s="1">
        <f>(Table2[[#This Row],[Current Month High]]/Table2[[#This Row],[Close Price]])-1</f>
        <v>4.1268154445625038E-2</v>
      </c>
      <c r="AI627">
        <v>15.302869287991401</v>
      </c>
      <c r="AJ627">
        <v>28.318181818181799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0.14000000000000001</v>
      </c>
      <c r="AM627" t="s">
        <v>3188</v>
      </c>
      <c r="AN627">
        <v>-0.67</v>
      </c>
      <c r="AO627" t="s">
        <v>3187</v>
      </c>
      <c r="AP627">
        <v>-9.0609977283569995E-2</v>
      </c>
      <c r="AQ627">
        <f>(Table2[[#This Row],[Sharpe Ratio]]-AVERAGE(Table2[Sharpe Ratio]))/_xlfn.STDEV.P(Table2[Sharpe Ratio])</f>
        <v>-1.8325657545919984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-3.196893738265115</v>
      </c>
      <c r="AS627">
        <f>_xlfn.RANK.AVG(Table2[[#This Row],[1Y Return vs Nifty Z-Score]],Table2[1Y Return vs Nifty Z-Score])</f>
        <v>616</v>
      </c>
      <c r="AT627">
        <f>_xlfn.RANK.AVG(Table2[[#This Row],[6M Return vs Nifty Z-Score]],Table2[6M Return vs Nifty Z-Score])</f>
        <v>404</v>
      </c>
      <c r="AU627">
        <f>_xlfn.RANK.AVG(Table2[[#This Row],[Sharpe Ratio Z-Score]],Table2[Sharpe Ratio Z-Score])</f>
        <v>711</v>
      </c>
      <c r="AV627">
        <f>(Table2[[#This Row],[Rank 1Y]]+Table2[[#This Row],[Rank 6M]]+Table2[[#This Row],[Rank Sharpe]])/3</f>
        <v>577</v>
      </c>
    </row>
    <row r="628" spans="1:48" x14ac:dyDescent="0.3">
      <c r="A628" t="s">
        <v>664</v>
      </c>
      <c r="B628" t="s">
        <v>665</v>
      </c>
      <c r="C628" t="s">
        <v>3148</v>
      </c>
      <c r="D628" t="s">
        <v>552</v>
      </c>
      <c r="E628">
        <v>28228.77414582</v>
      </c>
      <c r="F628">
        <v>63.85</v>
      </c>
      <c r="G628">
        <v>-23.496977880703501</v>
      </c>
      <c r="H628">
        <f>(Table2[[#This Row],[1Y Return vs Nifty]]-AVERAGE(Table2[1Y Return vs Nifty]))/_xlfn.STDEV.P(Table2[1Y Return vs Nifty])</f>
        <v>-0.82203675863766623</v>
      </c>
      <c r="I628">
        <v>-5.2669876168828402</v>
      </c>
      <c r="J628">
        <f>(Table2[[#This Row],[1M Return vs Nifty]]-AVERAGE(Table2[1M Return vs Nifty]))/_xlfn.STDEV.P(Table2[1M Return vs Nifty])</f>
        <v>-0.77219179069395194</v>
      </c>
      <c r="K628">
        <v>-20.5988872503574</v>
      </c>
      <c r="L628">
        <f>(Table2[[#This Row],[6M Return vs Nifty]]-AVERAGE(Table2[6M Return vs Nifty]))/_xlfn.STDEV.P(Table2[6M Return vs Nifty])</f>
        <v>-0.96679327635373014</v>
      </c>
      <c r="M628">
        <v>-2.5069598606599399</v>
      </c>
      <c r="N628">
        <f>(Table2[[#This Row],[1W Return vs Nifty]]-AVERAGE(Table2[1W Return vs Nifty]))/_xlfn.STDEV.P(Table2[1W Return vs Nifty])</f>
        <v>-0.93128192763231066</v>
      </c>
      <c r="O628">
        <v>67.16</v>
      </c>
      <c r="P628">
        <v>69.025989078958105</v>
      </c>
      <c r="Q628">
        <v>68.2887261460681</v>
      </c>
      <c r="R628">
        <v>18.769687451899699</v>
      </c>
      <c r="S628" s="1">
        <f>(Table2[[#This Row],[Close Price]]-Table2[[#This Row],[20D EMA]])/Table2[[#This Row],[20D EMA]]</f>
        <v>-4.9285288862418036E-2</v>
      </c>
      <c r="T628" s="1">
        <f>(Table2[[#This Row],[Close Price]]-Table2[[#This Row],[50D EMA]])/Table2[[#This Row],[50D EMA]]</f>
        <v>-7.4986090717763479E-2</v>
      </c>
      <c r="U628" s="1">
        <f>(Table2[[#This Row],[Close Price]]-Table2[[#This Row],[200D EMA]])/Table2[[#This Row],[200D EMA]]</f>
        <v>-6.4999398825711874E-2</v>
      </c>
      <c r="V628">
        <v>1.4332636546499899</v>
      </c>
      <c r="W628">
        <v>63.55</v>
      </c>
      <c r="X628">
        <v>64.81</v>
      </c>
      <c r="Y628">
        <v>63.52</v>
      </c>
      <c r="Z628">
        <v>66.34</v>
      </c>
      <c r="AA628">
        <v>63.52</v>
      </c>
      <c r="AB628">
        <v>71.86</v>
      </c>
      <c r="AC628" s="1">
        <f>(Table2[[#This Row],[Close Price]]/Table2[[#This Row],[Day Low]])-1</f>
        <v>4.7206923682141522E-3</v>
      </c>
      <c r="AD628" s="1">
        <f>(Table2[[#This Row],[Day High]]/Table2[[#This Row],[Close Price]])-1</f>
        <v>1.5035238841033749E-2</v>
      </c>
      <c r="AE628" s="1">
        <f>(Table2[[#This Row],[Close Price]]/Table2[[#This Row],[Current Week Low]])-1</f>
        <v>5.1952141057933776E-3</v>
      </c>
      <c r="AF628" s="1">
        <f>(Table2[[#This Row],[Current Week High]]/Table2[[#This Row],[Close Price]])-1</f>
        <v>3.8997650743931134E-2</v>
      </c>
      <c r="AG628" s="1">
        <f>(Table2[[#This Row],[Close Price]]/Table2[[#This Row],[Current Month Low]])-1</f>
        <v>5.1952141057933776E-3</v>
      </c>
      <c r="AH628" s="1">
        <f>(Table2[[#This Row],[Current Month High]]/Table2[[#This Row],[Close Price]])-1</f>
        <v>0.12545027407987464</v>
      </c>
      <c r="AI628">
        <v>25.293657008613899</v>
      </c>
      <c r="AJ628">
        <v>10.371650821089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-0.16</v>
      </c>
      <c r="AM628" t="s">
        <v>3187</v>
      </c>
      <c r="AN628">
        <v>-10.35</v>
      </c>
      <c r="AO628" t="s">
        <v>3187</v>
      </c>
      <c r="AP628">
        <v>1.7257774791152002E-2</v>
      </c>
      <c r="AQ628">
        <f>(Table2[[#This Row],[Sharpe Ratio]]-AVERAGE(Table2[Sharpe Ratio]))/_xlfn.STDEV.P(Table2[Sharpe Ratio])</f>
        <v>-0.56860382150234301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604</v>
      </c>
      <c r="AT628">
        <f>_xlfn.RANK.AVG(Table2[[#This Row],[6M Return vs Nifty Z-Score]],Table2[6M Return vs Nifty Z-Score])</f>
        <v>648</v>
      </c>
      <c r="AU628">
        <f>_xlfn.RANK.AVG(Table2[[#This Row],[Sharpe Ratio Z-Score]],Table2[Sharpe Ratio Z-Score])</f>
        <v>482</v>
      </c>
      <c r="AV628">
        <f>(Table2[[#This Row],[Rank 1Y]]+Table2[[#This Row],[Rank 6M]]+Table2[[#This Row],[Rank Sharpe]])/3</f>
        <v>578</v>
      </c>
    </row>
    <row r="629" spans="1:48" x14ac:dyDescent="0.3">
      <c r="A629" t="s">
        <v>1038</v>
      </c>
      <c r="B629" t="s">
        <v>1039</v>
      </c>
      <c r="C629" t="s">
        <v>3153</v>
      </c>
      <c r="D629" t="s">
        <v>1040</v>
      </c>
      <c r="E629">
        <v>13609.129294848</v>
      </c>
      <c r="F629">
        <v>174.08</v>
      </c>
      <c r="G629">
        <v>-10.5508627088893</v>
      </c>
      <c r="H629">
        <f>(Table2[[#This Row],[1Y Return vs Nifty]]-AVERAGE(Table2[1Y Return vs Nifty]))/_xlfn.STDEV.P(Table2[1Y Return vs Nifty])</f>
        <v>-0.60129170876755256</v>
      </c>
      <c r="I629">
        <v>-3.0836803082110298</v>
      </c>
      <c r="J629">
        <f>(Table2[[#This Row],[1M Return vs Nifty]]-AVERAGE(Table2[1M Return vs Nifty]))/_xlfn.STDEV.P(Table2[1M Return vs Nifty])</f>
        <v>-0.53136043629962992</v>
      </c>
      <c r="K629">
        <v>-33.138899553281298</v>
      </c>
      <c r="L629">
        <f>(Table2[[#This Row],[6M Return vs Nifty]]-AVERAGE(Table2[6M Return vs Nifty]))/_xlfn.STDEV.P(Table2[6M Return vs Nifty])</f>
        <v>-1.3671377454079756</v>
      </c>
      <c r="M629">
        <v>-2.2379707758096998</v>
      </c>
      <c r="N629">
        <f>(Table2[[#This Row],[1W Return vs Nifty]]-AVERAGE(Table2[1W Return vs Nifty]))/_xlfn.STDEV.P(Table2[1W Return vs Nifty])</f>
        <v>-0.87537126466020121</v>
      </c>
      <c r="O629">
        <v>184.54</v>
      </c>
      <c r="P629">
        <v>191.501568334377</v>
      </c>
      <c r="Q629">
        <v>195.44600585916001</v>
      </c>
      <c r="R629">
        <v>18.027111975289401</v>
      </c>
      <c r="S629" s="1">
        <f>(Table2[[#This Row],[Close Price]]-Table2[[#This Row],[20D EMA]])/Table2[[#This Row],[20D EMA]]</f>
        <v>-5.6681478270293593E-2</v>
      </c>
      <c r="T629" s="1">
        <f>(Table2[[#This Row],[Close Price]]-Table2[[#This Row],[50D EMA]])/Table2[[#This Row],[50D EMA]]</f>
        <v>-9.097350212796973E-2</v>
      </c>
      <c r="U629" s="1">
        <f>(Table2[[#This Row],[Close Price]]-Table2[[#This Row],[200D EMA]])/Table2[[#This Row],[200D EMA]]</f>
        <v>-0.10931922484287818</v>
      </c>
      <c r="V629">
        <v>0.86858570029339499</v>
      </c>
      <c r="W629">
        <v>173</v>
      </c>
      <c r="X629">
        <v>181.1</v>
      </c>
      <c r="Y629">
        <v>173</v>
      </c>
      <c r="Z629">
        <v>185.3</v>
      </c>
      <c r="AA629">
        <v>173</v>
      </c>
      <c r="AB629">
        <v>192.65</v>
      </c>
      <c r="AC629" s="1">
        <f>(Table2[[#This Row],[Close Price]]/Table2[[#This Row],[Day Low]])-1</f>
        <v>6.2427745664741519E-3</v>
      </c>
      <c r="AD629" s="1">
        <f>(Table2[[#This Row],[Day High]]/Table2[[#This Row],[Close Price]])-1</f>
        <v>4.0326286764705843E-2</v>
      </c>
      <c r="AE629" s="1">
        <f>(Table2[[#This Row],[Close Price]]/Table2[[#This Row],[Current Week Low]])-1</f>
        <v>6.2427745664741519E-3</v>
      </c>
      <c r="AF629" s="1">
        <f>(Table2[[#This Row],[Current Week High]]/Table2[[#This Row],[Close Price]])-1</f>
        <v>6.4453125E-2</v>
      </c>
      <c r="AG629" s="1">
        <f>(Table2[[#This Row],[Close Price]]/Table2[[#This Row],[Current Month Low]])-1</f>
        <v>6.2427745664741519E-3</v>
      </c>
      <c r="AH629" s="1">
        <f>(Table2[[#This Row],[Current Month High]]/Table2[[#This Row],[Close Price]])-1</f>
        <v>0.10667509191176472</v>
      </c>
      <c r="AI629">
        <v>36.460248161764603</v>
      </c>
      <c r="AJ629">
        <v>27.812041116005901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-0.21</v>
      </c>
      <c r="AM629" t="s">
        <v>3187</v>
      </c>
      <c r="AN629">
        <v>-5.73</v>
      </c>
      <c r="AO629" t="s">
        <v>3187</v>
      </c>
      <c r="AP629">
        <v>5.8077724153630002E-3</v>
      </c>
      <c r="AQ629">
        <f>(Table2[[#This Row],[Sharpe Ratio]]-AVERAGE(Table2[Sharpe Ratio]))/_xlfn.STDEV.P(Table2[Sharpe Ratio])</f>
        <v>-0.70277151164534468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520</v>
      </c>
      <c r="AT629">
        <f>_xlfn.RANK.AVG(Table2[[#This Row],[6M Return vs Nifty Z-Score]],Table2[6M Return vs Nifty Z-Score])</f>
        <v>707</v>
      </c>
      <c r="AU629">
        <f>_xlfn.RANK.AVG(Table2[[#This Row],[Sharpe Ratio Z-Score]],Table2[Sharpe Ratio Z-Score])</f>
        <v>509</v>
      </c>
      <c r="AV629">
        <f>(Table2[[#This Row],[Rank 1Y]]+Table2[[#This Row],[Rank 6M]]+Table2[[#This Row],[Rank Sharpe]])/3</f>
        <v>578.66666666666663</v>
      </c>
    </row>
    <row r="630" spans="1:48" x14ac:dyDescent="0.3">
      <c r="A630" t="s">
        <v>534</v>
      </c>
      <c r="B630" t="s">
        <v>535</v>
      </c>
      <c r="C630" t="s">
        <v>3148</v>
      </c>
      <c r="D630" t="s">
        <v>190</v>
      </c>
      <c r="E630">
        <v>40294.605137400002</v>
      </c>
      <c r="F630">
        <v>648.6</v>
      </c>
      <c r="G630">
        <v>-8.9913904047479605</v>
      </c>
      <c r="H630">
        <f>(Table2[[#This Row],[1Y Return vs Nifty]]-AVERAGE(Table2[1Y Return vs Nifty]))/_xlfn.STDEV.P(Table2[1Y Return vs Nifty])</f>
        <v>-0.57470104531522836</v>
      </c>
      <c r="I630">
        <v>-7.7567466510375898</v>
      </c>
      <c r="J630">
        <f>(Table2[[#This Row],[1M Return vs Nifty]]-AVERAGE(Table2[1M Return vs Nifty]))/_xlfn.STDEV.P(Table2[1M Return vs Nifty])</f>
        <v>-1.0468265331003035</v>
      </c>
      <c r="K630">
        <v>-16.013749064928401</v>
      </c>
      <c r="L630">
        <f>(Table2[[#This Row],[6M Return vs Nifty]]-AVERAGE(Table2[6M Return vs Nifty]))/_xlfn.STDEV.P(Table2[6M Return vs Nifty])</f>
        <v>-0.82041106650869566</v>
      </c>
      <c r="M630">
        <v>-1.0676226005834899</v>
      </c>
      <c r="N630">
        <f>(Table2[[#This Row],[1W Return vs Nifty]]-AVERAGE(Table2[1W Return vs Nifty]))/_xlfn.STDEV.P(Table2[1W Return vs Nifty])</f>
        <v>-0.63210881993488155</v>
      </c>
      <c r="O630">
        <v>687.6</v>
      </c>
      <c r="P630">
        <v>694.93317879980202</v>
      </c>
      <c r="Q630">
        <v>657.78416224206899</v>
      </c>
      <c r="R630">
        <v>21.390130987865</v>
      </c>
      <c r="S630" s="1">
        <f>(Table2[[#This Row],[Close Price]]-Table2[[#This Row],[20D EMA]])/Table2[[#This Row],[20D EMA]]</f>
        <v>-5.6719022687609075E-2</v>
      </c>
      <c r="T630" s="1">
        <f>(Table2[[#This Row],[Close Price]]-Table2[[#This Row],[50D EMA]])/Table2[[#This Row],[50D EMA]]</f>
        <v>-6.667285461865935E-2</v>
      </c>
      <c r="U630" s="1">
        <f>(Table2[[#This Row],[Close Price]]-Table2[[#This Row],[200D EMA]])/Table2[[#This Row],[200D EMA]]</f>
        <v>-1.3962273294578246E-2</v>
      </c>
      <c r="V630">
        <v>0.99495881211728798</v>
      </c>
      <c r="W630">
        <v>643.20000000000005</v>
      </c>
      <c r="X630">
        <v>665.4</v>
      </c>
      <c r="Y630">
        <v>643.20000000000005</v>
      </c>
      <c r="Z630">
        <v>669.95</v>
      </c>
      <c r="AA630">
        <v>643.20000000000005</v>
      </c>
      <c r="AB630">
        <v>745.7</v>
      </c>
      <c r="AC630" s="1">
        <f>(Table2[[#This Row],[Close Price]]/Table2[[#This Row],[Day Low]])-1</f>
        <v>8.3955223880596286E-3</v>
      </c>
      <c r="AD630" s="1">
        <f>(Table2[[#This Row],[Day High]]/Table2[[#This Row],[Close Price]])-1</f>
        <v>2.5901942645698339E-2</v>
      </c>
      <c r="AE630" s="1">
        <f>(Table2[[#This Row],[Close Price]]/Table2[[#This Row],[Current Week Low]])-1</f>
        <v>8.3955223880596286E-3</v>
      </c>
      <c r="AF630" s="1">
        <f>(Table2[[#This Row],[Current Week High]]/Table2[[#This Row],[Close Price]])-1</f>
        <v>3.2917052112241718E-2</v>
      </c>
      <c r="AG630" s="1">
        <f>(Table2[[#This Row],[Close Price]]/Table2[[#This Row],[Current Month Low]])-1</f>
        <v>8.3955223880596286E-3</v>
      </c>
      <c r="AH630" s="1">
        <f>(Table2[[#This Row],[Current Month High]]/Table2[[#This Row],[Close Price]])-1</f>
        <v>0.14970706136293566</v>
      </c>
      <c r="AI630">
        <v>18.509096515571901</v>
      </c>
      <c r="AJ630">
        <v>32.882606023355798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0.02</v>
      </c>
      <c r="AM630" t="s">
        <v>3188</v>
      </c>
      <c r="AN630">
        <v>-12.75</v>
      </c>
      <c r="AO630" t="s">
        <v>3187</v>
      </c>
      <c r="AP630">
        <v>-2.0610384720773998E-2</v>
      </c>
      <c r="AQ630">
        <f>(Table2[[#This Row],[Sharpe Ratio]]-AVERAGE(Table2[Sharpe Ratio]))/_xlfn.STDEV.P(Table2[Sharpe Ratio])</f>
        <v>-1.0123315452995829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514</v>
      </c>
      <c r="AT630">
        <f>_xlfn.RANK.AVG(Table2[[#This Row],[6M Return vs Nifty Z-Score]],Table2[6M Return vs Nifty Z-Score])</f>
        <v>598</v>
      </c>
      <c r="AU630">
        <f>_xlfn.RANK.AVG(Table2[[#This Row],[Sharpe Ratio Z-Score]],Table2[Sharpe Ratio Z-Score])</f>
        <v>625</v>
      </c>
      <c r="AV630">
        <f>(Table2[[#This Row],[Rank 1Y]]+Table2[[#This Row],[Rank 6M]]+Table2[[#This Row],[Rank Sharpe]])/3</f>
        <v>579</v>
      </c>
    </row>
    <row r="631" spans="1:48" x14ac:dyDescent="0.3">
      <c r="A631" t="s">
        <v>2082</v>
      </c>
      <c r="B631" t="s">
        <v>2083</v>
      </c>
      <c r="C631" t="s">
        <v>3146</v>
      </c>
      <c r="D631" t="s">
        <v>169</v>
      </c>
      <c r="E631">
        <v>3061.3467129700002</v>
      </c>
      <c r="F631">
        <v>195.26</v>
      </c>
      <c r="G631">
        <v>-3.8352111284515402</v>
      </c>
      <c r="H631">
        <f>(Table2[[#This Row],[1Y Return vs Nifty]]-AVERAGE(Table2[1Y Return vs Nifty]))/_xlfn.STDEV.P(Table2[1Y Return vs Nifty])</f>
        <v>-0.48678269788978995</v>
      </c>
      <c r="I631">
        <v>-4.3840956001747298</v>
      </c>
      <c r="J631">
        <f>(Table2[[#This Row],[1M Return vs Nifty]]-AVERAGE(Table2[1M Return vs Nifty]))/_xlfn.STDEV.P(Table2[1M Return vs Nifty])</f>
        <v>-0.67480372291108981</v>
      </c>
      <c r="K631">
        <v>-22.811605465264201</v>
      </c>
      <c r="L631">
        <f>(Table2[[#This Row],[6M Return vs Nifty]]-AVERAGE(Table2[6M Return vs Nifty]))/_xlfn.STDEV.P(Table2[6M Return vs Nifty])</f>
        <v>-1.0374351128618946</v>
      </c>
      <c r="M631">
        <v>5.3444616566227197</v>
      </c>
      <c r="N631">
        <f>(Table2[[#This Row],[1W Return vs Nifty]]-AVERAGE(Table2[1W Return vs Nifty]))/_xlfn.STDEV.P(Table2[1W Return vs Nifty])</f>
        <v>0.70067344538648657</v>
      </c>
      <c r="O631">
        <v>184.47</v>
      </c>
      <c r="P631">
        <v>186.10686514372699</v>
      </c>
      <c r="Q631">
        <v>185.80191035365601</v>
      </c>
      <c r="R631">
        <v>69.381476656103004</v>
      </c>
      <c r="S631" s="1">
        <f>(Table2[[#This Row],[Close Price]]-Table2[[#This Row],[20D EMA]])/Table2[[#This Row],[20D EMA]]</f>
        <v>5.8491895701197984E-2</v>
      </c>
      <c r="T631" s="1">
        <f>(Table2[[#This Row],[Close Price]]-Table2[[#This Row],[50D EMA]])/Table2[[#This Row],[50D EMA]]</f>
        <v>4.9182145157322367E-2</v>
      </c>
      <c r="U631" s="1">
        <f>(Table2[[#This Row],[Close Price]]-Table2[[#This Row],[200D EMA]])/Table2[[#This Row],[200D EMA]]</f>
        <v>5.0904157165776266E-2</v>
      </c>
      <c r="V631">
        <v>0.54674992536570799</v>
      </c>
      <c r="W631">
        <v>188</v>
      </c>
      <c r="X631">
        <v>204</v>
      </c>
      <c r="Y631">
        <v>179.92</v>
      </c>
      <c r="Z631">
        <v>204</v>
      </c>
      <c r="AA631">
        <v>161.21</v>
      </c>
      <c r="AB631">
        <v>204</v>
      </c>
      <c r="AC631" s="1">
        <f>(Table2[[#This Row],[Close Price]]/Table2[[#This Row],[Day Low]])-1</f>
        <v>3.861702127659572E-2</v>
      </c>
      <c r="AD631" s="1">
        <f>(Table2[[#This Row],[Day High]]/Table2[[#This Row],[Close Price]])-1</f>
        <v>4.4760831711564197E-2</v>
      </c>
      <c r="AE631" s="1">
        <f>(Table2[[#This Row],[Close Price]]/Table2[[#This Row],[Current Week Low]])-1</f>
        <v>8.526011560693636E-2</v>
      </c>
      <c r="AF631" s="1">
        <f>(Table2[[#This Row],[Current Week High]]/Table2[[#This Row],[Close Price]])-1</f>
        <v>4.4760831711564197E-2</v>
      </c>
      <c r="AG631" s="1">
        <f>(Table2[[#This Row],[Close Price]]/Table2[[#This Row],[Current Month Low]])-1</f>
        <v>0.21121518516221061</v>
      </c>
      <c r="AH631" s="1">
        <f>(Table2[[#This Row],[Current Month High]]/Table2[[#This Row],[Close Price]])-1</f>
        <v>4.4760831711564197E-2</v>
      </c>
      <c r="AI631">
        <v>44.934958516849299</v>
      </c>
      <c r="AJ631">
        <v>46.812030075187899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7.0000000000000007E-2</v>
      </c>
      <c r="AM631" t="s">
        <v>3188</v>
      </c>
      <c r="AN631">
        <v>8.43</v>
      </c>
      <c r="AO631" t="s">
        <v>3188</v>
      </c>
      <c r="AP631">
        <v>-7.3996713526289998E-3</v>
      </c>
      <c r="AQ631">
        <f>(Table2[[#This Row],[Sharpe Ratio]]-AVERAGE(Table2[Sharpe Ratio]))/_xlfn.STDEV.P(Table2[Sharpe Ratio])</f>
        <v>-0.85753237237599245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483</v>
      </c>
      <c r="AT631">
        <f>_xlfn.RANK.AVG(Table2[[#This Row],[6M Return vs Nifty Z-Score]],Table2[6M Return vs Nifty Z-Score])</f>
        <v>664</v>
      </c>
      <c r="AU631">
        <f>_xlfn.RANK.AVG(Table2[[#This Row],[Sharpe Ratio Z-Score]],Table2[Sharpe Ratio Z-Score])</f>
        <v>592</v>
      </c>
      <c r="AV631">
        <f>(Table2[[#This Row],[Rank 1Y]]+Table2[[#This Row],[Rank 6M]]+Table2[[#This Row],[Rank Sharpe]])/3</f>
        <v>579.66666666666663</v>
      </c>
    </row>
    <row r="632" spans="1:48" x14ac:dyDescent="0.3">
      <c r="A632" t="s">
        <v>1598</v>
      </c>
      <c r="B632" t="s">
        <v>1599</v>
      </c>
      <c r="C632" t="s">
        <v>3156</v>
      </c>
      <c r="D632" t="s">
        <v>268</v>
      </c>
      <c r="E632">
        <v>6003.7703701500004</v>
      </c>
      <c r="F632">
        <v>178.5</v>
      </c>
      <c r="G632">
        <v>-19.274124067695499</v>
      </c>
      <c r="H632">
        <f>(Table2[[#This Row],[1Y Return vs Nifty]]-AVERAGE(Table2[1Y Return vs Nifty]))/_xlfn.STDEV.P(Table2[1Y Return vs Nifty])</f>
        <v>-0.75003260425039908</v>
      </c>
      <c r="I632">
        <v>-0.98663353862306802</v>
      </c>
      <c r="J632">
        <f>(Table2[[#This Row],[1M Return vs Nifty]]-AVERAGE(Table2[1M Return vs Nifty]))/_xlfn.STDEV.P(Table2[1M Return vs Nifty])</f>
        <v>-0.30004411553151122</v>
      </c>
      <c r="K632">
        <v>-8.5092000113407504</v>
      </c>
      <c r="L632">
        <f>(Table2[[#This Row],[6M Return vs Nifty]]-AVERAGE(Table2[6M Return vs Nifty]))/_xlfn.STDEV.P(Table2[6M Return vs Nifty])</f>
        <v>-0.58082559930388566</v>
      </c>
      <c r="M632">
        <v>4.8032089631278598</v>
      </c>
      <c r="N632">
        <f>(Table2[[#This Row],[1W Return vs Nifty]]-AVERAGE(Table2[1W Return vs Nifty]))/_xlfn.STDEV.P(Table2[1W Return vs Nifty])</f>
        <v>0.58817149406907232</v>
      </c>
      <c r="O632">
        <v>174.21</v>
      </c>
      <c r="P632">
        <v>172.06776591958001</v>
      </c>
      <c r="Q632">
        <v>168.06221718049201</v>
      </c>
      <c r="R632">
        <v>59.850645470720501</v>
      </c>
      <c r="S632" s="1">
        <f>(Table2[[#This Row],[Close Price]]-Table2[[#This Row],[20D EMA]])/Table2[[#This Row],[20D EMA]]</f>
        <v>2.4625452040640559E-2</v>
      </c>
      <c r="T632" s="1">
        <f>(Table2[[#This Row],[Close Price]]-Table2[[#This Row],[50D EMA]])/Table2[[#This Row],[50D EMA]]</f>
        <v>3.7381981721237939E-2</v>
      </c>
      <c r="U632" s="1">
        <f>(Table2[[#This Row],[Close Price]]-Table2[[#This Row],[200D EMA]])/Table2[[#This Row],[200D EMA]]</f>
        <v>6.2106659037457726E-2</v>
      </c>
      <c r="V632">
        <v>0.95351700665081296</v>
      </c>
      <c r="W632">
        <v>176.92</v>
      </c>
      <c r="X632">
        <v>185</v>
      </c>
      <c r="Y632">
        <v>170.83</v>
      </c>
      <c r="Z632">
        <v>185</v>
      </c>
      <c r="AA632">
        <v>159.69999999999999</v>
      </c>
      <c r="AB632">
        <v>185</v>
      </c>
      <c r="AC632" s="1">
        <f>(Table2[[#This Row],[Close Price]]/Table2[[#This Row],[Day Low]])-1</f>
        <v>8.9305900972191932E-3</v>
      </c>
      <c r="AD632" s="1">
        <f>(Table2[[#This Row],[Day High]]/Table2[[#This Row],[Close Price]])-1</f>
        <v>3.6414565826330625E-2</v>
      </c>
      <c r="AE632" s="1">
        <f>(Table2[[#This Row],[Close Price]]/Table2[[#This Row],[Current Week Low]])-1</f>
        <v>4.4898437042673933E-2</v>
      </c>
      <c r="AF632" s="1">
        <f>(Table2[[#This Row],[Current Week High]]/Table2[[#This Row],[Close Price]])-1</f>
        <v>3.6414565826330625E-2</v>
      </c>
      <c r="AG632" s="1">
        <f>(Table2[[#This Row],[Close Price]]/Table2[[#This Row],[Current Month Low]])-1</f>
        <v>0.11772072636192865</v>
      </c>
      <c r="AH632" s="1">
        <f>(Table2[[#This Row],[Current Month High]]/Table2[[#This Row],[Close Price]])-1</f>
        <v>3.6414565826330625E-2</v>
      </c>
      <c r="AI632">
        <v>23.025210084033599</v>
      </c>
      <c r="AJ632">
        <v>37.254901960784203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0.11</v>
      </c>
      <c r="AM632" t="s">
        <v>3188</v>
      </c>
      <c r="AN632">
        <v>-0.85</v>
      </c>
      <c r="AO632" t="s">
        <v>3187</v>
      </c>
      <c r="AP632">
        <v>-4.5669228446287E-2</v>
      </c>
      <c r="AQ632">
        <f>(Table2[[#This Row],[Sharpe Ratio]]-AVERAGE(Table2[Sharpe Ratio]))/_xlfn.STDEV.P(Table2[Sharpe Ratio])</f>
        <v>-1.3059635525221887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-2.3486943775389122</v>
      </c>
      <c r="AS632">
        <f>_xlfn.RANK.AVG(Table2[[#This Row],[1Y Return vs Nifty Z-Score]],Table2[1Y Return vs Nifty Z-Score])</f>
        <v>577</v>
      </c>
      <c r="AT632">
        <f>_xlfn.RANK.AVG(Table2[[#This Row],[6M Return vs Nifty Z-Score]],Table2[6M Return vs Nifty Z-Score])</f>
        <v>507</v>
      </c>
      <c r="AU632">
        <f>_xlfn.RANK.AVG(Table2[[#This Row],[Sharpe Ratio Z-Score]],Table2[Sharpe Ratio Z-Score])</f>
        <v>661</v>
      </c>
      <c r="AV632">
        <f>(Table2[[#This Row],[Rank 1Y]]+Table2[[#This Row],[Rank 6M]]+Table2[[#This Row],[Rank Sharpe]])/3</f>
        <v>581.66666666666663</v>
      </c>
    </row>
    <row r="633" spans="1:48" x14ac:dyDescent="0.3">
      <c r="A633" t="s">
        <v>1715</v>
      </c>
      <c r="B633" t="s">
        <v>1716</v>
      </c>
      <c r="C633" t="s">
        <v>3152</v>
      </c>
      <c r="D633" t="s">
        <v>303</v>
      </c>
      <c r="E633">
        <v>4975.0526669829997</v>
      </c>
      <c r="F633">
        <v>233.17</v>
      </c>
      <c r="G633">
        <v>-22.659140137019399</v>
      </c>
      <c r="H633">
        <f>(Table2[[#This Row],[1Y Return vs Nifty]]-AVERAGE(Table2[1Y Return vs Nifty]))/_xlfn.STDEV.P(Table2[1Y Return vs Nifty])</f>
        <v>-0.80775073290268185</v>
      </c>
      <c r="I633">
        <v>-4.5118195439357098</v>
      </c>
      <c r="J633">
        <f>(Table2[[#This Row],[1M Return vs Nifty]]-AVERAGE(Table2[1M Return vs Nifty]))/_xlfn.STDEV.P(Table2[1M Return vs Nifty])</f>
        <v>-0.68889240856810496</v>
      </c>
      <c r="K633">
        <v>-0.87312584699870699</v>
      </c>
      <c r="L633">
        <f>(Table2[[#This Row],[6M Return vs Nifty]]-AVERAGE(Table2[6M Return vs Nifty]))/_xlfn.STDEV.P(Table2[6M Return vs Nifty])</f>
        <v>-0.33704114494018822</v>
      </c>
      <c r="M633">
        <v>0.58837028606434005</v>
      </c>
      <c r="N633">
        <f>(Table2[[#This Row],[1W Return vs Nifty]]-AVERAGE(Table2[1W Return vs Nifty]))/_xlfn.STDEV.P(Table2[1W Return vs Nifty])</f>
        <v>-0.2879028079283884</v>
      </c>
      <c r="O633">
        <v>240.55</v>
      </c>
      <c r="P633">
        <v>248.95253240280999</v>
      </c>
      <c r="Q633">
        <v>242.80642384361801</v>
      </c>
      <c r="R633">
        <v>37.093071597861503</v>
      </c>
      <c r="S633" s="1">
        <f>(Table2[[#This Row],[Close Price]]-Table2[[#This Row],[20D EMA]])/Table2[[#This Row],[20D EMA]]</f>
        <v>-3.0679692371648404E-2</v>
      </c>
      <c r="T633" s="1">
        <f>(Table2[[#This Row],[Close Price]]-Table2[[#This Row],[50D EMA]])/Table2[[#This Row],[50D EMA]]</f>
        <v>-6.3395749585200292E-2</v>
      </c>
      <c r="U633" s="1">
        <f>(Table2[[#This Row],[Close Price]]-Table2[[#This Row],[200D EMA]])/Table2[[#This Row],[200D EMA]]</f>
        <v>-3.9687680791445856E-2</v>
      </c>
      <c r="V633">
        <v>0.52382510372143798</v>
      </c>
      <c r="W633">
        <v>232.03</v>
      </c>
      <c r="X633">
        <v>236.25</v>
      </c>
      <c r="Y633">
        <v>231.5</v>
      </c>
      <c r="Z633">
        <v>241.7</v>
      </c>
      <c r="AA633">
        <v>228.83</v>
      </c>
      <c r="AB633">
        <v>244.7</v>
      </c>
      <c r="AC633" s="1">
        <f>(Table2[[#This Row],[Close Price]]/Table2[[#This Row],[Day Low]])-1</f>
        <v>4.9131577813212868E-3</v>
      </c>
      <c r="AD633" s="1">
        <f>(Table2[[#This Row],[Day High]]/Table2[[#This Row],[Close Price]])-1</f>
        <v>1.3209246472530856E-2</v>
      </c>
      <c r="AE633" s="1">
        <f>(Table2[[#This Row],[Close Price]]/Table2[[#This Row],[Current Week Low]])-1</f>
        <v>7.2138228941684979E-3</v>
      </c>
      <c r="AF633" s="1">
        <f>(Table2[[#This Row],[Current Week High]]/Table2[[#This Row],[Close Price]])-1</f>
        <v>3.6582750782690798E-2</v>
      </c>
      <c r="AG633" s="1">
        <f>(Table2[[#This Row],[Close Price]]/Table2[[#This Row],[Current Month Low]])-1</f>
        <v>1.8966044661975934E-2</v>
      </c>
      <c r="AH633" s="1">
        <f>(Table2[[#This Row],[Current Month High]]/Table2[[#This Row],[Close Price]])-1</f>
        <v>4.9448899944246616E-2</v>
      </c>
      <c r="AI633">
        <v>27.417763863275699</v>
      </c>
      <c r="AJ633">
        <v>23.370370370370299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</v>
      </c>
      <c r="AM633" t="s">
        <v>3187</v>
      </c>
      <c r="AN633">
        <v>-3.01</v>
      </c>
      <c r="AO633" t="s">
        <v>3187</v>
      </c>
      <c r="AP633">
        <v>-9.5455551543476999E-2</v>
      </c>
      <c r="AQ633">
        <f>(Table2[[#This Row],[Sharpe Ratio]]-AVERAGE(Table2[Sharpe Ratio]))/_xlfn.STDEV.P(Table2[Sharpe Ratio])</f>
        <v>-1.8893447389564719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597</v>
      </c>
      <c r="AT633">
        <f>_xlfn.RANK.AVG(Table2[[#This Row],[6M Return vs Nifty Z-Score]],Table2[6M Return vs Nifty Z-Score])</f>
        <v>434</v>
      </c>
      <c r="AU633">
        <f>_xlfn.RANK.AVG(Table2[[#This Row],[Sharpe Ratio Z-Score]],Table2[Sharpe Ratio Z-Score])</f>
        <v>715</v>
      </c>
      <c r="AV633">
        <f>(Table2[[#This Row],[Rank 1Y]]+Table2[[#This Row],[Rank 6M]]+Table2[[#This Row],[Rank Sharpe]])/3</f>
        <v>582</v>
      </c>
    </row>
    <row r="634" spans="1:48" x14ac:dyDescent="0.3">
      <c r="A634" t="s">
        <v>93</v>
      </c>
      <c r="B634" t="s">
        <v>94</v>
      </c>
      <c r="C634" t="s">
        <v>3152</v>
      </c>
      <c r="D634" t="s">
        <v>95</v>
      </c>
      <c r="E634">
        <v>292954.74382541497</v>
      </c>
      <c r="F634">
        <v>3055.85</v>
      </c>
      <c r="G634">
        <v>-26.779874085152802</v>
      </c>
      <c r="H634">
        <f>(Table2[[#This Row],[1Y Return vs Nifty]]-AVERAGE(Table2[1Y Return vs Nifty]))/_xlfn.STDEV.P(Table2[1Y Return vs Nifty])</f>
        <v>-0.87801363484739758</v>
      </c>
      <c r="I634">
        <v>-4.9815400938035301</v>
      </c>
      <c r="J634">
        <f>(Table2[[#This Row],[1M Return vs Nifty]]-AVERAGE(Table2[1M Return vs Nifty]))/_xlfn.STDEV.P(Table2[1M Return vs Nifty])</f>
        <v>-0.74070528702190819</v>
      </c>
      <c r="K634">
        <v>-2.90987144425246</v>
      </c>
      <c r="L634">
        <f>(Table2[[#This Row],[6M Return vs Nifty]]-AVERAGE(Table2[6M Return vs Nifty]))/_xlfn.STDEV.P(Table2[6M Return vs Nifty])</f>
        <v>-0.40206499141129592</v>
      </c>
      <c r="M634">
        <v>0.61145611354671903</v>
      </c>
      <c r="N634">
        <f>(Table2[[#This Row],[1W Return vs Nifty]]-AVERAGE(Table2[1W Return vs Nifty]))/_xlfn.STDEV.P(Table2[1W Return vs Nifty])</f>
        <v>-0.28310430868624198</v>
      </c>
      <c r="O634">
        <v>3134.57</v>
      </c>
      <c r="P634">
        <v>3140.8924160598999</v>
      </c>
      <c r="Q634">
        <v>3060.14842346147</v>
      </c>
      <c r="R634">
        <v>33.654785696483899</v>
      </c>
      <c r="S634" s="1">
        <f>(Table2[[#This Row],[Close Price]]-Table2[[#This Row],[20D EMA]])/Table2[[#This Row],[20D EMA]]</f>
        <v>-2.5113492440749528E-2</v>
      </c>
      <c r="T634" s="1">
        <f>(Table2[[#This Row],[Close Price]]-Table2[[#This Row],[50D EMA]])/Table2[[#This Row],[50D EMA]]</f>
        <v>-2.7075876787458281E-2</v>
      </c>
      <c r="U634" s="1">
        <f>(Table2[[#This Row],[Close Price]]-Table2[[#This Row],[200D EMA]])/Table2[[#This Row],[200D EMA]]</f>
        <v>-1.4046454180179689E-3</v>
      </c>
      <c r="V634">
        <v>0.82346208934857401</v>
      </c>
      <c r="W634">
        <v>3037</v>
      </c>
      <c r="X634">
        <v>3085</v>
      </c>
      <c r="Y634">
        <v>3017.2</v>
      </c>
      <c r="Z634">
        <v>3103.55</v>
      </c>
      <c r="AA634">
        <v>3017.2</v>
      </c>
      <c r="AB634">
        <v>3328.95</v>
      </c>
      <c r="AC634" s="1">
        <f>(Table2[[#This Row],[Close Price]]/Table2[[#This Row],[Day Low]])-1</f>
        <v>6.2067830095489107E-3</v>
      </c>
      <c r="AD634" s="1">
        <f>(Table2[[#This Row],[Day High]]/Table2[[#This Row],[Close Price]])-1</f>
        <v>9.5390807794886179E-3</v>
      </c>
      <c r="AE634" s="1">
        <f>(Table2[[#This Row],[Close Price]]/Table2[[#This Row],[Current Week Low]])-1</f>
        <v>1.280988996420529E-2</v>
      </c>
      <c r="AF634" s="1">
        <f>(Table2[[#This Row],[Current Week High]]/Table2[[#This Row],[Close Price]])-1</f>
        <v>1.5609404911890445E-2</v>
      </c>
      <c r="AG634" s="1">
        <f>(Table2[[#This Row],[Close Price]]/Table2[[#This Row],[Current Month Low]])-1</f>
        <v>1.280988996420529E-2</v>
      </c>
      <c r="AH634" s="1">
        <f>(Table2[[#This Row],[Current Month High]]/Table2[[#This Row],[Close Price]])-1</f>
        <v>8.9369569841451613E-2</v>
      </c>
      <c r="AI634">
        <v>12.0130241994862</v>
      </c>
      <c r="AJ634">
        <v>14.4470244560128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0.06</v>
      </c>
      <c r="AM634" t="s">
        <v>3188</v>
      </c>
      <c r="AN634">
        <v>-8.2100000000000009</v>
      </c>
      <c r="AO634" t="s">
        <v>3187</v>
      </c>
      <c r="AP634">
        <v>-4.7623534107436E-2</v>
      </c>
      <c r="AQ634">
        <f>(Table2[[#This Row],[Sharpe Ratio]]-AVERAGE(Table2[Sharpe Ratio]))/_xlfn.STDEV.P(Table2[Sharpe Ratio])</f>
        <v>-1.3288635195077139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624</v>
      </c>
      <c r="AT634">
        <f>_xlfn.RANK.AVG(Table2[[#This Row],[6M Return vs Nifty Z-Score]],Table2[6M Return vs Nifty Z-Score])</f>
        <v>460</v>
      </c>
      <c r="AU634">
        <f>_xlfn.RANK.AVG(Table2[[#This Row],[Sharpe Ratio Z-Score]],Table2[Sharpe Ratio Z-Score])</f>
        <v>663</v>
      </c>
      <c r="AV634">
        <f>(Table2[[#This Row],[Rank 1Y]]+Table2[[#This Row],[Rank 6M]]+Table2[[#This Row],[Rank Sharpe]])/3</f>
        <v>582.33333333333337</v>
      </c>
    </row>
    <row r="635" spans="1:48" x14ac:dyDescent="0.3">
      <c r="A635" t="s">
        <v>1122</v>
      </c>
      <c r="B635" t="s">
        <v>1123</v>
      </c>
      <c r="C635" t="s">
        <v>3142</v>
      </c>
      <c r="D635" t="s">
        <v>24</v>
      </c>
      <c r="E635">
        <v>11355.981632128</v>
      </c>
      <c r="F635">
        <v>153.32</v>
      </c>
      <c r="G635">
        <v>-14.664188491454601</v>
      </c>
      <c r="H635">
        <f>(Table2[[#This Row],[1Y Return vs Nifty]]-AVERAGE(Table2[1Y Return vs Nifty]))/_xlfn.STDEV.P(Table2[1Y Return vs Nifty])</f>
        <v>-0.67142829360044964</v>
      </c>
      <c r="I635">
        <v>-6.08583736025383</v>
      </c>
      <c r="J635">
        <f>(Table2[[#This Row],[1M Return vs Nifty]]-AVERAGE(Table2[1M Return vs Nifty]))/_xlfn.STDEV.P(Table2[1M Return vs Nifty])</f>
        <v>-0.86251562736055731</v>
      </c>
      <c r="K635">
        <v>-11.374907651964399</v>
      </c>
      <c r="L635">
        <f>(Table2[[#This Row],[6M Return vs Nifty]]-AVERAGE(Table2[6M Return vs Nifty]))/_xlfn.STDEV.P(Table2[6M Return vs Nifty])</f>
        <v>-0.67231436152644475</v>
      </c>
      <c r="M635">
        <v>1.51839438624755</v>
      </c>
      <c r="N635">
        <f>(Table2[[#This Row],[1W Return vs Nifty]]-AVERAGE(Table2[1W Return vs Nifty]))/_xlfn.STDEV.P(Table2[1W Return vs Nifty])</f>
        <v>-9.459286730298043E-2</v>
      </c>
      <c r="O635">
        <v>158.94999999999999</v>
      </c>
      <c r="P635">
        <v>162.00432375558501</v>
      </c>
      <c r="Q635">
        <v>155.56596075371499</v>
      </c>
      <c r="R635">
        <v>29.466087714325202</v>
      </c>
      <c r="S635" s="1">
        <f>(Table2[[#This Row],[Close Price]]-Table2[[#This Row],[20D EMA]])/Table2[[#This Row],[20D EMA]]</f>
        <v>-3.5419943378420859E-2</v>
      </c>
      <c r="T635" s="1">
        <f>(Table2[[#This Row],[Close Price]]-Table2[[#This Row],[50D EMA]])/Table2[[#This Row],[50D EMA]]</f>
        <v>-5.3605506039993117E-2</v>
      </c>
      <c r="U635" s="1">
        <f>(Table2[[#This Row],[Close Price]]-Table2[[#This Row],[200D EMA]])/Table2[[#This Row],[200D EMA]]</f>
        <v>-1.44373534083764E-2</v>
      </c>
      <c r="V635">
        <v>0.63153108357973098</v>
      </c>
      <c r="W635">
        <v>152.80000000000001</v>
      </c>
      <c r="X635">
        <v>155.94999999999999</v>
      </c>
      <c r="Y635">
        <v>151.44999999999999</v>
      </c>
      <c r="Z635">
        <v>156</v>
      </c>
      <c r="AA635">
        <v>151.44999999999999</v>
      </c>
      <c r="AB635">
        <v>165.57</v>
      </c>
      <c r="AC635" s="1">
        <f>(Table2[[#This Row],[Close Price]]/Table2[[#This Row],[Day Low]])-1</f>
        <v>3.4031413612565231E-3</v>
      </c>
      <c r="AD635" s="1">
        <f>(Table2[[#This Row],[Day High]]/Table2[[#This Row],[Close Price]])-1</f>
        <v>1.7153665536133511E-2</v>
      </c>
      <c r="AE635" s="1">
        <f>(Table2[[#This Row],[Close Price]]/Table2[[#This Row],[Current Week Low]])-1</f>
        <v>1.2347309343017532E-2</v>
      </c>
      <c r="AF635" s="1">
        <f>(Table2[[#This Row],[Current Week High]]/Table2[[#This Row],[Close Price]])-1</f>
        <v>1.7479780850508719E-2</v>
      </c>
      <c r="AG635" s="1">
        <f>(Table2[[#This Row],[Close Price]]/Table2[[#This Row],[Current Month Low]])-1</f>
        <v>1.2347309343017532E-2</v>
      </c>
      <c r="AH635" s="1">
        <f>(Table2[[#This Row],[Current Month High]]/Table2[[#This Row],[Close Price]])-1</f>
        <v>7.9898252021914917E-2</v>
      </c>
      <c r="AI635">
        <v>15.327419775632601</v>
      </c>
      <c r="AJ635">
        <v>22.264752791068499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3187</v>
      </c>
      <c r="AN635">
        <v>-6.47</v>
      </c>
      <c r="AO635" t="s">
        <v>3187</v>
      </c>
      <c r="AP635">
        <v>-4.1920447702088998E-2</v>
      </c>
      <c r="AQ635">
        <f>(Table2[[#This Row],[Sharpe Ratio]]-AVERAGE(Table2[Sharpe Ratio]))/_xlfn.STDEV.P(Table2[Sharpe Ratio])</f>
        <v>-1.2620364652785103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546</v>
      </c>
      <c r="AT635">
        <f>_xlfn.RANK.AVG(Table2[[#This Row],[6M Return vs Nifty Z-Score]],Table2[6M Return vs Nifty Z-Score])</f>
        <v>546</v>
      </c>
      <c r="AU635">
        <f>_xlfn.RANK.AVG(Table2[[#This Row],[Sharpe Ratio Z-Score]],Table2[Sharpe Ratio Z-Score])</f>
        <v>658</v>
      </c>
      <c r="AV635">
        <f>(Table2[[#This Row],[Rank 1Y]]+Table2[[#This Row],[Rank 6M]]+Table2[[#This Row],[Rank Sharpe]])/3</f>
        <v>583.33333333333337</v>
      </c>
    </row>
    <row r="636" spans="1:48" x14ac:dyDescent="0.3">
      <c r="A636" t="s">
        <v>1526</v>
      </c>
      <c r="B636" t="s">
        <v>1527</v>
      </c>
      <c r="C636" t="s">
        <v>3154</v>
      </c>
      <c r="D636" t="s">
        <v>455</v>
      </c>
      <c r="E636">
        <v>6696.5739261600002</v>
      </c>
      <c r="F636">
        <v>1239.9000000000001</v>
      </c>
      <c r="G636">
        <v>-28.481444419817301</v>
      </c>
      <c r="H636">
        <f>(Table2[[#This Row],[1Y Return vs Nifty]]-AVERAGE(Table2[1Y Return vs Nifty]))/_xlfn.STDEV.P(Table2[1Y Return vs Nifty])</f>
        <v>-0.90702722103893652</v>
      </c>
      <c r="I636">
        <v>2.2081526490404202</v>
      </c>
      <c r="J636">
        <f>(Table2[[#This Row],[1M Return vs Nifty]]-AVERAGE(Table2[1M Return vs Nifty]))/_xlfn.STDEV.P(Table2[1M Return vs Nifty])</f>
        <v>5.2359177179183106E-2</v>
      </c>
      <c r="K636">
        <v>-4.44851208332146</v>
      </c>
      <c r="L636">
        <f>(Table2[[#This Row],[6M Return vs Nifty]]-AVERAGE(Table2[6M Return vs Nifty]))/_xlfn.STDEV.P(Table2[6M Return vs Nifty])</f>
        <v>-0.45118665531666041</v>
      </c>
      <c r="M636">
        <v>-2.5907454670279502</v>
      </c>
      <c r="N636">
        <f>(Table2[[#This Row],[1W Return vs Nifty]]-AVERAGE(Table2[1W Return vs Nifty]))/_xlfn.STDEV.P(Table2[1W Return vs Nifty])</f>
        <v>-0.94869716513967539</v>
      </c>
      <c r="O636">
        <v>1271.21</v>
      </c>
      <c r="P636">
        <v>1230.1706017654999</v>
      </c>
      <c r="Q636">
        <v>1160.26521850736</v>
      </c>
      <c r="R636">
        <v>32.4410134868181</v>
      </c>
      <c r="S636" s="1">
        <f>(Table2[[#This Row],[Close Price]]-Table2[[#This Row],[20D EMA]])/Table2[[#This Row],[20D EMA]]</f>
        <v>-2.4630076855908893E-2</v>
      </c>
      <c r="T636" s="1">
        <f>(Table2[[#This Row],[Close Price]]-Table2[[#This Row],[50D EMA]])/Table2[[#This Row],[50D EMA]]</f>
        <v>7.9089828845990036E-3</v>
      </c>
      <c r="U636" s="1">
        <f>(Table2[[#This Row],[Close Price]]-Table2[[#This Row],[200D EMA]])/Table2[[#This Row],[200D EMA]]</f>
        <v>6.8634981228763686E-2</v>
      </c>
      <c r="V636">
        <v>0.50546599644843104</v>
      </c>
      <c r="W636">
        <v>1224.7</v>
      </c>
      <c r="X636">
        <v>1252.9000000000001</v>
      </c>
      <c r="Y636">
        <v>1217.25</v>
      </c>
      <c r="Z636">
        <v>1285</v>
      </c>
      <c r="AA636">
        <v>1217.25</v>
      </c>
      <c r="AB636">
        <v>1400.05</v>
      </c>
      <c r="AC636" s="1">
        <f>(Table2[[#This Row],[Close Price]]/Table2[[#This Row],[Day Low]])-1</f>
        <v>1.2411202743529026E-2</v>
      </c>
      <c r="AD636" s="1">
        <f>(Table2[[#This Row],[Day High]]/Table2[[#This Row],[Close Price]])-1</f>
        <v>1.0484716509395975E-2</v>
      </c>
      <c r="AE636" s="1">
        <f>(Table2[[#This Row],[Close Price]]/Table2[[#This Row],[Current Week Low]])-1</f>
        <v>1.8607516943931035E-2</v>
      </c>
      <c r="AF636" s="1">
        <f>(Table2[[#This Row],[Current Week High]]/Table2[[#This Row],[Close Price]])-1</f>
        <v>3.6373901121057983E-2</v>
      </c>
      <c r="AG636" s="1">
        <f>(Table2[[#This Row],[Close Price]]/Table2[[#This Row],[Current Month Low]])-1</f>
        <v>1.8607516943931035E-2</v>
      </c>
      <c r="AH636" s="1">
        <f>(Table2[[#This Row],[Current Month High]]/Table2[[#This Row],[Close Price]])-1</f>
        <v>0.12916364222921195</v>
      </c>
      <c r="AI636">
        <v>13.541414630212101</v>
      </c>
      <c r="AJ636">
        <v>32.8511732561877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0.03</v>
      </c>
      <c r="AM636" t="s">
        <v>3188</v>
      </c>
      <c r="AN636">
        <v>-10.5</v>
      </c>
      <c r="AO636" t="s">
        <v>3187</v>
      </c>
      <c r="AP636">
        <v>-3.8377069549137999E-2</v>
      </c>
      <c r="AQ636">
        <f>(Table2[[#This Row],[Sharpe Ratio]]-AVERAGE(Table2[Sharpe Ratio]))/_xlfn.STDEV.P(Table2[Sharpe Ratio])</f>
        <v>-1.220516223929927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-3.4750680882460165</v>
      </c>
      <c r="AS636">
        <f>_xlfn.RANK.AVG(Table2[[#This Row],[1Y Return vs Nifty Z-Score]],Table2[1Y Return vs Nifty Z-Score])</f>
        <v>635</v>
      </c>
      <c r="AT636">
        <f>_xlfn.RANK.AVG(Table2[[#This Row],[6M Return vs Nifty Z-Score]],Table2[6M Return vs Nifty Z-Score])</f>
        <v>471</v>
      </c>
      <c r="AU636">
        <f>_xlfn.RANK.AVG(Table2[[#This Row],[Sharpe Ratio Z-Score]],Table2[Sharpe Ratio Z-Score])</f>
        <v>648</v>
      </c>
      <c r="AV636">
        <f>(Table2[[#This Row],[Rank 1Y]]+Table2[[#This Row],[Rank 6M]]+Table2[[#This Row],[Rank Sharpe]])/3</f>
        <v>584.66666666666663</v>
      </c>
    </row>
    <row r="637" spans="1:48" x14ac:dyDescent="0.3">
      <c r="A637" t="s">
        <v>680</v>
      </c>
      <c r="B637" t="s">
        <v>681</v>
      </c>
      <c r="C637" t="s">
        <v>3156</v>
      </c>
      <c r="D637" t="s">
        <v>172</v>
      </c>
      <c r="E637">
        <v>27357.002913029999</v>
      </c>
      <c r="F637">
        <v>1073.8499999999999</v>
      </c>
      <c r="G637">
        <v>-22.195410678004102</v>
      </c>
      <c r="H637">
        <f>(Table2[[#This Row],[1Y Return vs Nifty]]-AVERAGE(Table2[1Y Return vs Nifty]))/_xlfn.STDEV.P(Table2[1Y Return vs Nifty])</f>
        <v>-0.7998436518055323</v>
      </c>
      <c r="I637">
        <v>7.7714562815147801</v>
      </c>
      <c r="J637">
        <f>(Table2[[#This Row],[1M Return vs Nifty]]-AVERAGE(Table2[1M Return vs Nifty]))/_xlfn.STDEV.P(Table2[1M Return vs Nifty])</f>
        <v>0.66602356761751935</v>
      </c>
      <c r="K637">
        <v>-14.5714680641355</v>
      </c>
      <c r="L637">
        <f>(Table2[[#This Row],[6M Return vs Nifty]]-AVERAGE(Table2[6M Return vs Nifty]))/_xlfn.STDEV.P(Table2[6M Return vs Nifty])</f>
        <v>-0.77436571922025421</v>
      </c>
      <c r="M637">
        <v>-4.5548945665532496</v>
      </c>
      <c r="N637">
        <f>(Table2[[#This Row],[1W Return vs Nifty]]-AVERAGE(Table2[1W Return vs Nifty]))/_xlfn.STDEV.P(Table2[1W Return vs Nifty])</f>
        <v>-1.3569549143032589</v>
      </c>
      <c r="O637">
        <v>1094.3699999999999</v>
      </c>
      <c r="P637">
        <v>1080.80185563138</v>
      </c>
      <c r="Q637">
        <v>1064.89391816579</v>
      </c>
      <c r="R637">
        <v>41.490910812210402</v>
      </c>
      <c r="S637" s="1">
        <f>(Table2[[#This Row],[Close Price]]-Table2[[#This Row],[20D EMA]])/Table2[[#This Row],[20D EMA]]</f>
        <v>-1.8750513994352902E-2</v>
      </c>
      <c r="T637" s="1">
        <f>(Table2[[#This Row],[Close Price]]-Table2[[#This Row],[50D EMA]])/Table2[[#This Row],[50D EMA]]</f>
        <v>-6.4321277717634892E-3</v>
      </c>
      <c r="U637" s="1">
        <f>(Table2[[#This Row],[Close Price]]-Table2[[#This Row],[200D EMA]])/Table2[[#This Row],[200D EMA]]</f>
        <v>8.4103042391642339E-3</v>
      </c>
      <c r="V637">
        <v>2.52124752234631</v>
      </c>
      <c r="W637">
        <v>1064.3</v>
      </c>
      <c r="X637">
        <v>1118</v>
      </c>
      <c r="Y637">
        <v>1064.3</v>
      </c>
      <c r="Z637">
        <v>1200.3</v>
      </c>
      <c r="AA637">
        <v>1055.8499999999999</v>
      </c>
      <c r="AB637">
        <v>1204.45</v>
      </c>
      <c r="AC637" s="1">
        <f>(Table2[[#This Row],[Close Price]]/Table2[[#This Row],[Day Low]])-1</f>
        <v>8.9730339190077224E-3</v>
      </c>
      <c r="AD637" s="1">
        <f>(Table2[[#This Row],[Day High]]/Table2[[#This Row],[Close Price]])-1</f>
        <v>4.1113749592587512E-2</v>
      </c>
      <c r="AE637" s="1">
        <f>(Table2[[#This Row],[Close Price]]/Table2[[#This Row],[Current Week Low]])-1</f>
        <v>8.9730339190077224E-3</v>
      </c>
      <c r="AF637" s="1">
        <f>(Table2[[#This Row],[Current Week High]]/Table2[[#This Row],[Close Price]])-1</f>
        <v>0.11775387623969835</v>
      </c>
      <c r="AG637" s="1">
        <f>(Table2[[#This Row],[Close Price]]/Table2[[#This Row],[Current Month Low]])-1</f>
        <v>1.7047876118766903E-2</v>
      </c>
      <c r="AH637" s="1">
        <f>(Table2[[#This Row],[Current Month High]]/Table2[[#This Row],[Close Price]])-1</f>
        <v>0.1216184755785259</v>
      </c>
      <c r="AI637">
        <v>25.622759230804999</v>
      </c>
      <c r="AJ637">
        <v>15.096463022508001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0.01</v>
      </c>
      <c r="AM637" t="s">
        <v>3188</v>
      </c>
      <c r="AN637">
        <v>-1.58</v>
      </c>
      <c r="AO637" t="s">
        <v>3187</v>
      </c>
      <c r="AP637">
        <v>-5.6925925528579996E-3</v>
      </c>
      <c r="AQ637">
        <f>(Table2[[#This Row],[Sharpe Ratio]]-AVERAGE(Table2[Sharpe Ratio]))/_xlfn.STDEV.P(Table2[Sharpe Ratio])</f>
        <v>-0.83752933552582931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-3.1026700532373552</v>
      </c>
      <c r="AS637">
        <f>_xlfn.RANK.AVG(Table2[[#This Row],[1Y Return vs Nifty Z-Score]],Table2[1Y Return vs Nifty Z-Score])</f>
        <v>592</v>
      </c>
      <c r="AT637">
        <f>_xlfn.RANK.AVG(Table2[[#This Row],[6M Return vs Nifty Z-Score]],Table2[6M Return vs Nifty Z-Score])</f>
        <v>581</v>
      </c>
      <c r="AU637">
        <f>_xlfn.RANK.AVG(Table2[[#This Row],[Sharpe Ratio Z-Score]],Table2[Sharpe Ratio Z-Score])</f>
        <v>585</v>
      </c>
      <c r="AV637">
        <f>(Table2[[#This Row],[Rank 1Y]]+Table2[[#This Row],[Rank 6M]]+Table2[[#This Row],[Rank Sharpe]])/3</f>
        <v>586</v>
      </c>
    </row>
    <row r="638" spans="1:48" x14ac:dyDescent="0.3">
      <c r="A638" t="s">
        <v>510</v>
      </c>
      <c r="B638" t="s">
        <v>511</v>
      </c>
      <c r="C638" t="s">
        <v>3156</v>
      </c>
      <c r="D638" t="s">
        <v>395</v>
      </c>
      <c r="E638">
        <v>41561.145082169998</v>
      </c>
      <c r="F638">
        <v>553.70000000000005</v>
      </c>
      <c r="G638">
        <v>-36.320507008350397</v>
      </c>
      <c r="H638">
        <f>(Table2[[#This Row],[1Y Return vs Nifty]]-AVERAGE(Table2[1Y Return vs Nifty]))/_xlfn.STDEV.P(Table2[1Y Return vs Nifty])</f>
        <v>-1.0406915859140551</v>
      </c>
      <c r="I638">
        <v>-4.9709658725182999</v>
      </c>
      <c r="J638">
        <f>(Table2[[#This Row],[1M Return vs Nifty]]-AVERAGE(Table2[1M Return vs Nifty]))/_xlfn.STDEV.P(Table2[1M Return vs Nifty])</f>
        <v>-0.73953888959188419</v>
      </c>
      <c r="K638">
        <v>3.9919001470820699</v>
      </c>
      <c r="L638">
        <f>(Table2[[#This Row],[6M Return vs Nifty]]-AVERAGE(Table2[6M Return vs Nifty]))/_xlfn.STDEV.P(Table2[6M Return vs Nifty])</f>
        <v>-0.18172341466322206</v>
      </c>
      <c r="M638">
        <v>-1.19776667900314</v>
      </c>
      <c r="N638">
        <f>(Table2[[#This Row],[1W Return vs Nifty]]-AVERAGE(Table2[1W Return vs Nifty]))/_xlfn.STDEV.P(Table2[1W Return vs Nifty])</f>
        <v>-0.65915988674819848</v>
      </c>
      <c r="O638">
        <v>585.32000000000005</v>
      </c>
      <c r="P638">
        <v>583.29176513574305</v>
      </c>
      <c r="Q638">
        <v>564.11348516407497</v>
      </c>
      <c r="R638">
        <v>19.583422474682699</v>
      </c>
      <c r="S638" s="1">
        <f>(Table2[[#This Row],[Close Price]]-Table2[[#This Row],[20D EMA]])/Table2[[#This Row],[20D EMA]]</f>
        <v>-5.4021731702316687E-2</v>
      </c>
      <c r="T638" s="1">
        <f>(Table2[[#This Row],[Close Price]]-Table2[[#This Row],[50D EMA]])/Table2[[#This Row],[50D EMA]]</f>
        <v>-5.0732355408543164E-2</v>
      </c>
      <c r="U638" s="1">
        <f>(Table2[[#This Row],[Close Price]]-Table2[[#This Row],[200D EMA]])/Table2[[#This Row],[200D EMA]]</f>
        <v>-1.8459911769430789E-2</v>
      </c>
      <c r="V638">
        <v>0.71341623259840004</v>
      </c>
      <c r="W638">
        <v>551.1</v>
      </c>
      <c r="X638">
        <v>570.5</v>
      </c>
      <c r="Y638">
        <v>551.1</v>
      </c>
      <c r="Z638">
        <v>586.9</v>
      </c>
      <c r="AA638">
        <v>551.1</v>
      </c>
      <c r="AB638">
        <v>625</v>
      </c>
      <c r="AC638" s="1">
        <f>(Table2[[#This Row],[Close Price]]/Table2[[#This Row],[Day Low]])-1</f>
        <v>4.7178370531664182E-3</v>
      </c>
      <c r="AD638" s="1">
        <f>(Table2[[#This Row],[Day High]]/Table2[[#This Row],[Close Price]])-1</f>
        <v>3.0341340075853207E-2</v>
      </c>
      <c r="AE638" s="1">
        <f>(Table2[[#This Row],[Close Price]]/Table2[[#This Row],[Current Week Low]])-1</f>
        <v>4.7178370531664182E-3</v>
      </c>
      <c r="AF638" s="1">
        <f>(Table2[[#This Row],[Current Week High]]/Table2[[#This Row],[Close Price]])-1</f>
        <v>5.9960267292757718E-2</v>
      </c>
      <c r="AG638" s="1">
        <f>(Table2[[#This Row],[Close Price]]/Table2[[#This Row],[Current Month Low]])-1</f>
        <v>4.7178370531664182E-3</v>
      </c>
      <c r="AH638" s="1">
        <f>(Table2[[#This Row],[Current Month High]]/Table2[[#This Row],[Close Price]])-1</f>
        <v>0.12877009210763934</v>
      </c>
      <c r="AI638">
        <v>14.6649810366624</v>
      </c>
      <c r="AJ638">
        <v>23.648950424296501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0.02</v>
      </c>
      <c r="AM638" t="s">
        <v>3188</v>
      </c>
      <c r="AN638">
        <v>-9.6999999999999993</v>
      </c>
      <c r="AO638" t="s">
        <v>3187</v>
      </c>
      <c r="AP638">
        <v>-9.1893220674184997E-2</v>
      </c>
      <c r="AQ638">
        <f>(Table2[[#This Row],[Sharpe Ratio]]-AVERAGE(Table2[Sharpe Ratio]))/_xlfn.STDEV.P(Table2[Sharpe Ratio])</f>
        <v>-1.8476024153680819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-4.4687161922854415</v>
      </c>
      <c r="AS638">
        <f>_xlfn.RANK.AVG(Table2[[#This Row],[1Y Return vs Nifty Z-Score]],Table2[1Y Return vs Nifty Z-Score])</f>
        <v>668</v>
      </c>
      <c r="AT638">
        <f>_xlfn.RANK.AVG(Table2[[#This Row],[6M Return vs Nifty Z-Score]],Table2[6M Return vs Nifty Z-Score])</f>
        <v>382</v>
      </c>
      <c r="AU638">
        <f>_xlfn.RANK.AVG(Table2[[#This Row],[Sharpe Ratio Z-Score]],Table2[Sharpe Ratio Z-Score])</f>
        <v>712</v>
      </c>
      <c r="AV638">
        <f>(Table2[[#This Row],[Rank 1Y]]+Table2[[#This Row],[Rank 6M]]+Table2[[#This Row],[Rank Sharpe]])/3</f>
        <v>587.33333333333337</v>
      </c>
    </row>
    <row r="639" spans="1:48" x14ac:dyDescent="0.3">
      <c r="A639" t="s">
        <v>1118</v>
      </c>
      <c r="B639" t="s">
        <v>1119</v>
      </c>
      <c r="C639" t="s">
        <v>3151</v>
      </c>
      <c r="D639" t="s">
        <v>229</v>
      </c>
      <c r="E639">
        <v>11397.2352759899</v>
      </c>
      <c r="F639">
        <v>583.35</v>
      </c>
      <c r="G639">
        <v>-6.9709666778939496</v>
      </c>
      <c r="H639">
        <f>(Table2[[#This Row],[1Y Return vs Nifty]]-AVERAGE(Table2[1Y Return vs Nifty]))/_xlfn.STDEV.P(Table2[1Y Return vs Nifty])</f>
        <v>-0.54025066924301779</v>
      </c>
      <c r="I639">
        <v>11.724187892374299</v>
      </c>
      <c r="J639">
        <f>(Table2[[#This Row],[1M Return vs Nifty]]-AVERAGE(Table2[1M Return vs Nifty]))/_xlfn.STDEV.P(Table2[1M Return vs Nifty])</f>
        <v>1.1020326001616603</v>
      </c>
      <c r="K639">
        <v>-24.7263613286657</v>
      </c>
      <c r="L639">
        <f>(Table2[[#This Row],[6M Return vs Nifty]]-AVERAGE(Table2[6M Return vs Nifty]))/_xlfn.STDEV.P(Table2[6M Return vs Nifty])</f>
        <v>-1.0985643925615038</v>
      </c>
      <c r="M639">
        <v>2.8602299903879298</v>
      </c>
      <c r="N639">
        <f>(Table2[[#This Row],[1W Return vs Nifty]]-AVERAGE(Table2[1W Return vs Nifty]))/_xlfn.STDEV.P(Table2[1W Return vs Nifty])</f>
        <v>0.18431405662978298</v>
      </c>
      <c r="O639">
        <v>574.23</v>
      </c>
      <c r="P639">
        <v>560.25382276871596</v>
      </c>
      <c r="Q639">
        <v>550.34905290817801</v>
      </c>
      <c r="R639">
        <v>53.707015550005302</v>
      </c>
      <c r="S639" s="1">
        <f>(Table2[[#This Row],[Close Price]]-Table2[[#This Row],[20D EMA]])/Table2[[#This Row],[20D EMA]]</f>
        <v>1.588213781934069E-2</v>
      </c>
      <c r="T639" s="1">
        <f>(Table2[[#This Row],[Close Price]]-Table2[[#This Row],[50D EMA]])/Table2[[#This Row],[50D EMA]]</f>
        <v>4.1224488424095276E-2</v>
      </c>
      <c r="U639" s="1">
        <f>(Table2[[#This Row],[Close Price]]-Table2[[#This Row],[200D EMA]])/Table2[[#This Row],[200D EMA]]</f>
        <v>5.9963666544780983E-2</v>
      </c>
      <c r="V639">
        <v>0.70010262497444897</v>
      </c>
      <c r="W639">
        <v>580</v>
      </c>
      <c r="X639">
        <v>598.6</v>
      </c>
      <c r="Y639">
        <v>577.15</v>
      </c>
      <c r="Z639">
        <v>602.4</v>
      </c>
      <c r="AA639">
        <v>529.6</v>
      </c>
      <c r="AB639">
        <v>608.6</v>
      </c>
      <c r="AC639" s="1">
        <f>(Table2[[#This Row],[Close Price]]/Table2[[#This Row],[Day Low]])-1</f>
        <v>5.7758620689656315E-3</v>
      </c>
      <c r="AD639" s="1">
        <f>(Table2[[#This Row],[Day High]]/Table2[[#This Row],[Close Price]])-1</f>
        <v>2.6142110225422233E-2</v>
      </c>
      <c r="AE639" s="1">
        <f>(Table2[[#This Row],[Close Price]]/Table2[[#This Row],[Current Week Low]])-1</f>
        <v>1.0742441306419659E-2</v>
      </c>
      <c r="AF639" s="1">
        <f>(Table2[[#This Row],[Current Week High]]/Table2[[#This Row],[Close Price]])-1</f>
        <v>3.2656209822576443E-2</v>
      </c>
      <c r="AG639" s="1">
        <f>(Table2[[#This Row],[Close Price]]/Table2[[#This Row],[Current Month Low]])-1</f>
        <v>0.1014916918429003</v>
      </c>
      <c r="AH639" s="1">
        <f>(Table2[[#This Row],[Current Month High]]/Table2[[#This Row],[Close Price]])-1</f>
        <v>4.3284477586354564E-2</v>
      </c>
      <c r="AI639">
        <v>21.607954058455402</v>
      </c>
      <c r="AJ639">
        <v>34.350529709811099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0.16</v>
      </c>
      <c r="AM639" t="s">
        <v>3188</v>
      </c>
      <c r="AN639">
        <v>-1.21</v>
      </c>
      <c r="AO639" t="s">
        <v>3187</v>
      </c>
      <c r="AP639">
        <v>-8.1559649155980001E-3</v>
      </c>
      <c r="AQ639">
        <f>(Table2[[#This Row],[Sharpe Ratio]]-AVERAGE(Table2[Sharpe Ratio]))/_xlfn.STDEV.P(Table2[Sharpe Ratio])</f>
        <v>-0.86639439328073298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-1.2188627982938114</v>
      </c>
      <c r="AS639">
        <f>_xlfn.RANK.AVG(Table2[[#This Row],[1Y Return vs Nifty Z-Score]],Table2[1Y Return vs Nifty Z-Score])</f>
        <v>500</v>
      </c>
      <c r="AT639">
        <f>_xlfn.RANK.AVG(Table2[[#This Row],[6M Return vs Nifty Z-Score]],Table2[6M Return vs Nifty Z-Score])</f>
        <v>677</v>
      </c>
      <c r="AU639">
        <f>_xlfn.RANK.AVG(Table2[[#This Row],[Sharpe Ratio Z-Score]],Table2[Sharpe Ratio Z-Score])</f>
        <v>594</v>
      </c>
      <c r="AV639">
        <f>(Table2[[#This Row],[Rank 1Y]]+Table2[[#This Row],[Rank 6M]]+Table2[[#This Row],[Rank Sharpe]])/3</f>
        <v>590.33333333333337</v>
      </c>
    </row>
    <row r="640" spans="1:48" x14ac:dyDescent="0.3">
      <c r="A640" t="s">
        <v>1967</v>
      </c>
      <c r="B640" t="s">
        <v>1968</v>
      </c>
      <c r="C640" t="s">
        <v>3142</v>
      </c>
      <c r="D640" t="s">
        <v>24</v>
      </c>
      <c r="E640">
        <v>3584.4456471599901</v>
      </c>
      <c r="F640">
        <v>114.31</v>
      </c>
      <c r="G640">
        <v>-34.419953988750898</v>
      </c>
      <c r="H640">
        <f>(Table2[[#This Row],[1Y Return vs Nifty]]-AVERAGE(Table2[1Y Return vs Nifty]))/_xlfn.STDEV.P(Table2[1Y Return vs Nifty])</f>
        <v>-1.0082851330496707</v>
      </c>
      <c r="I640">
        <v>-3.4253741002551701</v>
      </c>
      <c r="J640">
        <f>(Table2[[#This Row],[1M Return vs Nifty]]-AVERAGE(Table2[1M Return vs Nifty]))/_xlfn.STDEV.P(Table2[1M Return vs Nifty])</f>
        <v>-0.56905122696353438</v>
      </c>
      <c r="K640">
        <v>-16.845617259077301</v>
      </c>
      <c r="L640">
        <f>(Table2[[#This Row],[6M Return vs Nifty]]-AVERAGE(Table2[6M Return vs Nifty]))/_xlfn.STDEV.P(Table2[6M Return vs Nifty])</f>
        <v>-0.84696876218432149</v>
      </c>
      <c r="M640">
        <v>-2.3163491541880901</v>
      </c>
      <c r="N640">
        <f>(Table2[[#This Row],[1W Return vs Nifty]]-AVERAGE(Table2[1W Return vs Nifty]))/_xlfn.STDEV.P(Table2[1W Return vs Nifty])</f>
        <v>-0.89166258406542698</v>
      </c>
      <c r="O640">
        <v>118.13</v>
      </c>
      <c r="P640">
        <v>121.031595886605</v>
      </c>
      <c r="Q640">
        <v>125.37881851215801</v>
      </c>
      <c r="R640">
        <v>25.801999226843598</v>
      </c>
      <c r="S640" s="1">
        <f>(Table2[[#This Row],[Close Price]]-Table2[[#This Row],[20D EMA]])/Table2[[#This Row],[20D EMA]]</f>
        <v>-3.2337255565901918E-2</v>
      </c>
      <c r="T640" s="1">
        <f>(Table2[[#This Row],[Close Price]]-Table2[[#This Row],[50D EMA]])/Table2[[#This Row],[50D EMA]]</f>
        <v>-5.5535877531537235E-2</v>
      </c>
      <c r="U640" s="1">
        <f>(Table2[[#This Row],[Close Price]]-Table2[[#This Row],[200D EMA]])/Table2[[#This Row],[200D EMA]]</f>
        <v>-8.8283002212886999E-2</v>
      </c>
      <c r="V640">
        <v>0.79245859944138997</v>
      </c>
      <c r="W640">
        <v>113.96</v>
      </c>
      <c r="X640">
        <v>115.5</v>
      </c>
      <c r="Y640">
        <v>113.96</v>
      </c>
      <c r="Z640">
        <v>118.15</v>
      </c>
      <c r="AA640">
        <v>113.05</v>
      </c>
      <c r="AB640">
        <v>123.65</v>
      </c>
      <c r="AC640" s="1">
        <f>(Table2[[#This Row],[Close Price]]/Table2[[#This Row],[Day Low]])-1</f>
        <v>3.0712530712531105E-3</v>
      </c>
      <c r="AD640" s="1">
        <f>(Table2[[#This Row],[Day High]]/Table2[[#This Row],[Close Price]])-1</f>
        <v>1.0410287813839458E-2</v>
      </c>
      <c r="AE640" s="1">
        <f>(Table2[[#This Row],[Close Price]]/Table2[[#This Row],[Current Week Low]])-1</f>
        <v>3.0712530712531105E-3</v>
      </c>
      <c r="AF640" s="1">
        <f>(Table2[[#This Row],[Current Week High]]/Table2[[#This Row],[Close Price]])-1</f>
        <v>3.3592861516927641E-2</v>
      </c>
      <c r="AG640" s="1">
        <f>(Table2[[#This Row],[Close Price]]/Table2[[#This Row],[Current Month Low]])-1</f>
        <v>1.1145510835913308E-2</v>
      </c>
      <c r="AH640" s="1">
        <f>(Table2[[#This Row],[Current Month High]]/Table2[[#This Row],[Close Price]])-1</f>
        <v>8.1707637127110599E-2</v>
      </c>
      <c r="AI640">
        <v>42.9883649724433</v>
      </c>
      <c r="AJ640">
        <v>4.0127388535031701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</v>
      </c>
      <c r="AM640" t="s">
        <v>3187</v>
      </c>
      <c r="AN640">
        <v>-6.85</v>
      </c>
      <c r="AO640" t="s">
        <v>3187</v>
      </c>
      <c r="AP640">
        <v>1.2006055815898E-2</v>
      </c>
      <c r="AQ640">
        <f>(Table2[[#This Row],[Sharpe Ratio]]-AVERAGE(Table2[Sharpe Ratio]))/_xlfn.STDEV.P(Table2[Sharpe Ratio])</f>
        <v>-0.63014188770221546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662</v>
      </c>
      <c r="AT640">
        <f>_xlfn.RANK.AVG(Table2[[#This Row],[6M Return vs Nifty Z-Score]],Table2[6M Return vs Nifty Z-Score])</f>
        <v>614</v>
      </c>
      <c r="AU640">
        <f>_xlfn.RANK.AVG(Table2[[#This Row],[Sharpe Ratio Z-Score]],Table2[Sharpe Ratio Z-Score])</f>
        <v>496</v>
      </c>
      <c r="AV640">
        <f>(Table2[[#This Row],[Rank 1Y]]+Table2[[#This Row],[Rank 6M]]+Table2[[#This Row],[Rank Sharpe]])/3</f>
        <v>590.66666666666663</v>
      </c>
    </row>
    <row r="641" spans="1:48" x14ac:dyDescent="0.3">
      <c r="A641" t="s">
        <v>376</v>
      </c>
      <c r="B641" t="s">
        <v>377</v>
      </c>
      <c r="C641" t="s">
        <v>3152</v>
      </c>
      <c r="D641" t="s">
        <v>95</v>
      </c>
      <c r="E641">
        <v>65068.906474935</v>
      </c>
      <c r="F641">
        <v>558.15</v>
      </c>
      <c r="G641">
        <v>-27.6795370326473</v>
      </c>
      <c r="H641">
        <f>(Table2[[#This Row],[1Y Return vs Nifty]]-AVERAGE(Table2[1Y Return vs Nifty]))/_xlfn.STDEV.P(Table2[1Y Return vs Nifty])</f>
        <v>-0.89335384614440072</v>
      </c>
      <c r="I641">
        <v>-5.7996869342820201</v>
      </c>
      <c r="J641">
        <f>(Table2[[#This Row],[1M Return vs Nifty]]-AVERAGE(Table2[1M Return vs Nifty]))/_xlfn.STDEV.P(Table2[1M Return vs Nifty])</f>
        <v>-0.83095158945641723</v>
      </c>
      <c r="K641">
        <v>-3.55849478569443</v>
      </c>
      <c r="L641">
        <f>(Table2[[#This Row],[6M Return vs Nifty]]-AVERAGE(Table2[6M Return vs Nifty]))/_xlfn.STDEV.P(Table2[6M Return vs Nifty])</f>
        <v>-0.42277252829188011</v>
      </c>
      <c r="M641">
        <v>-0.25358826537414803</v>
      </c>
      <c r="N641">
        <f>(Table2[[#This Row],[1W Return vs Nifty]]-AVERAGE(Table2[1W Return vs Nifty]))/_xlfn.STDEV.P(Table2[1W Return vs Nifty])</f>
        <v>-0.46290790463025444</v>
      </c>
      <c r="O641">
        <v>584.58000000000004</v>
      </c>
      <c r="P641">
        <v>579.64370633306305</v>
      </c>
      <c r="Q641">
        <v>555.31474286118896</v>
      </c>
      <c r="R641">
        <v>27.906913302889201</v>
      </c>
      <c r="S641" s="1">
        <f>(Table2[[#This Row],[Close Price]]-Table2[[#This Row],[20D EMA]])/Table2[[#This Row],[20D EMA]]</f>
        <v>-4.521194703889983E-2</v>
      </c>
      <c r="T641" s="1">
        <f>(Table2[[#This Row],[Close Price]]-Table2[[#This Row],[50D EMA]])/Table2[[#This Row],[50D EMA]]</f>
        <v>-3.7080893138711657E-2</v>
      </c>
      <c r="U641" s="1">
        <f>(Table2[[#This Row],[Close Price]]-Table2[[#This Row],[200D EMA]])/Table2[[#This Row],[200D EMA]]</f>
        <v>5.1056759707165571E-3</v>
      </c>
      <c r="V641">
        <v>0.71005757977553796</v>
      </c>
      <c r="W641">
        <v>556.54999999999995</v>
      </c>
      <c r="X641">
        <v>572.70000000000005</v>
      </c>
      <c r="Y641">
        <v>556.54999999999995</v>
      </c>
      <c r="Z641">
        <v>588.6</v>
      </c>
      <c r="AA641">
        <v>556.54999999999995</v>
      </c>
      <c r="AB641">
        <v>624</v>
      </c>
      <c r="AC641" s="1">
        <f>(Table2[[#This Row],[Close Price]]/Table2[[#This Row],[Day Low]])-1</f>
        <v>2.8748540113197052E-3</v>
      </c>
      <c r="AD641" s="1">
        <f>(Table2[[#This Row],[Day High]]/Table2[[#This Row],[Close Price]])-1</f>
        <v>2.6068261220102196E-2</v>
      </c>
      <c r="AE641" s="1">
        <f>(Table2[[#This Row],[Close Price]]/Table2[[#This Row],[Current Week Low]])-1</f>
        <v>2.8748540113197052E-3</v>
      </c>
      <c r="AF641" s="1">
        <f>(Table2[[#This Row],[Current Week High]]/Table2[[#This Row],[Close Price]])-1</f>
        <v>5.4555227089492231E-2</v>
      </c>
      <c r="AG641" s="1">
        <f>(Table2[[#This Row],[Close Price]]/Table2[[#This Row],[Current Month Low]])-1</f>
        <v>2.8748540113197052E-3</v>
      </c>
      <c r="AH641" s="1">
        <f>(Table2[[#This Row],[Current Month High]]/Table2[[#This Row],[Close Price]])-1</f>
        <v>0.11797903789303965</v>
      </c>
      <c r="AI641">
        <v>12.7833019797545</v>
      </c>
      <c r="AJ641">
        <v>27.141230068337101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0.06</v>
      </c>
      <c r="AM641" t="s">
        <v>3188</v>
      </c>
      <c r="AN641">
        <v>-10.31</v>
      </c>
      <c r="AO641" t="s">
        <v>3187</v>
      </c>
      <c r="AP641">
        <v>-6.5631752870819002E-2</v>
      </c>
      <c r="AQ641">
        <f>(Table2[[#This Row],[Sharpe Ratio]]-AVERAGE(Table2[Sharpe Ratio]))/_xlfn.STDEV.P(Table2[Sharpe Ratio])</f>
        <v>-1.5398784202715634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-4.1498642887945163</v>
      </c>
      <c r="AS641">
        <f>_xlfn.RANK.AVG(Table2[[#This Row],[1Y Return vs Nifty Z-Score]],Table2[1Y Return vs Nifty Z-Score])</f>
        <v>631</v>
      </c>
      <c r="AT641">
        <f>_xlfn.RANK.AVG(Table2[[#This Row],[6M Return vs Nifty Z-Score]],Table2[6M Return vs Nifty Z-Score])</f>
        <v>463</v>
      </c>
      <c r="AU641">
        <f>_xlfn.RANK.AVG(Table2[[#This Row],[Sharpe Ratio Z-Score]],Table2[Sharpe Ratio Z-Score])</f>
        <v>687</v>
      </c>
      <c r="AV641">
        <f>(Table2[[#This Row],[Rank 1Y]]+Table2[[#This Row],[Rank 6M]]+Table2[[#This Row],[Rank Sharpe]])/3</f>
        <v>593.66666666666663</v>
      </c>
    </row>
    <row r="642" spans="1:48" x14ac:dyDescent="0.3">
      <c r="A642" t="s">
        <v>1422</v>
      </c>
      <c r="B642" t="s">
        <v>1423</v>
      </c>
      <c r="C642" t="s">
        <v>3156</v>
      </c>
      <c r="D642" t="s">
        <v>458</v>
      </c>
      <c r="E642">
        <v>7737.8825515600001</v>
      </c>
      <c r="F642">
        <v>489.4</v>
      </c>
      <c r="G642">
        <v>-22.359357160243899</v>
      </c>
      <c r="H642">
        <f>(Table2[[#This Row],[1Y Return vs Nifty]]-AVERAGE(Table2[1Y Return vs Nifty]))/_xlfn.STDEV.P(Table2[1Y Return vs Nifty])</f>
        <v>-0.80263911391271692</v>
      </c>
      <c r="I642">
        <v>-1.9823969196683899</v>
      </c>
      <c r="J642">
        <f>(Table2[[#This Row],[1M Return vs Nifty]]-AVERAGE(Table2[1M Return vs Nifty]))/_xlfn.STDEV.P(Table2[1M Return vs Nifty])</f>
        <v>-0.40988254402983398</v>
      </c>
      <c r="K642">
        <v>-9.1592392411382502</v>
      </c>
      <c r="L642">
        <f>(Table2[[#This Row],[6M Return vs Nifty]]-AVERAGE(Table2[6M Return vs Nifty]))/_xlfn.STDEV.P(Table2[6M Return vs Nifty])</f>
        <v>-0.60157833893692669</v>
      </c>
      <c r="M642">
        <v>-0.39526039896617099</v>
      </c>
      <c r="N642">
        <f>(Table2[[#This Row],[1W Return vs Nifty]]-AVERAGE(Table2[1W Return vs Nifty]))/_xlfn.STDEV.P(Table2[1W Return vs Nifty])</f>
        <v>-0.49235513264031766</v>
      </c>
      <c r="O642">
        <v>500.64</v>
      </c>
      <c r="P642">
        <v>506.44601920241598</v>
      </c>
      <c r="Q642">
        <v>498.075279167529</v>
      </c>
      <c r="R642">
        <v>36.535521989454502</v>
      </c>
      <c r="S642" s="1">
        <f>(Table2[[#This Row],[Close Price]]-Table2[[#This Row],[20D EMA]])/Table2[[#This Row],[20D EMA]]</f>
        <v>-2.245126238414831E-2</v>
      </c>
      <c r="T642" s="1">
        <f>(Table2[[#This Row],[Close Price]]-Table2[[#This Row],[50D EMA]])/Table2[[#This Row],[50D EMA]]</f>
        <v>-3.3658116672061478E-2</v>
      </c>
      <c r="U642" s="1">
        <f>(Table2[[#This Row],[Close Price]]-Table2[[#This Row],[200D EMA]])/Table2[[#This Row],[200D EMA]]</f>
        <v>-1.7417606394817826E-2</v>
      </c>
      <c r="V642">
        <v>0.397885127989762</v>
      </c>
      <c r="W642">
        <v>485.1</v>
      </c>
      <c r="X642">
        <v>495.6</v>
      </c>
      <c r="Y642">
        <v>485.1</v>
      </c>
      <c r="Z642">
        <v>507.35</v>
      </c>
      <c r="AA642">
        <v>479.6</v>
      </c>
      <c r="AB642">
        <v>529</v>
      </c>
      <c r="AC642" s="1">
        <f>(Table2[[#This Row],[Close Price]]/Table2[[#This Row],[Day Low]])-1</f>
        <v>8.8641517212943999E-3</v>
      </c>
      <c r="AD642" s="1">
        <f>(Table2[[#This Row],[Day High]]/Table2[[#This Row],[Close Price]])-1</f>
        <v>1.2668573763792601E-2</v>
      </c>
      <c r="AE642" s="1">
        <f>(Table2[[#This Row],[Close Price]]/Table2[[#This Row],[Current Week Low]])-1</f>
        <v>8.8641517212943999E-3</v>
      </c>
      <c r="AF642" s="1">
        <f>(Table2[[#This Row],[Current Week High]]/Table2[[#This Row],[Close Price]])-1</f>
        <v>3.667756436452807E-2</v>
      </c>
      <c r="AG642" s="1">
        <f>(Table2[[#This Row],[Close Price]]/Table2[[#This Row],[Current Month Low]])-1</f>
        <v>2.0433694745621178E-2</v>
      </c>
      <c r="AH642" s="1">
        <f>(Table2[[#This Row],[Current Month High]]/Table2[[#This Row],[Close Price]])-1</f>
        <v>8.091540662035146E-2</v>
      </c>
      <c r="AI642">
        <v>29.525950143032201</v>
      </c>
      <c r="AJ642">
        <v>21.499503475670199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-0.06</v>
      </c>
      <c r="AM642" t="s">
        <v>3187</v>
      </c>
      <c r="AN642">
        <v>-4.83</v>
      </c>
      <c r="AO642" t="s">
        <v>3187</v>
      </c>
      <c r="AP642">
        <v>-5.0274779948031E-2</v>
      </c>
      <c r="AQ642">
        <f>(Table2[[#This Row],[Sharpe Ratio]]-AVERAGE(Table2[Sharpe Ratio]))/_xlfn.STDEV.P(Table2[Sharpe Ratio])</f>
        <v>-1.3599300222698461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593</v>
      </c>
      <c r="AT642">
        <f>_xlfn.RANK.AVG(Table2[[#This Row],[6M Return vs Nifty Z-Score]],Table2[6M Return vs Nifty Z-Score])</f>
        <v>521</v>
      </c>
      <c r="AU642">
        <f>_xlfn.RANK.AVG(Table2[[#This Row],[Sharpe Ratio Z-Score]],Table2[Sharpe Ratio Z-Score])</f>
        <v>667</v>
      </c>
      <c r="AV642">
        <f>(Table2[[#This Row],[Rank 1Y]]+Table2[[#This Row],[Rank 6M]]+Table2[[#This Row],[Rank Sharpe]])/3</f>
        <v>593.66666666666663</v>
      </c>
    </row>
    <row r="643" spans="1:48" x14ac:dyDescent="0.3">
      <c r="A643" t="s">
        <v>494</v>
      </c>
      <c r="B643" t="s">
        <v>495</v>
      </c>
      <c r="C643" t="s">
        <v>3141</v>
      </c>
      <c r="D643" t="s">
        <v>21</v>
      </c>
      <c r="E643">
        <v>42996.807494699999</v>
      </c>
      <c r="F643">
        <v>1059.9000000000001</v>
      </c>
      <c r="G643">
        <v>-44.203150104817801</v>
      </c>
      <c r="H643">
        <f>(Table2[[#This Row],[1Y Return vs Nifty]]-AVERAGE(Table2[1Y Return vs Nifty]))/_xlfn.STDEV.P(Table2[1Y Return vs Nifty])</f>
        <v>-1.1750990448579077</v>
      </c>
      <c r="I643">
        <v>1.0462809991290301</v>
      </c>
      <c r="J643">
        <f>(Table2[[#This Row],[1M Return vs Nifty]]-AVERAGE(Table2[1M Return vs Nifty]))/_xlfn.STDEV.P(Table2[1M Return vs Nifty])</f>
        <v>-7.5801948819496312E-2</v>
      </c>
      <c r="K643">
        <v>-10.7330556861576</v>
      </c>
      <c r="L643">
        <f>(Table2[[#This Row],[6M Return vs Nifty]]-AVERAGE(Table2[6M Return vs Nifty]))/_xlfn.STDEV.P(Table2[6M Return vs Nifty])</f>
        <v>-0.65182300328412213</v>
      </c>
      <c r="M643">
        <v>3.0978298881827202</v>
      </c>
      <c r="N643">
        <f>(Table2[[#This Row],[1W Return vs Nifty]]-AVERAGE(Table2[1W Return vs Nifty]))/_xlfn.STDEV.P(Table2[1W Return vs Nifty])</f>
        <v>0.23370032750842568</v>
      </c>
      <c r="O643">
        <v>1066.42</v>
      </c>
      <c r="P643">
        <v>1059.5619131077899</v>
      </c>
      <c r="Q643">
        <v>1079.84580664495</v>
      </c>
      <c r="R643">
        <v>47.412497933805398</v>
      </c>
      <c r="S643" s="1">
        <f>(Table2[[#This Row],[Close Price]]-Table2[[#This Row],[20D EMA]])/Table2[[#This Row],[20D EMA]]</f>
        <v>-6.1139138425760778E-3</v>
      </c>
      <c r="T643" s="1">
        <f>(Table2[[#This Row],[Close Price]]-Table2[[#This Row],[50D EMA]])/Table2[[#This Row],[50D EMA]]</f>
        <v>3.190817714639688E-4</v>
      </c>
      <c r="U643" s="1">
        <f>(Table2[[#This Row],[Close Price]]-Table2[[#This Row],[200D EMA]])/Table2[[#This Row],[200D EMA]]</f>
        <v>-1.8470976617412607E-2</v>
      </c>
      <c r="V643">
        <v>0.50299261357261804</v>
      </c>
      <c r="W643">
        <v>1058</v>
      </c>
      <c r="X643">
        <v>1087.8499999999999</v>
      </c>
      <c r="Y643">
        <v>1042</v>
      </c>
      <c r="Z643">
        <v>1087.8499999999999</v>
      </c>
      <c r="AA643">
        <v>1016.5</v>
      </c>
      <c r="AB643">
        <v>1112</v>
      </c>
      <c r="AC643" s="1">
        <f>(Table2[[#This Row],[Close Price]]/Table2[[#This Row],[Day Low]])-1</f>
        <v>1.7958412098300069E-3</v>
      </c>
      <c r="AD643" s="1">
        <f>(Table2[[#This Row],[Day High]]/Table2[[#This Row],[Close Price]])-1</f>
        <v>2.6370412303047264E-2</v>
      </c>
      <c r="AE643" s="1">
        <f>(Table2[[#This Row],[Close Price]]/Table2[[#This Row],[Current Week Low]])-1</f>
        <v>1.7178502879078739E-2</v>
      </c>
      <c r="AF643" s="1">
        <f>(Table2[[#This Row],[Current Week High]]/Table2[[#This Row],[Close Price]])-1</f>
        <v>2.6370412303047264E-2</v>
      </c>
      <c r="AG643" s="1">
        <f>(Table2[[#This Row],[Close Price]]/Table2[[#This Row],[Current Month Low]])-1</f>
        <v>4.2695523856369988E-2</v>
      </c>
      <c r="AH643" s="1">
        <f>(Table2[[#This Row],[Current Month High]]/Table2[[#This Row],[Close Price]])-1</f>
        <v>4.9155580715161795E-2</v>
      </c>
      <c r="AI643">
        <v>32.087932823851297</v>
      </c>
      <c r="AJ643">
        <v>9.2567776517884699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0.01</v>
      </c>
      <c r="AM643" t="s">
        <v>3188</v>
      </c>
      <c r="AN643">
        <v>-3.92</v>
      </c>
      <c r="AO643" t="s">
        <v>3187</v>
      </c>
      <c r="AQ643">
        <f>(Table2[[#This Row],[Sharpe Ratio]]-AVERAGE(Table2[Sharpe Ratio]))/_xlfn.STDEV.P(Table2[Sharpe Ratio])</f>
        <v>-0.77082524510946537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697</v>
      </c>
      <c r="AT643">
        <f>_xlfn.RANK.AVG(Table2[[#This Row],[6M Return vs Nifty Z-Score]],Table2[6M Return vs Nifty Z-Score])</f>
        <v>537</v>
      </c>
      <c r="AU643">
        <f>_xlfn.RANK.AVG(Table2[[#This Row],[Sharpe Ratio Z-Score]],Table2[Sharpe Ratio Z-Score])</f>
        <v>548.5</v>
      </c>
      <c r="AV643">
        <f>(Table2[[#This Row],[Rank 1Y]]+Table2[[#This Row],[Rank 6M]]+Table2[[#This Row],[Rank Sharpe]])/3</f>
        <v>594.16666666666663</v>
      </c>
    </row>
    <row r="644" spans="1:48" x14ac:dyDescent="0.3">
      <c r="A644" t="s">
        <v>331</v>
      </c>
      <c r="B644" t="s">
        <v>332</v>
      </c>
      <c r="C644" t="s">
        <v>3140</v>
      </c>
      <c r="D644" t="s">
        <v>181</v>
      </c>
      <c r="E644">
        <v>80847.039201330001</v>
      </c>
      <c r="F644">
        <v>735.1</v>
      </c>
      <c r="G644">
        <v>-1.49456242837037</v>
      </c>
      <c r="H644">
        <f>(Table2[[#This Row],[1Y Return vs Nifty]]-AVERAGE(Table2[1Y Return vs Nifty]))/_xlfn.STDEV.P(Table2[1Y Return vs Nifty])</f>
        <v>-0.44687214501963274</v>
      </c>
      <c r="I644">
        <v>-5.1489428060610498</v>
      </c>
      <c r="J644">
        <f>(Table2[[#This Row],[1M Return vs Nifty]]-AVERAGE(Table2[1M Return vs Nifty]))/_xlfn.STDEV.P(Table2[1M Return vs Nifty])</f>
        <v>-0.7591707690738998</v>
      </c>
      <c r="K644">
        <v>-31.858917899706501</v>
      </c>
      <c r="L644">
        <f>(Table2[[#This Row],[6M Return vs Nifty]]-AVERAGE(Table2[6M Return vs Nifty]))/_xlfn.STDEV.P(Table2[6M Return vs Nifty])</f>
        <v>-1.3262738640081067</v>
      </c>
      <c r="M644">
        <v>-1.25684724390084</v>
      </c>
      <c r="N644">
        <f>(Table2[[#This Row],[1W Return vs Nifty]]-AVERAGE(Table2[1W Return vs Nifty]))/_xlfn.STDEV.P(Table2[1W Return vs Nifty])</f>
        <v>-0.6714400636707536</v>
      </c>
      <c r="O644">
        <v>770.01</v>
      </c>
      <c r="P644">
        <v>807.01062778470498</v>
      </c>
      <c r="Q644">
        <v>893.99907068905304</v>
      </c>
      <c r="R644">
        <v>24.260351769025501</v>
      </c>
      <c r="S644" s="1">
        <f>(Table2[[#This Row],[Close Price]]-Table2[[#This Row],[20D EMA]])/Table2[[#This Row],[20D EMA]]</f>
        <v>-4.5337073544499382E-2</v>
      </c>
      <c r="T644" s="1">
        <f>(Table2[[#This Row],[Close Price]]-Table2[[#This Row],[50D EMA]])/Table2[[#This Row],[50D EMA]]</f>
        <v>-8.9107411115643131E-2</v>
      </c>
      <c r="U644" s="1">
        <f>(Table2[[#This Row],[Close Price]]-Table2[[#This Row],[200D EMA]])/Table2[[#This Row],[200D EMA]]</f>
        <v>-0.17773963743226376</v>
      </c>
      <c r="V644">
        <v>0.21188006283265101</v>
      </c>
      <c r="W644">
        <v>733</v>
      </c>
      <c r="X644">
        <v>749.95</v>
      </c>
      <c r="Y644">
        <v>733</v>
      </c>
      <c r="Z644">
        <v>763.05</v>
      </c>
      <c r="AA644">
        <v>728.05</v>
      </c>
      <c r="AB644">
        <v>794.35</v>
      </c>
      <c r="AC644" s="1">
        <f>(Table2[[#This Row],[Close Price]]/Table2[[#This Row],[Day Low]])-1</f>
        <v>2.8649386084584894E-3</v>
      </c>
      <c r="AD644" s="1">
        <f>(Table2[[#This Row],[Day High]]/Table2[[#This Row],[Close Price]])-1</f>
        <v>2.0201333151952161E-2</v>
      </c>
      <c r="AE644" s="1">
        <f>(Table2[[#This Row],[Close Price]]/Table2[[#This Row],[Current Week Low]])-1</f>
        <v>2.8649386084584894E-3</v>
      </c>
      <c r="AF644" s="1">
        <f>(Table2[[#This Row],[Current Week High]]/Table2[[#This Row],[Close Price]])-1</f>
        <v>3.8022037817983856E-2</v>
      </c>
      <c r="AG644" s="1">
        <f>(Table2[[#This Row],[Close Price]]/Table2[[#This Row],[Current Month Low]])-1</f>
        <v>9.6834008653252646E-3</v>
      </c>
      <c r="AH644" s="1">
        <f>(Table2[[#This Row],[Current Month High]]/Table2[[#This Row],[Close Price]])-1</f>
        <v>8.0601278737586712E-2</v>
      </c>
      <c r="AI644">
        <v>71.323629438171594</v>
      </c>
      <c r="AJ644">
        <v>40.823754789272002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-0.12</v>
      </c>
      <c r="AM644" t="s">
        <v>3187</v>
      </c>
      <c r="AN644">
        <v>-6.54</v>
      </c>
      <c r="AO644" t="s">
        <v>3187</v>
      </c>
      <c r="AP644">
        <v>-1.9529676868865999E-2</v>
      </c>
      <c r="AQ644">
        <f>(Table2[[#This Row],[Sharpe Ratio]]-AVERAGE(Table2[Sharpe Ratio]))/_xlfn.STDEV.P(Table2[Sharpe Ratio])</f>
        <v>-0.9996681351577219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461</v>
      </c>
      <c r="AT644">
        <f>_xlfn.RANK.AVG(Table2[[#This Row],[6M Return vs Nifty Z-Score]],Table2[6M Return vs Nifty Z-Score])</f>
        <v>704</v>
      </c>
      <c r="AU644">
        <f>_xlfn.RANK.AVG(Table2[[#This Row],[Sharpe Ratio Z-Score]],Table2[Sharpe Ratio Z-Score])</f>
        <v>621</v>
      </c>
      <c r="AV644">
        <f>(Table2[[#This Row],[Rank 1Y]]+Table2[[#This Row],[Rank 6M]]+Table2[[#This Row],[Rank Sharpe]])/3</f>
        <v>595.33333333333337</v>
      </c>
    </row>
    <row r="645" spans="1:48" x14ac:dyDescent="0.3">
      <c r="A645" t="s">
        <v>125</v>
      </c>
      <c r="B645" t="s">
        <v>126</v>
      </c>
      <c r="C645" t="s">
        <v>3144</v>
      </c>
      <c r="D645" t="s">
        <v>127</v>
      </c>
      <c r="E645">
        <v>229344.06364919999</v>
      </c>
      <c r="F645">
        <v>2378.6999999999998</v>
      </c>
      <c r="G645">
        <v>-22.947288233270001</v>
      </c>
      <c r="H645">
        <f>(Table2[[#This Row],[1Y Return vs Nifty]]-AVERAGE(Table2[1Y Return vs Nifty]))/_xlfn.STDEV.P(Table2[1Y Return vs Nifty])</f>
        <v>-0.8126639647898275</v>
      </c>
      <c r="I645">
        <v>-1.07664131101379</v>
      </c>
      <c r="J645">
        <f>(Table2[[#This Row],[1M Return vs Nifty]]-AVERAGE(Table2[1M Return vs Nifty]))/_xlfn.STDEV.P(Table2[1M Return vs Nifty])</f>
        <v>-0.30997249054531545</v>
      </c>
      <c r="K645">
        <v>-15.1530734130358</v>
      </c>
      <c r="L645">
        <f>(Table2[[#This Row],[6M Return vs Nifty]]-AVERAGE(Table2[6M Return vs Nifty]))/_xlfn.STDEV.P(Table2[6M Return vs Nifty])</f>
        <v>-0.79293368223176652</v>
      </c>
      <c r="M645">
        <v>-1.02503695061962</v>
      </c>
      <c r="N645">
        <f>(Table2[[#This Row],[1W Return vs Nifty]]-AVERAGE(Table2[1W Return vs Nifty]))/_xlfn.STDEV.P(Table2[1W Return vs Nifty])</f>
        <v>-0.6232571896767104</v>
      </c>
      <c r="O645">
        <v>2548.9499999999998</v>
      </c>
      <c r="P645">
        <v>2558.2894370106901</v>
      </c>
      <c r="Q645">
        <v>2504.2297445141999</v>
      </c>
      <c r="R645">
        <v>12.5807890252487</v>
      </c>
      <c r="S645" s="1">
        <f>(Table2[[#This Row],[Close Price]]-Table2[[#This Row],[20D EMA]])/Table2[[#This Row],[20D EMA]]</f>
        <v>-6.6792208556464436E-2</v>
      </c>
      <c r="T645" s="1">
        <f>(Table2[[#This Row],[Close Price]]-Table2[[#This Row],[50D EMA]])/Table2[[#This Row],[50D EMA]]</f>
        <v>-7.0199030028649509E-2</v>
      </c>
      <c r="U645" s="1">
        <f>(Table2[[#This Row],[Close Price]]-Table2[[#This Row],[200D EMA]])/Table2[[#This Row],[200D EMA]]</f>
        <v>-5.0127087895664217E-2</v>
      </c>
      <c r="V645">
        <v>1.1840054153692401</v>
      </c>
      <c r="W645">
        <v>2365</v>
      </c>
      <c r="X645">
        <v>2474.9499999999998</v>
      </c>
      <c r="Y645">
        <v>2365</v>
      </c>
      <c r="Z645">
        <v>2519.6999999999998</v>
      </c>
      <c r="AA645">
        <v>2365</v>
      </c>
      <c r="AB645">
        <v>2710</v>
      </c>
      <c r="AC645" s="1">
        <f>(Table2[[#This Row],[Close Price]]/Table2[[#This Row],[Day Low]])-1</f>
        <v>5.7928118393233419E-3</v>
      </c>
      <c r="AD645" s="1">
        <f>(Table2[[#This Row],[Day High]]/Table2[[#This Row],[Close Price]])-1</f>
        <v>4.0463278261235081E-2</v>
      </c>
      <c r="AE645" s="1">
        <f>(Table2[[#This Row],[Close Price]]/Table2[[#This Row],[Current Week Low]])-1</f>
        <v>5.7928118393233419E-3</v>
      </c>
      <c r="AF645" s="1">
        <f>(Table2[[#This Row],[Current Week High]]/Table2[[#This Row],[Close Price]])-1</f>
        <v>5.92760751671082E-2</v>
      </c>
      <c r="AG645" s="1">
        <f>(Table2[[#This Row],[Close Price]]/Table2[[#This Row],[Current Month Low]])-1</f>
        <v>5.7928118393233419E-3</v>
      </c>
      <c r="AH645" s="1">
        <f>(Table2[[#This Row],[Current Month High]]/Table2[[#This Row],[Close Price]])-1</f>
        <v>0.13927775675789311</v>
      </c>
      <c r="AI645">
        <v>16.786480010089502</v>
      </c>
      <c r="AJ645">
        <v>2.9717971472478899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-0.02</v>
      </c>
      <c r="AM645" t="s">
        <v>3187</v>
      </c>
      <c r="AN645">
        <v>-11.57</v>
      </c>
      <c r="AO645" t="s">
        <v>3187</v>
      </c>
      <c r="AP645">
        <v>-1.1956471211656E-2</v>
      </c>
      <c r="AQ645">
        <f>(Table2[[#This Row],[Sharpe Ratio]]-AVERAGE(Table2[Sharpe Ratio]))/_xlfn.STDEV.P(Table2[Sharpe Ratio])</f>
        <v>-0.91092758501126292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600</v>
      </c>
      <c r="AT645">
        <f>_xlfn.RANK.AVG(Table2[[#This Row],[6M Return vs Nifty Z-Score]],Table2[6M Return vs Nifty Z-Score])</f>
        <v>588</v>
      </c>
      <c r="AU645">
        <f>_xlfn.RANK.AVG(Table2[[#This Row],[Sharpe Ratio Z-Score]],Table2[Sharpe Ratio Z-Score])</f>
        <v>602</v>
      </c>
      <c r="AV645">
        <f>(Table2[[#This Row],[Rank 1Y]]+Table2[[#This Row],[Rank 6M]]+Table2[[#This Row],[Rank Sharpe]])/3</f>
        <v>596.66666666666663</v>
      </c>
    </row>
    <row r="646" spans="1:48" x14ac:dyDescent="0.3">
      <c r="A646" t="s">
        <v>1435</v>
      </c>
      <c r="B646" t="s">
        <v>1436</v>
      </c>
      <c r="C646" t="s">
        <v>3142</v>
      </c>
      <c r="D646" t="s">
        <v>24</v>
      </c>
      <c r="E646">
        <v>7602.4353180899998</v>
      </c>
      <c r="F646">
        <v>39.299999999999997</v>
      </c>
      <c r="G646">
        <v>-56.160279797193503</v>
      </c>
      <c r="H646">
        <f>(Table2[[#This Row],[1Y Return vs Nifty]]-AVERAGE(Table2[1Y Return vs Nifty]))/_xlfn.STDEV.P(Table2[1Y Return vs Nifty])</f>
        <v>-1.3789808391426877</v>
      </c>
      <c r="I646">
        <v>-4.9933989296683396</v>
      </c>
      <c r="J646">
        <f>(Table2[[#This Row],[1M Return vs Nifty]]-AVERAGE(Table2[1M Return vs Nifty]))/_xlfn.STDEV.P(Table2[1M Return vs Nifty])</f>
        <v>-0.74201338482908297</v>
      </c>
      <c r="K646">
        <v>-36.962148234933402</v>
      </c>
      <c r="L646">
        <f>(Table2[[#This Row],[6M Return vs Nifty]]-AVERAGE(Table2[6M Return vs Nifty]))/_xlfn.STDEV.P(Table2[6M Return vs Nifty])</f>
        <v>-1.4891963548051503</v>
      </c>
      <c r="M646">
        <v>-3.4204961238356701</v>
      </c>
      <c r="N646">
        <f>(Table2[[#This Row],[1W Return vs Nifty]]-AVERAGE(Table2[1W Return vs Nifty]))/_xlfn.STDEV.P(Table2[1W Return vs Nifty])</f>
        <v>-1.1211647927740516</v>
      </c>
      <c r="O646">
        <v>40.69</v>
      </c>
      <c r="P646">
        <v>42.110124738809901</v>
      </c>
      <c r="Q646">
        <v>46.137456524965003</v>
      </c>
      <c r="R646">
        <v>29.952219092362601</v>
      </c>
      <c r="S646" s="1">
        <f>(Table2[[#This Row],[Close Price]]-Table2[[#This Row],[20D EMA]])/Table2[[#This Row],[20D EMA]]</f>
        <v>-3.4160727451462293E-2</v>
      </c>
      <c r="T646" s="1">
        <f>(Table2[[#This Row],[Close Price]]-Table2[[#This Row],[50D EMA]])/Table2[[#This Row],[50D EMA]]</f>
        <v>-6.6732757412613697E-2</v>
      </c>
      <c r="U646" s="1">
        <f>(Table2[[#This Row],[Close Price]]-Table2[[#This Row],[200D EMA]])/Table2[[#This Row],[200D EMA]]</f>
        <v>-0.14819751759105435</v>
      </c>
      <c r="V646">
        <v>0.81194837325117297</v>
      </c>
      <c r="W646">
        <v>39.24</v>
      </c>
      <c r="X646">
        <v>39.770000000000003</v>
      </c>
      <c r="Y646">
        <v>39.24</v>
      </c>
      <c r="Z646">
        <v>40.69</v>
      </c>
      <c r="AA646">
        <v>39</v>
      </c>
      <c r="AB646">
        <v>41.65</v>
      </c>
      <c r="AC646" s="1">
        <f>(Table2[[#This Row],[Close Price]]/Table2[[#This Row],[Day Low]])-1</f>
        <v>1.5290519877675379E-3</v>
      </c>
      <c r="AD646" s="1">
        <f>(Table2[[#This Row],[Day High]]/Table2[[#This Row],[Close Price]])-1</f>
        <v>1.1959287531806861E-2</v>
      </c>
      <c r="AE646" s="1">
        <f>(Table2[[#This Row],[Close Price]]/Table2[[#This Row],[Current Week Low]])-1</f>
        <v>1.5290519877675379E-3</v>
      </c>
      <c r="AF646" s="1">
        <f>(Table2[[#This Row],[Current Week High]]/Table2[[#This Row],[Close Price]])-1</f>
        <v>3.5368956743002666E-2</v>
      </c>
      <c r="AG646" s="1">
        <f>(Table2[[#This Row],[Close Price]]/Table2[[#This Row],[Current Month Low]])-1</f>
        <v>7.692307692307665E-3</v>
      </c>
      <c r="AH646" s="1">
        <f>(Table2[[#This Row],[Current Month High]]/Table2[[#This Row],[Close Price]])-1</f>
        <v>5.9796437659033197E-2</v>
      </c>
      <c r="AI646">
        <v>60.305343511450303</v>
      </c>
      <c r="AJ646">
        <v>0.76923076923076605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-0.13</v>
      </c>
      <c r="AM646" t="s">
        <v>3187</v>
      </c>
      <c r="AN646">
        <v>-2.79</v>
      </c>
      <c r="AO646" t="s">
        <v>3187</v>
      </c>
      <c r="AP646">
        <v>6.1706616460333E-2</v>
      </c>
      <c r="AQ646">
        <f>(Table2[[#This Row],[Sharpe Ratio]]-AVERAGE(Table2[Sharpe Ratio]))/_xlfn.STDEV.P(Table2[Sharpe Ratio])</f>
        <v>-4.7765639940387697E-2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720</v>
      </c>
      <c r="AT646">
        <f>_xlfn.RANK.AVG(Table2[[#This Row],[6M Return vs Nifty Z-Score]],Table2[6M Return vs Nifty Z-Score])</f>
        <v>720</v>
      </c>
      <c r="AU646">
        <f>_xlfn.RANK.AVG(Table2[[#This Row],[Sharpe Ratio Z-Score]],Table2[Sharpe Ratio Z-Score])</f>
        <v>350</v>
      </c>
      <c r="AV646">
        <f>(Table2[[#This Row],[Rank 1Y]]+Table2[[#This Row],[Rank 6M]]+Table2[[#This Row],[Rank Sharpe]])/3</f>
        <v>596.66666666666663</v>
      </c>
    </row>
    <row r="647" spans="1:48" x14ac:dyDescent="0.3">
      <c r="A647" t="s">
        <v>16</v>
      </c>
      <c r="B647" t="s">
        <v>17</v>
      </c>
      <c r="C647" t="s">
        <v>3140</v>
      </c>
      <c r="D647" t="s">
        <v>18</v>
      </c>
      <c r="E647">
        <v>1835603.56656299</v>
      </c>
      <c r="F647">
        <v>2712.85</v>
      </c>
      <c r="G647">
        <v>-9.7435824150955099</v>
      </c>
      <c r="H647">
        <f>(Table2[[#This Row],[1Y Return vs Nifty]]-AVERAGE(Table2[1Y Return vs Nifty]))/_xlfn.STDEV.P(Table2[1Y Return vs Nifty])</f>
        <v>-0.58752672009352569</v>
      </c>
      <c r="I647">
        <v>-5.3929501332302703</v>
      </c>
      <c r="J647">
        <f>(Table2[[#This Row],[1M Return vs Nifty]]-AVERAGE(Table2[1M Return vs Nifty]))/_xlfn.STDEV.P(Table2[1M Return vs Nifty])</f>
        <v>-0.78608618077563164</v>
      </c>
      <c r="K647">
        <v>-19.116649202222</v>
      </c>
      <c r="L647">
        <f>(Table2[[#This Row],[6M Return vs Nifty]]-AVERAGE(Table2[6M Return vs Nifty]))/_xlfn.STDEV.P(Table2[6M Return vs Nifty])</f>
        <v>-0.91947228574717343</v>
      </c>
      <c r="M647">
        <v>-0.30483129475857901</v>
      </c>
      <c r="N647">
        <f>(Table2[[#This Row],[1W Return vs Nifty]]-AVERAGE(Table2[1W Return vs Nifty]))/_xlfn.STDEV.P(Table2[1W Return vs Nifty])</f>
        <v>-0.47355901245188947</v>
      </c>
      <c r="O647">
        <v>2815.2</v>
      </c>
      <c r="P647">
        <v>2894.4852146563899</v>
      </c>
      <c r="Q647">
        <v>2854.1968017183099</v>
      </c>
      <c r="R647">
        <v>30.250199564248799</v>
      </c>
      <c r="S647" s="1">
        <f>(Table2[[#This Row],[Close Price]]-Table2[[#This Row],[20D EMA]])/Table2[[#This Row],[20D EMA]]</f>
        <v>-3.6356209150326765E-2</v>
      </c>
      <c r="T647" s="1">
        <f>(Table2[[#This Row],[Close Price]]-Table2[[#This Row],[50D EMA]])/Table2[[#This Row],[50D EMA]]</f>
        <v>-6.2752165302717655E-2</v>
      </c>
      <c r="U647" s="1">
        <f>(Table2[[#This Row],[Close Price]]-Table2[[#This Row],[200D EMA]])/Table2[[#This Row],[200D EMA]]</f>
        <v>-4.9522444154241591E-2</v>
      </c>
      <c r="V647">
        <v>1.4996615809187399</v>
      </c>
      <c r="W647">
        <v>2704.1</v>
      </c>
      <c r="X647">
        <v>2736.9</v>
      </c>
      <c r="Y647">
        <v>2675.25</v>
      </c>
      <c r="Z647">
        <v>2760.15</v>
      </c>
      <c r="AA647">
        <v>2675.25</v>
      </c>
      <c r="AB647">
        <v>2975.9</v>
      </c>
      <c r="AC647" s="1">
        <f>(Table2[[#This Row],[Close Price]]/Table2[[#This Row],[Day Low]])-1</f>
        <v>3.2358270774008879E-3</v>
      </c>
      <c r="AD647" s="1">
        <f>(Table2[[#This Row],[Day High]]/Table2[[#This Row],[Close Price]])-1</f>
        <v>8.8652155482242812E-3</v>
      </c>
      <c r="AE647" s="1">
        <f>(Table2[[#This Row],[Close Price]]/Table2[[#This Row],[Current Week Low]])-1</f>
        <v>1.4054761237267455E-2</v>
      </c>
      <c r="AF647" s="1">
        <f>(Table2[[#This Row],[Current Week High]]/Table2[[#This Row],[Close Price]])-1</f>
        <v>1.7435538271559414E-2</v>
      </c>
      <c r="AG647" s="1">
        <f>(Table2[[#This Row],[Close Price]]/Table2[[#This Row],[Current Month Low]])-1</f>
        <v>1.4054761237267455E-2</v>
      </c>
      <c r="AH647" s="1">
        <f>(Table2[[#This Row],[Current Month High]]/Table2[[#This Row],[Close Price]])-1</f>
        <v>9.6964446983799357E-2</v>
      </c>
      <c r="AI647">
        <v>18.6058941703374</v>
      </c>
      <c r="AJ647">
        <v>22.183939107327799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-0.04</v>
      </c>
      <c r="AM647" t="s">
        <v>3187</v>
      </c>
      <c r="AN647">
        <v>-8.14</v>
      </c>
      <c r="AO647" t="s">
        <v>3187</v>
      </c>
      <c r="AP647">
        <v>-3.4315275418460002E-2</v>
      </c>
      <c r="AQ647">
        <f>(Table2[[#This Row],[Sharpe Ratio]]-AVERAGE(Table2[Sharpe Ratio]))/_xlfn.STDEV.P(Table2[Sharpe Ratio])</f>
        <v>-1.1729213398011877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518</v>
      </c>
      <c r="AT647">
        <f>_xlfn.RANK.AVG(Table2[[#This Row],[6M Return vs Nifty Z-Score]],Table2[6M Return vs Nifty Z-Score])</f>
        <v>634</v>
      </c>
      <c r="AU647">
        <f>_xlfn.RANK.AVG(Table2[[#This Row],[Sharpe Ratio Z-Score]],Table2[Sharpe Ratio Z-Score])</f>
        <v>641</v>
      </c>
      <c r="AV647">
        <f>(Table2[[#This Row],[Rank 1Y]]+Table2[[#This Row],[Rank 6M]]+Table2[[#This Row],[Rank Sharpe]])/3</f>
        <v>597.66666666666663</v>
      </c>
    </row>
    <row r="648" spans="1:48" x14ac:dyDescent="0.3">
      <c r="A648" t="s">
        <v>423</v>
      </c>
      <c r="B648" t="s">
        <v>424</v>
      </c>
      <c r="C648" t="s">
        <v>3144</v>
      </c>
      <c r="D648" t="s">
        <v>195</v>
      </c>
      <c r="E648">
        <v>53842.9474105599</v>
      </c>
      <c r="F648">
        <v>16587.099999999999</v>
      </c>
      <c r="G648">
        <v>-29.306441704840399</v>
      </c>
      <c r="H648">
        <f>(Table2[[#This Row],[1Y Return vs Nifty]]-AVERAGE(Table2[1Y Return vs Nifty]))/_xlfn.STDEV.P(Table2[1Y Return vs Nifty])</f>
        <v>-0.92109430328007269</v>
      </c>
      <c r="I648">
        <v>2.4180489024000802</v>
      </c>
      <c r="J648">
        <f>(Table2[[#This Row],[1M Return vs Nifty]]-AVERAGE(Table2[1M Return vs Nifty]))/_xlfn.STDEV.P(Table2[1M Return vs Nifty])</f>
        <v>7.5511941234945798E-2</v>
      </c>
      <c r="K648">
        <v>-8.5752107758321898</v>
      </c>
      <c r="L648">
        <f>(Table2[[#This Row],[6M Return vs Nifty]]-AVERAGE(Table2[6M Return vs Nifty]))/_xlfn.STDEV.P(Table2[6M Return vs Nifty])</f>
        <v>-0.58293301704988176</v>
      </c>
      <c r="M648">
        <v>-0.92041431769554904</v>
      </c>
      <c r="N648">
        <f>(Table2[[#This Row],[1W Return vs Nifty]]-AVERAGE(Table2[1W Return vs Nifty]))/_xlfn.STDEV.P(Table2[1W Return vs Nifty])</f>
        <v>-0.60151087691487792</v>
      </c>
      <c r="O648">
        <v>16597.12</v>
      </c>
      <c r="P648">
        <v>16626.558140027799</v>
      </c>
      <c r="Q648">
        <v>16499.324103422601</v>
      </c>
      <c r="R648">
        <v>49.645019496211098</v>
      </c>
      <c r="S648" s="1">
        <f>(Table2[[#This Row],[Close Price]]-Table2[[#This Row],[20D EMA]])/Table2[[#This Row],[20D EMA]]</f>
        <v>-6.03719199475598E-4</v>
      </c>
      <c r="T648" s="1">
        <f>(Table2[[#This Row],[Close Price]]-Table2[[#This Row],[50D EMA]])/Table2[[#This Row],[50D EMA]]</f>
        <v>-2.3731995338714331E-3</v>
      </c>
      <c r="U648" s="1">
        <f>(Table2[[#This Row],[Close Price]]-Table2[[#This Row],[200D EMA]])/Table2[[#This Row],[200D EMA]]</f>
        <v>5.3199692319026107E-3</v>
      </c>
      <c r="V648">
        <v>1.17327201259148</v>
      </c>
      <c r="W648">
        <v>16432.599999999999</v>
      </c>
      <c r="X648">
        <v>16648.45</v>
      </c>
      <c r="Y648">
        <v>16230.95</v>
      </c>
      <c r="Z648">
        <v>16698.599999999999</v>
      </c>
      <c r="AA648">
        <v>16230.95</v>
      </c>
      <c r="AB648">
        <v>17011</v>
      </c>
      <c r="AC648" s="1">
        <f>(Table2[[#This Row],[Close Price]]/Table2[[#This Row],[Day Low]])-1</f>
        <v>9.4020422818057448E-3</v>
      </c>
      <c r="AD648" s="1">
        <f>(Table2[[#This Row],[Day High]]/Table2[[#This Row],[Close Price]])-1</f>
        <v>3.6986573903818876E-3</v>
      </c>
      <c r="AE648" s="1">
        <f>(Table2[[#This Row],[Close Price]]/Table2[[#This Row],[Current Week Low]])-1</f>
        <v>2.1942646610333849E-2</v>
      </c>
      <c r="AF648" s="1">
        <f>(Table2[[#This Row],[Current Week High]]/Table2[[#This Row],[Close Price]])-1</f>
        <v>6.722091263692942E-3</v>
      </c>
      <c r="AG648" s="1">
        <f>(Table2[[#This Row],[Close Price]]/Table2[[#This Row],[Current Month Low]])-1</f>
        <v>2.1942646610333849E-2</v>
      </c>
      <c r="AH648" s="1">
        <f>(Table2[[#This Row],[Current Month High]]/Table2[[#This Row],[Close Price]])-1</f>
        <v>2.5556004364837737E-2</v>
      </c>
      <c r="AI648">
        <v>16.0540419964912</v>
      </c>
      <c r="AJ648">
        <v>8.0916756813116599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-0.02</v>
      </c>
      <c r="AM648" t="s">
        <v>3187</v>
      </c>
      <c r="AN648">
        <v>-0.53</v>
      </c>
      <c r="AO648" t="s">
        <v>3187</v>
      </c>
      <c r="AP648">
        <v>-3.6229977881097997E-2</v>
      </c>
      <c r="AQ648">
        <f>(Table2[[#This Row],[Sharpe Ratio]]-AVERAGE(Table2[Sharpe Ratio]))/_xlfn.STDEV.P(Table2[Sharpe Ratio])</f>
        <v>-1.1953572483968447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639</v>
      </c>
      <c r="AT648">
        <f>_xlfn.RANK.AVG(Table2[[#This Row],[6M Return vs Nifty Z-Score]],Table2[6M Return vs Nifty Z-Score])</f>
        <v>510</v>
      </c>
      <c r="AU648">
        <f>_xlfn.RANK.AVG(Table2[[#This Row],[Sharpe Ratio Z-Score]],Table2[Sharpe Ratio Z-Score])</f>
        <v>645</v>
      </c>
      <c r="AV648">
        <f>(Table2[[#This Row],[Rank 1Y]]+Table2[[#This Row],[Rank 6M]]+Table2[[#This Row],[Rank Sharpe]])/3</f>
        <v>598</v>
      </c>
    </row>
    <row r="649" spans="1:48" x14ac:dyDescent="0.3">
      <c r="A649" t="s">
        <v>498</v>
      </c>
      <c r="B649" t="s">
        <v>499</v>
      </c>
      <c r="C649" t="s">
        <v>3150</v>
      </c>
      <c r="D649" t="s">
        <v>77</v>
      </c>
      <c r="E649">
        <v>42535.692942130001</v>
      </c>
      <c r="F649">
        <v>2265.1</v>
      </c>
      <c r="G649">
        <v>-13.8705945673687</v>
      </c>
      <c r="H649">
        <f>(Table2[[#This Row],[1Y Return vs Nifty]]-AVERAGE(Table2[1Y Return vs Nifty]))/_xlfn.STDEV.P(Table2[1Y Return vs Nifty])</f>
        <v>-0.65789667210442271</v>
      </c>
      <c r="I649">
        <v>-5.7721046632979798</v>
      </c>
      <c r="J649">
        <f>(Table2[[#This Row],[1M Return vs Nifty]]-AVERAGE(Table2[1M Return vs Nifty]))/_xlfn.STDEV.P(Table2[1M Return vs Nifty])</f>
        <v>-0.82790910631537062</v>
      </c>
      <c r="K649">
        <v>-17.838447834304201</v>
      </c>
      <c r="L649">
        <f>(Table2[[#This Row],[6M Return vs Nifty]]-AVERAGE(Table2[6M Return vs Nifty]))/_xlfn.STDEV.P(Table2[6M Return vs Nifty])</f>
        <v>-0.8786652406165919</v>
      </c>
      <c r="M649">
        <v>-0.68997331139433804</v>
      </c>
      <c r="N649">
        <f>(Table2[[#This Row],[1W Return vs Nifty]]-AVERAGE(Table2[1W Return vs Nifty]))/_xlfn.STDEV.P(Table2[1W Return vs Nifty])</f>
        <v>-0.55361261574404275</v>
      </c>
      <c r="O649">
        <v>2372.29</v>
      </c>
      <c r="P649">
        <v>2416.4212322271801</v>
      </c>
      <c r="Q649">
        <v>2410.5684363308601</v>
      </c>
      <c r="R649">
        <v>23.417563118703999</v>
      </c>
      <c r="S649" s="1">
        <f>(Table2[[#This Row],[Close Price]]-Table2[[#This Row],[20D EMA]])/Table2[[#This Row],[20D EMA]]</f>
        <v>-4.5184189116844929E-2</v>
      </c>
      <c r="T649" s="1">
        <f>(Table2[[#This Row],[Close Price]]-Table2[[#This Row],[50D EMA]])/Table2[[#This Row],[50D EMA]]</f>
        <v>-6.2622042137789699E-2</v>
      </c>
      <c r="U649" s="1">
        <f>(Table2[[#This Row],[Close Price]]-Table2[[#This Row],[200D EMA]])/Table2[[#This Row],[200D EMA]]</f>
        <v>-6.0346113447116448E-2</v>
      </c>
      <c r="V649">
        <v>0.78633942081501096</v>
      </c>
      <c r="W649">
        <v>2256.5500000000002</v>
      </c>
      <c r="X649">
        <v>2318.9</v>
      </c>
      <c r="Y649">
        <v>2256.5500000000002</v>
      </c>
      <c r="Z649">
        <v>2330.4499999999998</v>
      </c>
      <c r="AA649">
        <v>2256.5500000000002</v>
      </c>
      <c r="AB649">
        <v>2519.4</v>
      </c>
      <c r="AC649" s="1">
        <f>(Table2[[#This Row],[Close Price]]/Table2[[#This Row],[Day Low]])-1</f>
        <v>3.7889698876603095E-3</v>
      </c>
      <c r="AD649" s="1">
        <f>(Table2[[#This Row],[Day High]]/Table2[[#This Row],[Close Price]])-1</f>
        <v>2.3751710741247711E-2</v>
      </c>
      <c r="AE649" s="1">
        <f>(Table2[[#This Row],[Close Price]]/Table2[[#This Row],[Current Week Low]])-1</f>
        <v>3.7889698876603095E-3</v>
      </c>
      <c r="AF649" s="1">
        <f>(Table2[[#This Row],[Current Week High]]/Table2[[#This Row],[Close Price]])-1</f>
        <v>2.885082336320699E-2</v>
      </c>
      <c r="AG649" s="1">
        <f>(Table2[[#This Row],[Close Price]]/Table2[[#This Row],[Current Month Low]])-1</f>
        <v>3.7889698876603095E-3</v>
      </c>
      <c r="AH649" s="1">
        <f>(Table2[[#This Row],[Current Month High]]/Table2[[#This Row],[Close Price]])-1</f>
        <v>0.11226877400556279</v>
      </c>
      <c r="AI649">
        <v>25.557370535517201</v>
      </c>
      <c r="AJ649">
        <v>25.629506378258402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</v>
      </c>
      <c r="AM649" t="s">
        <v>3187</v>
      </c>
      <c r="AN649">
        <v>-9.8800000000000008</v>
      </c>
      <c r="AO649" t="s">
        <v>3187</v>
      </c>
      <c r="AP649">
        <v>-2.8181566031659999E-2</v>
      </c>
      <c r="AQ649">
        <f>(Table2[[#This Row],[Sharpe Ratio]]-AVERAGE(Table2[Sharpe Ratio]))/_xlfn.STDEV.P(Table2[Sharpe Ratio])</f>
        <v>-1.101048374763598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541</v>
      </c>
      <c r="AT649">
        <f>_xlfn.RANK.AVG(Table2[[#This Row],[6M Return vs Nifty Z-Score]],Table2[6M Return vs Nifty Z-Score])</f>
        <v>622</v>
      </c>
      <c r="AU649">
        <f>_xlfn.RANK.AVG(Table2[[#This Row],[Sharpe Ratio Z-Score]],Table2[Sharpe Ratio Z-Score])</f>
        <v>631</v>
      </c>
      <c r="AV649">
        <f>(Table2[[#This Row],[Rank 1Y]]+Table2[[#This Row],[Rank 6M]]+Table2[[#This Row],[Rank Sharpe]])/3</f>
        <v>598</v>
      </c>
    </row>
    <row r="650" spans="1:48" x14ac:dyDescent="0.3">
      <c r="A650" t="s">
        <v>1112</v>
      </c>
      <c r="B650" t="s">
        <v>1113</v>
      </c>
      <c r="C650" t="s">
        <v>3156</v>
      </c>
      <c r="D650" t="s">
        <v>448</v>
      </c>
      <c r="E650">
        <v>11507.142631139999</v>
      </c>
      <c r="F650">
        <v>2250.3000000000002</v>
      </c>
      <c r="G650">
        <v>-26.406479101961601</v>
      </c>
      <c r="H650">
        <f>(Table2[[#This Row],[1Y Return vs Nifty]]-AVERAGE(Table2[1Y Return vs Nifty]))/_xlfn.STDEV.P(Table2[1Y Return vs Nifty])</f>
        <v>-0.8716468527593435</v>
      </c>
      <c r="I650">
        <v>6.7944410370310102</v>
      </c>
      <c r="J650">
        <f>(Table2[[#This Row],[1M Return vs Nifty]]-AVERAGE(Table2[1M Return vs Nifty]))/_xlfn.STDEV.P(Table2[1M Return vs Nifty])</f>
        <v>0.55825316642005107</v>
      </c>
      <c r="K650">
        <v>-1.9291215054616799</v>
      </c>
      <c r="L650">
        <f>(Table2[[#This Row],[6M Return vs Nifty]]-AVERAGE(Table2[6M Return vs Nifty]))/_xlfn.STDEV.P(Table2[6M Return vs Nifty])</f>
        <v>-0.37075419170588986</v>
      </c>
      <c r="M650">
        <v>2.3610456319023498</v>
      </c>
      <c r="N650">
        <f>(Table2[[#This Row],[1W Return vs Nifty]]-AVERAGE(Table2[1W Return vs Nifty]))/_xlfn.STDEV.P(Table2[1W Return vs Nifty])</f>
        <v>8.0556209192312961E-2</v>
      </c>
      <c r="O650">
        <v>2293.8200000000002</v>
      </c>
      <c r="P650">
        <v>2235.25254886637</v>
      </c>
      <c r="Q650">
        <v>2182.8024940262799</v>
      </c>
      <c r="R650">
        <v>40.149735691245603</v>
      </c>
      <c r="S650" s="1">
        <f>(Table2[[#This Row],[Close Price]]-Table2[[#This Row],[20D EMA]])/Table2[[#This Row],[20D EMA]]</f>
        <v>-1.8972717998796757E-2</v>
      </c>
      <c r="T650" s="1">
        <f>(Table2[[#This Row],[Close Price]]-Table2[[#This Row],[50D EMA]])/Table2[[#This Row],[50D EMA]]</f>
        <v>6.7318796443209998E-3</v>
      </c>
      <c r="U650" s="1">
        <f>(Table2[[#This Row],[Close Price]]-Table2[[#This Row],[200D EMA]])/Table2[[#This Row],[200D EMA]]</f>
        <v>3.0922406474448379E-2</v>
      </c>
      <c r="V650">
        <v>0.65134274198671605</v>
      </c>
      <c r="W650">
        <v>2220.1</v>
      </c>
      <c r="X650">
        <v>2328.4499999999998</v>
      </c>
      <c r="Y650">
        <v>2220.1</v>
      </c>
      <c r="Z650">
        <v>2390.9499999999998</v>
      </c>
      <c r="AA650">
        <v>2178.6</v>
      </c>
      <c r="AB650">
        <v>2443.15</v>
      </c>
      <c r="AC650" s="1">
        <f>(Table2[[#This Row],[Close Price]]/Table2[[#This Row],[Day Low]])-1</f>
        <v>1.3602990856267816E-2</v>
      </c>
      <c r="AD650" s="1">
        <f>(Table2[[#This Row],[Day High]]/Table2[[#This Row],[Close Price]])-1</f>
        <v>3.4728702839621262E-2</v>
      </c>
      <c r="AE650" s="1">
        <f>(Table2[[#This Row],[Close Price]]/Table2[[#This Row],[Current Week Low]])-1</f>
        <v>1.3602990856267816E-2</v>
      </c>
      <c r="AF650" s="1">
        <f>(Table2[[#This Row],[Current Week High]]/Table2[[#This Row],[Close Price]])-1</f>
        <v>6.2502777407456689E-2</v>
      </c>
      <c r="AG650" s="1">
        <f>(Table2[[#This Row],[Close Price]]/Table2[[#This Row],[Current Month Low]])-1</f>
        <v>3.2911043789589867E-2</v>
      </c>
      <c r="AH650" s="1">
        <f>(Table2[[#This Row],[Current Month High]]/Table2[[#This Row],[Close Price]])-1</f>
        <v>8.5699684486512773E-2</v>
      </c>
      <c r="AI650">
        <v>21.539350308847698</v>
      </c>
      <c r="AJ650">
        <v>24.463495575221199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0.12</v>
      </c>
      <c r="AM650" t="s">
        <v>3188</v>
      </c>
      <c r="AN650">
        <v>-1.87</v>
      </c>
      <c r="AO650" t="s">
        <v>3187</v>
      </c>
      <c r="AP650">
        <v>-0.1151069706162</v>
      </c>
      <c r="AQ650">
        <f>(Table2[[#This Row],[Sharpe Ratio]]-AVERAGE(Table2[Sharpe Ratio]))/_xlfn.STDEV.P(Table2[Sharpe Ratio])</f>
        <v>-2.1196141675982005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-2.7232058364510694</v>
      </c>
      <c r="AS650">
        <f>_xlfn.RANK.AVG(Table2[[#This Row],[1Y Return vs Nifty Z-Score]],Table2[1Y Return vs Nifty Z-Score])</f>
        <v>621</v>
      </c>
      <c r="AT650">
        <f>_xlfn.RANK.AVG(Table2[[#This Row],[6M Return vs Nifty Z-Score]],Table2[6M Return vs Nifty Z-Score])</f>
        <v>448</v>
      </c>
      <c r="AU650">
        <f>_xlfn.RANK.AVG(Table2[[#This Row],[Sharpe Ratio Z-Score]],Table2[Sharpe Ratio Z-Score])</f>
        <v>726</v>
      </c>
      <c r="AV650">
        <f>(Table2[[#This Row],[Rank 1Y]]+Table2[[#This Row],[Rank 6M]]+Table2[[#This Row],[Rank Sharpe]])/3</f>
        <v>598.33333333333337</v>
      </c>
    </row>
    <row r="651" spans="1:48" x14ac:dyDescent="0.3">
      <c r="A651" t="s">
        <v>1565</v>
      </c>
      <c r="B651" t="s">
        <v>1566</v>
      </c>
      <c r="C651" t="s">
        <v>3144</v>
      </c>
      <c r="D651" t="s">
        <v>975</v>
      </c>
      <c r="E651">
        <v>6328.27909602</v>
      </c>
      <c r="F651">
        <v>137.97</v>
      </c>
      <c r="G651">
        <v>-50.237280829798898</v>
      </c>
      <c r="H651">
        <f>(Table2[[#This Row],[1Y Return vs Nifty]]-AVERAGE(Table2[1Y Return vs Nifty]))/_xlfn.STDEV.P(Table2[1Y Return vs Nifty])</f>
        <v>-1.2779873994052799</v>
      </c>
      <c r="I651">
        <v>5.4668143425052298</v>
      </c>
      <c r="J651">
        <f>(Table2[[#This Row],[1M Return vs Nifty]]-AVERAGE(Table2[1M Return vs Nifty]))/_xlfn.STDEV.P(Table2[1M Return vs Nifty])</f>
        <v>0.41180830558769904</v>
      </c>
      <c r="K651">
        <v>-27.491577858483499</v>
      </c>
      <c r="L651">
        <f>(Table2[[#This Row],[6M Return vs Nifty]]-AVERAGE(Table2[6M Return vs Nifty]))/_xlfn.STDEV.P(Table2[6M Return vs Nifty])</f>
        <v>-1.1868449393989104</v>
      </c>
      <c r="M651">
        <v>1.62455015219793</v>
      </c>
      <c r="N651">
        <f>(Table2[[#This Row],[1W Return vs Nifty]]-AVERAGE(Table2[1W Return vs Nifty]))/_xlfn.STDEV.P(Table2[1W Return vs Nifty])</f>
        <v>-7.2527885536518524E-2</v>
      </c>
      <c r="O651">
        <v>134.93</v>
      </c>
      <c r="P651">
        <v>135.62657753084201</v>
      </c>
      <c r="Q651">
        <v>147.224417443058</v>
      </c>
      <c r="R651">
        <v>55.215533353918403</v>
      </c>
      <c r="S651" s="1">
        <f>(Table2[[#This Row],[Close Price]]-Table2[[#This Row],[20D EMA]])/Table2[[#This Row],[20D EMA]]</f>
        <v>2.2530200844882473E-2</v>
      </c>
      <c r="T651" s="1">
        <f>(Table2[[#This Row],[Close Price]]-Table2[[#This Row],[50D EMA]])/Table2[[#This Row],[50D EMA]]</f>
        <v>1.7278490040973586E-2</v>
      </c>
      <c r="U651" s="1">
        <f>(Table2[[#This Row],[Close Price]]-Table2[[#This Row],[200D EMA]])/Table2[[#This Row],[200D EMA]]</f>
        <v>-6.2859256662620752E-2</v>
      </c>
      <c r="V651">
        <v>1.7320446951478801</v>
      </c>
      <c r="W651">
        <v>137.06</v>
      </c>
      <c r="X651">
        <v>142.13999999999999</v>
      </c>
      <c r="Y651">
        <v>136.01</v>
      </c>
      <c r="Z651">
        <v>144.38999999999999</v>
      </c>
      <c r="AA651">
        <v>120.03</v>
      </c>
      <c r="AB651">
        <v>146.94999999999999</v>
      </c>
      <c r="AC651" s="1">
        <f>(Table2[[#This Row],[Close Price]]/Table2[[#This Row],[Day Low]])-1</f>
        <v>6.639427987742641E-3</v>
      </c>
      <c r="AD651" s="1">
        <f>(Table2[[#This Row],[Day High]]/Table2[[#This Row],[Close Price]])-1</f>
        <v>3.0223961730810878E-2</v>
      </c>
      <c r="AE651" s="1">
        <f>(Table2[[#This Row],[Close Price]]/Table2[[#This Row],[Current Week Low]])-1</f>
        <v>1.4410705095213583E-2</v>
      </c>
      <c r="AF651" s="1">
        <f>(Table2[[#This Row],[Current Week High]]/Table2[[#This Row],[Close Price]])-1</f>
        <v>4.653185475103272E-2</v>
      </c>
      <c r="AG651" s="1">
        <f>(Table2[[#This Row],[Close Price]]/Table2[[#This Row],[Current Month Low]])-1</f>
        <v>0.14946263434141471</v>
      </c>
      <c r="AH651" s="1">
        <f>(Table2[[#This Row],[Current Month High]]/Table2[[#This Row],[Close Price]])-1</f>
        <v>6.5086613031818397E-2</v>
      </c>
      <c r="AI651">
        <v>52.641878669275897</v>
      </c>
      <c r="AJ651">
        <v>14.9462634341414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-0.01</v>
      </c>
      <c r="AM651" t="s">
        <v>3187</v>
      </c>
      <c r="AN651">
        <v>8.1300000000000008</v>
      </c>
      <c r="AO651" t="s">
        <v>3188</v>
      </c>
      <c r="AP651">
        <v>4.8919494183322997E-2</v>
      </c>
      <c r="AQ651">
        <f>(Table2[[#This Row],[Sharpe Ratio]]-AVERAGE(Table2[Sharpe Ratio]))/_xlfn.STDEV.P(Table2[Sharpe Ratio])</f>
        <v>-0.19760129963511594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713</v>
      </c>
      <c r="AT651">
        <f>_xlfn.RANK.AVG(Table2[[#This Row],[6M Return vs Nifty Z-Score]],Table2[6M Return vs Nifty Z-Score])</f>
        <v>692</v>
      </c>
      <c r="AU651">
        <f>_xlfn.RANK.AVG(Table2[[#This Row],[Sharpe Ratio Z-Score]],Table2[Sharpe Ratio Z-Score])</f>
        <v>390</v>
      </c>
      <c r="AV651">
        <f>(Table2[[#This Row],[Rank 1Y]]+Table2[[#This Row],[Rank 6M]]+Table2[[#This Row],[Rank Sharpe]])/3</f>
        <v>598.33333333333337</v>
      </c>
    </row>
    <row r="652" spans="1:48" x14ac:dyDescent="0.3">
      <c r="A652" t="s">
        <v>1761</v>
      </c>
      <c r="B652" t="s">
        <v>1762</v>
      </c>
      <c r="C652" t="s">
        <v>3148</v>
      </c>
      <c r="D652" t="s">
        <v>190</v>
      </c>
      <c r="E652">
        <v>4640.2733449349998</v>
      </c>
      <c r="F652">
        <v>116.31</v>
      </c>
      <c r="G652">
        <v>-28.762979986747101</v>
      </c>
      <c r="H652">
        <f>(Table2[[#This Row],[1Y Return vs Nifty]]-AVERAGE(Table2[1Y Return vs Nifty]))/_xlfn.STDEV.P(Table2[1Y Return vs Nifty])</f>
        <v>-0.91182770225954501</v>
      </c>
      <c r="I652">
        <v>-2.0500620918553998</v>
      </c>
      <c r="J652">
        <f>(Table2[[#This Row],[1M Return vs Nifty]]-AVERAGE(Table2[1M Return vs Nifty]))/_xlfn.STDEV.P(Table2[1M Return vs Nifty])</f>
        <v>-0.41734640172792231</v>
      </c>
      <c r="K652">
        <v>-22.758012850335898</v>
      </c>
      <c r="L652">
        <f>(Table2[[#This Row],[6M Return vs Nifty]]-AVERAGE(Table2[6M Return vs Nifty]))/_xlfn.STDEV.P(Table2[6M Return vs Nifty])</f>
        <v>-1.0357241490725131</v>
      </c>
      <c r="M652">
        <v>7.9198868637749102</v>
      </c>
      <c r="N652">
        <f>(Table2[[#This Row],[1W Return vs Nifty]]-AVERAGE(Table2[1W Return vs Nifty]))/_xlfn.STDEV.P(Table2[1W Return vs Nifty])</f>
        <v>1.2359878461441596</v>
      </c>
      <c r="O652">
        <v>119.01</v>
      </c>
      <c r="P652">
        <v>122.33949666882999</v>
      </c>
      <c r="Q652">
        <v>123.199583733815</v>
      </c>
      <c r="R652">
        <v>45.023317630262902</v>
      </c>
      <c r="S652" s="1">
        <f>(Table2[[#This Row],[Close Price]]-Table2[[#This Row],[20D EMA]])/Table2[[#This Row],[20D EMA]]</f>
        <v>-2.2687169145449985E-2</v>
      </c>
      <c r="T652" s="1">
        <f>(Table2[[#This Row],[Close Price]]-Table2[[#This Row],[50D EMA]])/Table2[[#This Row],[50D EMA]]</f>
        <v>-4.9284955660326861E-2</v>
      </c>
      <c r="U652" s="1">
        <f>(Table2[[#This Row],[Close Price]]-Table2[[#This Row],[200D EMA]])/Table2[[#This Row],[200D EMA]]</f>
        <v>-5.5922134840168253E-2</v>
      </c>
      <c r="V652">
        <v>0.99756122072548103</v>
      </c>
      <c r="W652">
        <v>115.75</v>
      </c>
      <c r="X652">
        <v>123.3</v>
      </c>
      <c r="Y652">
        <v>114.31</v>
      </c>
      <c r="Z652">
        <v>123.5</v>
      </c>
      <c r="AA652">
        <v>108.66</v>
      </c>
      <c r="AB652">
        <v>123.5</v>
      </c>
      <c r="AC652" s="1">
        <f>(Table2[[#This Row],[Close Price]]/Table2[[#This Row],[Day Low]])-1</f>
        <v>4.8380129589633558E-3</v>
      </c>
      <c r="AD652" s="1">
        <f>(Table2[[#This Row],[Day High]]/Table2[[#This Row],[Close Price]])-1</f>
        <v>6.0098013928294947E-2</v>
      </c>
      <c r="AE652" s="1">
        <f>(Table2[[#This Row],[Close Price]]/Table2[[#This Row],[Current Week Low]])-1</f>
        <v>1.7496282040066591E-2</v>
      </c>
      <c r="AF652" s="1">
        <f>(Table2[[#This Row],[Current Week High]]/Table2[[#This Row],[Close Price]])-1</f>
        <v>6.1817556529963014E-2</v>
      </c>
      <c r="AG652" s="1">
        <f>(Table2[[#This Row],[Close Price]]/Table2[[#This Row],[Current Month Low]])-1</f>
        <v>7.0403092214246232E-2</v>
      </c>
      <c r="AH652" s="1">
        <f>(Table2[[#This Row],[Current Month High]]/Table2[[#This Row],[Close Price]])-1</f>
        <v>6.1817556529963014E-2</v>
      </c>
      <c r="AI652">
        <v>28.673372882813101</v>
      </c>
      <c r="AJ652">
        <v>13.639472398632099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3187</v>
      </c>
      <c r="AN652">
        <v>-1.22</v>
      </c>
      <c r="AO652" t="s">
        <v>3187</v>
      </c>
      <c r="AP652">
        <v>6.2804845453859996E-3</v>
      </c>
      <c r="AQ652">
        <f>(Table2[[#This Row],[Sharpe Ratio]]-AVERAGE(Table2[Sharpe Ratio]))/_xlfn.STDEV.P(Table2[Sharpe Ratio])</f>
        <v>-0.69723241283066906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637</v>
      </c>
      <c r="AT652">
        <f>_xlfn.RANK.AVG(Table2[[#This Row],[6M Return vs Nifty Z-Score]],Table2[6M Return vs Nifty Z-Score])</f>
        <v>662</v>
      </c>
      <c r="AU652">
        <f>_xlfn.RANK.AVG(Table2[[#This Row],[Sharpe Ratio Z-Score]],Table2[Sharpe Ratio Z-Score])</f>
        <v>506</v>
      </c>
      <c r="AV652">
        <f>(Table2[[#This Row],[Rank 1Y]]+Table2[[#This Row],[Rank 6M]]+Table2[[#This Row],[Rank Sharpe]])/3</f>
        <v>601.66666666666663</v>
      </c>
    </row>
    <row r="653" spans="1:48" x14ac:dyDescent="0.3">
      <c r="A653" t="s">
        <v>61</v>
      </c>
      <c r="B653" t="s">
        <v>62</v>
      </c>
      <c r="C653" t="s">
        <v>3142</v>
      </c>
      <c r="D653" t="s">
        <v>24</v>
      </c>
      <c r="E653">
        <v>370603.73838075</v>
      </c>
      <c r="F653">
        <v>1864.05</v>
      </c>
      <c r="G653">
        <v>-19.7052677227841</v>
      </c>
      <c r="H653">
        <f>(Table2[[#This Row],[1Y Return vs Nifty]]-AVERAGE(Table2[1Y Return vs Nifty]))/_xlfn.STDEV.P(Table2[1Y Return vs Nifty])</f>
        <v>-0.75738406269029646</v>
      </c>
      <c r="I653">
        <v>4.7672753994258903</v>
      </c>
      <c r="J653">
        <f>(Table2[[#This Row],[1M Return vs Nifty]]-AVERAGE(Table2[1M Return vs Nifty]))/_xlfn.STDEV.P(Table2[1M Return vs Nifty])</f>
        <v>0.33464513646156391</v>
      </c>
      <c r="K653">
        <v>-7.4217756567376698</v>
      </c>
      <c r="L653">
        <f>(Table2[[#This Row],[6M Return vs Nifty]]-AVERAGE(Table2[6M Return vs Nifty]))/_xlfn.STDEV.P(Table2[6M Return vs Nifty])</f>
        <v>-0.54610917994449493</v>
      </c>
      <c r="M653">
        <v>4.7576646649730998</v>
      </c>
      <c r="N653">
        <f>(Table2[[#This Row],[1W Return vs Nifty]]-AVERAGE(Table2[1W Return vs Nifty]))/_xlfn.STDEV.P(Table2[1W Return vs Nifty])</f>
        <v>0.57870489468698294</v>
      </c>
      <c r="O653">
        <v>1856.87</v>
      </c>
      <c r="P653">
        <v>1832.7370351350701</v>
      </c>
      <c r="Q653">
        <v>1792.2490334465499</v>
      </c>
      <c r="R653">
        <v>50.627211948157203</v>
      </c>
      <c r="S653" s="1">
        <f>(Table2[[#This Row],[Close Price]]-Table2[[#This Row],[20D EMA]])/Table2[[#This Row],[20D EMA]]</f>
        <v>3.8667219568413857E-3</v>
      </c>
      <c r="T653" s="1">
        <f>(Table2[[#This Row],[Close Price]]-Table2[[#This Row],[50D EMA]])/Table2[[#This Row],[50D EMA]]</f>
        <v>1.7085356090172619E-2</v>
      </c>
      <c r="U653" s="1">
        <f>(Table2[[#This Row],[Close Price]]-Table2[[#This Row],[200D EMA]])/Table2[[#This Row],[200D EMA]]</f>
        <v>4.0061936267514447E-2</v>
      </c>
      <c r="V653">
        <v>1.07838949395559</v>
      </c>
      <c r="W653">
        <v>1851.3</v>
      </c>
      <c r="X653">
        <v>1878.3</v>
      </c>
      <c r="Y653">
        <v>1851.3</v>
      </c>
      <c r="Z653">
        <v>1916</v>
      </c>
      <c r="AA653">
        <v>1769.4</v>
      </c>
      <c r="AB653">
        <v>1916</v>
      </c>
      <c r="AC653" s="1">
        <f>(Table2[[#This Row],[Close Price]]/Table2[[#This Row],[Day Low]])-1</f>
        <v>6.8870523415978102E-3</v>
      </c>
      <c r="AD653" s="1">
        <f>(Table2[[#This Row],[Day High]]/Table2[[#This Row],[Close Price]])-1</f>
        <v>7.6446447251952154E-3</v>
      </c>
      <c r="AE653" s="1">
        <f>(Table2[[#This Row],[Close Price]]/Table2[[#This Row],[Current Week Low]])-1</f>
        <v>6.8870523415978102E-3</v>
      </c>
      <c r="AF653" s="1">
        <f>(Table2[[#This Row],[Current Week High]]/Table2[[#This Row],[Close Price]])-1</f>
        <v>2.786942410343074E-2</v>
      </c>
      <c r="AG653" s="1">
        <f>(Table2[[#This Row],[Close Price]]/Table2[[#This Row],[Current Month Low]])-1</f>
        <v>5.3492709393014426E-2</v>
      </c>
      <c r="AH653" s="1">
        <f>(Table2[[#This Row],[Current Month High]]/Table2[[#This Row],[Close Price]])-1</f>
        <v>2.786942410343074E-2</v>
      </c>
      <c r="AI653">
        <v>4.1817547812558598</v>
      </c>
      <c r="AJ653">
        <v>20.740356899957899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0.05</v>
      </c>
      <c r="AM653" t="s">
        <v>3188</v>
      </c>
      <c r="AN653">
        <v>0.54</v>
      </c>
      <c r="AO653" t="s">
        <v>3188</v>
      </c>
      <c r="AP653">
        <v>-0.115805452112415</v>
      </c>
      <c r="AQ653">
        <f>(Table2[[#This Row],[Sharpe Ratio]]-AVERAGE(Table2[Sharpe Ratio]))/_xlfn.STDEV.P(Table2[Sharpe Ratio])</f>
        <v>-2.1277987640619491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-2.5179419755481938</v>
      </c>
      <c r="AS653">
        <f>_xlfn.RANK.AVG(Table2[[#This Row],[1Y Return vs Nifty Z-Score]],Table2[1Y Return vs Nifty Z-Score])</f>
        <v>581</v>
      </c>
      <c r="AT653">
        <f>_xlfn.RANK.AVG(Table2[[#This Row],[6M Return vs Nifty Z-Score]],Table2[6M Return vs Nifty Z-Score])</f>
        <v>499</v>
      </c>
      <c r="AU653">
        <f>_xlfn.RANK.AVG(Table2[[#This Row],[Sharpe Ratio Z-Score]],Table2[Sharpe Ratio Z-Score])</f>
        <v>728</v>
      </c>
      <c r="AV653">
        <f>(Table2[[#This Row],[Rank 1Y]]+Table2[[#This Row],[Rank 6M]]+Table2[[#This Row],[Rank Sharpe]])/3</f>
        <v>602.66666666666663</v>
      </c>
    </row>
    <row r="654" spans="1:48" x14ac:dyDescent="0.3">
      <c r="A654" t="s">
        <v>1613</v>
      </c>
      <c r="B654" t="s">
        <v>1614</v>
      </c>
      <c r="C654" t="s">
        <v>3151</v>
      </c>
      <c r="D654" t="s">
        <v>1615</v>
      </c>
      <c r="E654">
        <v>5879.1298778250002</v>
      </c>
      <c r="F654">
        <v>450.35</v>
      </c>
      <c r="G654">
        <v>-17.277586351156401</v>
      </c>
      <c r="H654">
        <f>(Table2[[#This Row],[1Y Return vs Nifty]]-AVERAGE(Table2[1Y Return vs Nifty]))/_xlfn.STDEV.P(Table2[1Y Return vs Nifty])</f>
        <v>-0.71598951009003531</v>
      </c>
      <c r="I654">
        <v>-7.4880559962143503</v>
      </c>
      <c r="J654">
        <f>(Table2[[#This Row],[1M Return vs Nifty]]-AVERAGE(Table2[1M Return vs Nifty]))/_xlfn.STDEV.P(Table2[1M Return vs Nifty])</f>
        <v>-1.017188408381368</v>
      </c>
      <c r="K654">
        <v>-24.967066311753399</v>
      </c>
      <c r="L654">
        <f>(Table2[[#This Row],[6M Return vs Nifty]]-AVERAGE(Table2[6M Return vs Nifty]))/_xlfn.STDEV.P(Table2[6M Return vs Nifty])</f>
        <v>-1.1062489869881367</v>
      </c>
      <c r="M654">
        <v>-1.71693047712501</v>
      </c>
      <c r="N654">
        <f>(Table2[[#This Row],[1W Return vs Nifty]]-AVERAGE(Table2[1W Return vs Nifty]))/_xlfn.STDEV.P(Table2[1W Return vs Nifty])</f>
        <v>-0.7670705559126102</v>
      </c>
      <c r="O654">
        <v>473.65</v>
      </c>
      <c r="P654">
        <v>489.71429171441798</v>
      </c>
      <c r="Q654">
        <v>499.60520565812601</v>
      </c>
      <c r="R654">
        <v>23.768036809895801</v>
      </c>
      <c r="S654" s="1">
        <f>(Table2[[#This Row],[Close Price]]-Table2[[#This Row],[20D EMA]])/Table2[[#This Row],[20D EMA]]</f>
        <v>-4.91924416763432E-2</v>
      </c>
      <c r="T654" s="1">
        <f>(Table2[[#This Row],[Close Price]]-Table2[[#This Row],[50D EMA]])/Table2[[#This Row],[50D EMA]]</f>
        <v>-8.0382158291948849E-2</v>
      </c>
      <c r="U654" s="1">
        <f>(Table2[[#This Row],[Close Price]]-Table2[[#This Row],[200D EMA]])/Table2[[#This Row],[200D EMA]]</f>
        <v>-9.8588255487135068E-2</v>
      </c>
      <c r="V654">
        <v>0.18372041524338001</v>
      </c>
      <c r="W654">
        <v>447.7</v>
      </c>
      <c r="X654">
        <v>454.65</v>
      </c>
      <c r="Y654">
        <v>447.7</v>
      </c>
      <c r="Z654">
        <v>470.9</v>
      </c>
      <c r="AA654">
        <v>445.8</v>
      </c>
      <c r="AB654">
        <v>495.7</v>
      </c>
      <c r="AC654" s="1">
        <f>(Table2[[#This Row],[Close Price]]/Table2[[#This Row],[Day Low]])-1</f>
        <v>5.9191422827786777E-3</v>
      </c>
      <c r="AD654" s="1">
        <f>(Table2[[#This Row],[Day High]]/Table2[[#This Row],[Close Price]])-1</f>
        <v>9.5481292328187806E-3</v>
      </c>
      <c r="AE654" s="1">
        <f>(Table2[[#This Row],[Close Price]]/Table2[[#This Row],[Current Week Low]])-1</f>
        <v>5.9191422827786777E-3</v>
      </c>
      <c r="AF654" s="1">
        <f>(Table2[[#This Row],[Current Week High]]/Table2[[#This Row],[Close Price]])-1</f>
        <v>4.5631175752192554E-2</v>
      </c>
      <c r="AG654" s="1">
        <f>(Table2[[#This Row],[Close Price]]/Table2[[#This Row],[Current Month Low]])-1</f>
        <v>1.0206370569762147E-2</v>
      </c>
      <c r="AH654" s="1">
        <f>(Table2[[#This Row],[Current Month High]]/Table2[[#This Row],[Close Price]])-1</f>
        <v>0.10069945597868313</v>
      </c>
      <c r="AI654">
        <v>48.628844232263702</v>
      </c>
      <c r="AJ654">
        <v>15.1643012402506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-0.16</v>
      </c>
      <c r="AM654" t="s">
        <v>3187</v>
      </c>
      <c r="AN654">
        <v>-8.41</v>
      </c>
      <c r="AO654" t="s">
        <v>3187</v>
      </c>
      <c r="AP654">
        <v>-7.4368711555900001E-4</v>
      </c>
      <c r="AQ654">
        <f>(Table2[[#This Row],[Sharpe Ratio]]-AVERAGE(Table2[Sharpe Ratio]))/_xlfn.STDEV.P(Table2[Sharpe Ratio])</f>
        <v>-0.77953954744835785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562</v>
      </c>
      <c r="AT654">
        <f>_xlfn.RANK.AVG(Table2[[#This Row],[6M Return vs Nifty Z-Score]],Table2[6M Return vs Nifty Z-Score])</f>
        <v>681</v>
      </c>
      <c r="AU654">
        <f>_xlfn.RANK.AVG(Table2[[#This Row],[Sharpe Ratio Z-Score]],Table2[Sharpe Ratio Z-Score])</f>
        <v>575</v>
      </c>
      <c r="AV654">
        <f>(Table2[[#This Row],[Rank 1Y]]+Table2[[#This Row],[Rank 6M]]+Table2[[#This Row],[Rank Sharpe]])/3</f>
        <v>606</v>
      </c>
    </row>
    <row r="655" spans="1:48" x14ac:dyDescent="0.3">
      <c r="A655" t="s">
        <v>350</v>
      </c>
      <c r="B655" t="s">
        <v>351</v>
      </c>
      <c r="C655" t="s">
        <v>3154</v>
      </c>
      <c r="D655" t="s">
        <v>120</v>
      </c>
      <c r="E655">
        <v>69740</v>
      </c>
      <c r="F655">
        <v>871.75</v>
      </c>
      <c r="G655">
        <v>-2.9353601791482999</v>
      </c>
      <c r="H655">
        <f>(Table2[[#This Row],[1Y Return vs Nifty]]-AVERAGE(Table2[1Y Return vs Nifty]))/_xlfn.STDEV.P(Table2[1Y Return vs Nifty])</f>
        <v>-0.47143928096174659</v>
      </c>
      <c r="I655">
        <v>-2.16365507977476</v>
      </c>
      <c r="J655">
        <f>(Table2[[#This Row],[1M Return vs Nifty]]-AVERAGE(Table2[1M Return vs Nifty]))/_xlfn.STDEV.P(Table2[1M Return vs Nifty])</f>
        <v>-0.42987636167522791</v>
      </c>
      <c r="K655">
        <v>-23.954119079434701</v>
      </c>
      <c r="L655">
        <f>(Table2[[#This Row],[6M Return vs Nifty]]-AVERAGE(Table2[6M Return vs Nifty]))/_xlfn.STDEV.P(Table2[6M Return vs Nifty])</f>
        <v>-1.0739102769369477</v>
      </c>
      <c r="M655">
        <v>1.98444864536515</v>
      </c>
      <c r="N655">
        <f>(Table2[[#This Row],[1W Return vs Nifty]]-AVERAGE(Table2[1W Return vs Nifty]))/_xlfn.STDEV.P(Table2[1W Return vs Nifty])</f>
        <v>2.2787311217205277E-3</v>
      </c>
      <c r="O655">
        <v>895.07</v>
      </c>
      <c r="P655">
        <v>918.24043916975995</v>
      </c>
      <c r="Q655">
        <v>920.24103587064496</v>
      </c>
      <c r="R655">
        <v>36.777983443992902</v>
      </c>
      <c r="S655" s="1">
        <f>(Table2[[#This Row],[Close Price]]-Table2[[#This Row],[20D EMA]])/Table2[[#This Row],[20D EMA]]</f>
        <v>-2.6053828192208486E-2</v>
      </c>
      <c r="T655" s="1">
        <f>(Table2[[#This Row],[Close Price]]-Table2[[#This Row],[50D EMA]])/Table2[[#This Row],[50D EMA]]</f>
        <v>-5.0629919122049276E-2</v>
      </c>
      <c r="U655" s="1">
        <f>(Table2[[#This Row],[Close Price]]-Table2[[#This Row],[200D EMA]])/Table2[[#This Row],[200D EMA]]</f>
        <v>-5.2693842135356786E-2</v>
      </c>
      <c r="V655">
        <v>1.0195041700671901</v>
      </c>
      <c r="W655">
        <v>863</v>
      </c>
      <c r="X655">
        <v>893</v>
      </c>
      <c r="Y655">
        <v>863</v>
      </c>
      <c r="Z655">
        <v>900.4</v>
      </c>
      <c r="AA655">
        <v>843.3</v>
      </c>
      <c r="AB655">
        <v>934</v>
      </c>
      <c r="AC655" s="1">
        <f>(Table2[[#This Row],[Close Price]]/Table2[[#This Row],[Day Low]])-1</f>
        <v>1.013904982618774E-2</v>
      </c>
      <c r="AD655" s="1">
        <f>(Table2[[#This Row],[Day High]]/Table2[[#This Row],[Close Price]])-1</f>
        <v>2.4376254660166241E-2</v>
      </c>
      <c r="AE655" s="1">
        <f>(Table2[[#This Row],[Close Price]]/Table2[[#This Row],[Current Week Low]])-1</f>
        <v>1.013904982618774E-2</v>
      </c>
      <c r="AF655" s="1">
        <f>(Table2[[#This Row],[Current Week High]]/Table2[[#This Row],[Close Price]])-1</f>
        <v>3.2864926871235989E-2</v>
      </c>
      <c r="AG655" s="1">
        <f>(Table2[[#This Row],[Close Price]]/Table2[[#This Row],[Current Month Low]])-1</f>
        <v>3.3736511324558238E-2</v>
      </c>
      <c r="AH655" s="1">
        <f>(Table2[[#This Row],[Current Month High]]/Table2[[#This Row],[Close Price]])-1</f>
        <v>7.1408087180957924E-2</v>
      </c>
      <c r="AI655">
        <v>30.645253799827898</v>
      </c>
      <c r="AJ655">
        <v>37.1646605302494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-0.14000000000000001</v>
      </c>
      <c r="AM655" t="s">
        <v>3187</v>
      </c>
      <c r="AN655">
        <v>-6.12</v>
      </c>
      <c r="AO655" t="s">
        <v>3187</v>
      </c>
      <c r="AP655">
        <v>-5.3190924204267E-2</v>
      </c>
      <c r="AQ655">
        <f>(Table2[[#This Row],[Sharpe Ratio]]-AVERAGE(Table2[Sharpe Ratio]))/_xlfn.STDEV.P(Table2[Sharpe Ratio])</f>
        <v>-1.3941005251345677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473</v>
      </c>
      <c r="AT655">
        <f>_xlfn.RANK.AVG(Table2[[#This Row],[6M Return vs Nifty Z-Score]],Table2[6M Return vs Nifty Z-Score])</f>
        <v>672</v>
      </c>
      <c r="AU655">
        <f>_xlfn.RANK.AVG(Table2[[#This Row],[Sharpe Ratio Z-Score]],Table2[Sharpe Ratio Z-Score])</f>
        <v>677</v>
      </c>
      <c r="AV655">
        <f>(Table2[[#This Row],[Rank 1Y]]+Table2[[#This Row],[Rank 6M]]+Table2[[#This Row],[Rank Sharpe]])/3</f>
        <v>607.33333333333337</v>
      </c>
    </row>
    <row r="656" spans="1:48" x14ac:dyDescent="0.3">
      <c r="A656" t="s">
        <v>440</v>
      </c>
      <c r="B656" t="s">
        <v>441</v>
      </c>
      <c r="C656" t="s">
        <v>3142</v>
      </c>
      <c r="D656" t="s">
        <v>24</v>
      </c>
      <c r="E656">
        <v>52486.917529305902</v>
      </c>
      <c r="F656">
        <v>71.739999999999995</v>
      </c>
      <c r="G656">
        <v>-46.607906704092102</v>
      </c>
      <c r="H656">
        <f>(Table2[[#This Row],[1Y Return vs Nifty]]-AVERAGE(Table2[1Y Return vs Nifty]))/_xlfn.STDEV.P(Table2[1Y Return vs Nifty])</f>
        <v>-1.2161027056771787</v>
      </c>
      <c r="I656">
        <v>0.476576234519899</v>
      </c>
      <c r="J656">
        <f>(Table2[[#This Row],[1M Return vs Nifty]]-AVERAGE(Table2[1M Return vs Nifty]))/_xlfn.STDEV.P(Table2[1M Return vs Nifty])</f>
        <v>-0.13864366126224956</v>
      </c>
      <c r="K656">
        <v>-24.8957661659711</v>
      </c>
      <c r="L656">
        <f>(Table2[[#This Row],[6M Return vs Nifty]]-AVERAGE(Table2[6M Return vs Nifty]))/_xlfn.STDEV.P(Table2[6M Return vs Nifty])</f>
        <v>-1.103972703814152</v>
      </c>
      <c r="M656">
        <v>0.88381158746642796</v>
      </c>
      <c r="N656">
        <f>(Table2[[#This Row],[1W Return vs Nifty]]-AVERAGE(Table2[1W Return vs Nifty]))/_xlfn.STDEV.P(Table2[1W Return vs Nifty])</f>
        <v>-0.2264939257057878</v>
      </c>
      <c r="O656">
        <v>72.83</v>
      </c>
      <c r="P656">
        <v>73.676806576999994</v>
      </c>
      <c r="Q656">
        <v>77.031509652469197</v>
      </c>
      <c r="R656">
        <v>37.908971000819299</v>
      </c>
      <c r="S656" s="1">
        <f>(Table2[[#This Row],[Close Price]]-Table2[[#This Row],[20D EMA]])/Table2[[#This Row],[20D EMA]]</f>
        <v>-1.4966360016476775E-2</v>
      </c>
      <c r="T656" s="1">
        <f>(Table2[[#This Row],[Close Price]]-Table2[[#This Row],[50D EMA]])/Table2[[#This Row],[50D EMA]]</f>
        <v>-2.6287873578991681E-2</v>
      </c>
      <c r="U656" s="1">
        <f>(Table2[[#This Row],[Close Price]]-Table2[[#This Row],[200D EMA]])/Table2[[#This Row],[200D EMA]]</f>
        <v>-6.8692794368720847E-2</v>
      </c>
      <c r="V656">
        <v>1.03105372751195</v>
      </c>
      <c r="W656">
        <v>71.599999999999994</v>
      </c>
      <c r="X656">
        <v>72.569999999999993</v>
      </c>
      <c r="Y656">
        <v>71.599999999999994</v>
      </c>
      <c r="Z656">
        <v>73.2</v>
      </c>
      <c r="AA656">
        <v>70.41</v>
      </c>
      <c r="AB656">
        <v>75.099999999999994</v>
      </c>
      <c r="AC656" s="1">
        <f>(Table2[[#This Row],[Close Price]]/Table2[[#This Row],[Day Low]])-1</f>
        <v>1.955307262569761E-3</v>
      </c>
      <c r="AD656" s="1">
        <f>(Table2[[#This Row],[Day High]]/Table2[[#This Row],[Close Price]])-1</f>
        <v>1.1569556732645703E-2</v>
      </c>
      <c r="AE656" s="1">
        <f>(Table2[[#This Row],[Close Price]]/Table2[[#This Row],[Current Week Low]])-1</f>
        <v>1.955307262569761E-3</v>
      </c>
      <c r="AF656" s="1">
        <f>(Table2[[#This Row],[Current Week High]]/Table2[[#This Row],[Close Price]])-1</f>
        <v>2.0351268469473105E-2</v>
      </c>
      <c r="AG656" s="1">
        <f>(Table2[[#This Row],[Close Price]]/Table2[[#This Row],[Current Month Low]])-1</f>
        <v>1.888936230649052E-2</v>
      </c>
      <c r="AH656" s="1">
        <f>(Table2[[#This Row],[Current Month High]]/Table2[[#This Row],[Close Price]])-1</f>
        <v>4.6835795929746293E-2</v>
      </c>
      <c r="AI656">
        <v>29.774184555338699</v>
      </c>
      <c r="AJ656">
        <v>1.88893623064905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3187</v>
      </c>
      <c r="AN656">
        <v>-3.51</v>
      </c>
      <c r="AO656" t="s">
        <v>3187</v>
      </c>
      <c r="AP656">
        <v>3.1919580786454002E-2</v>
      </c>
      <c r="AQ656">
        <f>(Table2[[#This Row],[Sharpe Ratio]]-AVERAGE(Table2[Sharpe Ratio]))/_xlfn.STDEV.P(Table2[Sharpe Ratio])</f>
        <v>-0.39680118084315902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704</v>
      </c>
      <c r="AT656">
        <f>_xlfn.RANK.AVG(Table2[[#This Row],[6M Return vs Nifty Z-Score]],Table2[6M Return vs Nifty Z-Score])</f>
        <v>679</v>
      </c>
      <c r="AU656">
        <f>_xlfn.RANK.AVG(Table2[[#This Row],[Sharpe Ratio Z-Score]],Table2[Sharpe Ratio Z-Score])</f>
        <v>441</v>
      </c>
      <c r="AV656">
        <f>(Table2[[#This Row],[Rank 1Y]]+Table2[[#This Row],[Rank 6M]]+Table2[[#This Row],[Rank Sharpe]])/3</f>
        <v>608</v>
      </c>
    </row>
    <row r="657" spans="1:48" x14ac:dyDescent="0.3">
      <c r="A657" t="s">
        <v>930</v>
      </c>
      <c r="B657" t="s">
        <v>931</v>
      </c>
      <c r="C657" t="s">
        <v>3156</v>
      </c>
      <c r="D657" t="s">
        <v>448</v>
      </c>
      <c r="E657">
        <v>16513.310160000001</v>
      </c>
      <c r="F657">
        <v>3330</v>
      </c>
      <c r="G657">
        <v>-34.8487787813472</v>
      </c>
      <c r="H657">
        <f>(Table2[[#This Row],[1Y Return vs Nifty]]-AVERAGE(Table2[1Y Return vs Nifty]))/_xlfn.STDEV.P(Table2[1Y Return vs Nifty])</f>
        <v>-1.0155970524147406</v>
      </c>
      <c r="I657">
        <v>7.9623850446031001</v>
      </c>
      <c r="J657">
        <f>(Table2[[#This Row],[1M Return vs Nifty]]-AVERAGE(Table2[1M Return vs Nifty]))/_xlfn.STDEV.P(Table2[1M Return vs Nifty])</f>
        <v>0.68708410839652923</v>
      </c>
      <c r="K657">
        <v>-8.6153721051766894</v>
      </c>
      <c r="L657">
        <f>(Table2[[#This Row],[6M Return vs Nifty]]-AVERAGE(Table2[6M Return vs Nifty]))/_xlfn.STDEV.P(Table2[6M Return vs Nifty])</f>
        <v>-0.58421518214546042</v>
      </c>
      <c r="M657">
        <v>3.4013375996979498</v>
      </c>
      <c r="N657">
        <f>(Table2[[#This Row],[1W Return vs Nifty]]-AVERAGE(Table2[1W Return vs Nifty]))/_xlfn.STDEV.P(Table2[1W Return vs Nifty])</f>
        <v>0.29678585150807751</v>
      </c>
      <c r="O657">
        <v>3376.63</v>
      </c>
      <c r="P657">
        <v>3385.43340661707</v>
      </c>
      <c r="Q657">
        <v>3479.14960143285</v>
      </c>
      <c r="R657">
        <v>43.215770616100997</v>
      </c>
      <c r="S657" s="1">
        <f>(Table2[[#This Row],[Close Price]]-Table2[[#This Row],[20D EMA]])/Table2[[#This Row],[20D EMA]]</f>
        <v>-1.3809626758039853E-2</v>
      </c>
      <c r="T657" s="1">
        <f>(Table2[[#This Row],[Close Price]]-Table2[[#This Row],[50D EMA]])/Table2[[#This Row],[50D EMA]]</f>
        <v>-1.6374094527667107E-2</v>
      </c>
      <c r="U657" s="1">
        <f>(Table2[[#This Row],[Close Price]]-Table2[[#This Row],[200D EMA]])/Table2[[#This Row],[200D EMA]]</f>
        <v>-4.2869556793828104E-2</v>
      </c>
      <c r="V657">
        <v>0.98623438948393405</v>
      </c>
      <c r="W657">
        <v>3302</v>
      </c>
      <c r="X657">
        <v>3495.85</v>
      </c>
      <c r="Y657">
        <v>3302</v>
      </c>
      <c r="Z657">
        <v>3495.85</v>
      </c>
      <c r="AA657">
        <v>3302</v>
      </c>
      <c r="AB657">
        <v>3612.85</v>
      </c>
      <c r="AC657" s="1">
        <f>(Table2[[#This Row],[Close Price]]/Table2[[#This Row],[Day Low]])-1</f>
        <v>8.4797092671109464E-3</v>
      </c>
      <c r="AD657" s="1">
        <f>(Table2[[#This Row],[Day High]]/Table2[[#This Row],[Close Price]])-1</f>
        <v>4.9804804804804759E-2</v>
      </c>
      <c r="AE657" s="1">
        <f>(Table2[[#This Row],[Close Price]]/Table2[[#This Row],[Current Week Low]])-1</f>
        <v>8.4797092671109464E-3</v>
      </c>
      <c r="AF657" s="1">
        <f>(Table2[[#This Row],[Current Week High]]/Table2[[#This Row],[Close Price]])-1</f>
        <v>4.9804804804804759E-2</v>
      </c>
      <c r="AG657" s="1">
        <f>(Table2[[#This Row],[Close Price]]/Table2[[#This Row],[Current Month Low]])-1</f>
        <v>8.4797092671109464E-3</v>
      </c>
      <c r="AH657" s="1">
        <f>(Table2[[#This Row],[Current Month High]]/Table2[[#This Row],[Close Price]])-1</f>
        <v>8.4939939939939979E-2</v>
      </c>
      <c r="AI657">
        <v>19.503003003002998</v>
      </c>
      <c r="AJ657">
        <v>15.787826631200099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-0.08</v>
      </c>
      <c r="AM657" t="s">
        <v>3187</v>
      </c>
      <c r="AN657">
        <v>-3.24</v>
      </c>
      <c r="AO657" t="s">
        <v>3187</v>
      </c>
      <c r="AP657">
        <v>-3.8827687566201002E-2</v>
      </c>
      <c r="AQ657">
        <f>(Table2[[#This Row],[Sharpe Ratio]]-AVERAGE(Table2[Sharpe Ratio]))/_xlfn.STDEV.P(Table2[Sharpe Ratio])</f>
        <v>-1.225796430562373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663</v>
      </c>
      <c r="AT657">
        <f>_xlfn.RANK.AVG(Table2[[#This Row],[6M Return vs Nifty Z-Score]],Table2[6M Return vs Nifty Z-Score])</f>
        <v>512</v>
      </c>
      <c r="AU657">
        <f>_xlfn.RANK.AVG(Table2[[#This Row],[Sharpe Ratio Z-Score]],Table2[Sharpe Ratio Z-Score])</f>
        <v>649</v>
      </c>
      <c r="AV657">
        <f>(Table2[[#This Row],[Rank 1Y]]+Table2[[#This Row],[Rank 6M]]+Table2[[#This Row],[Rank Sharpe]])/3</f>
        <v>608</v>
      </c>
    </row>
    <row r="658" spans="1:48" x14ac:dyDescent="0.3">
      <c r="A658" t="s">
        <v>496</v>
      </c>
      <c r="B658" t="s">
        <v>497</v>
      </c>
      <c r="C658" t="s">
        <v>3144</v>
      </c>
      <c r="D658" t="s">
        <v>127</v>
      </c>
      <c r="E658">
        <v>42577.471099800001</v>
      </c>
      <c r="F658">
        <v>327.60000000000002</v>
      </c>
      <c r="G658">
        <v>-29.179204820868399</v>
      </c>
      <c r="H658">
        <f>(Table2[[#This Row],[1Y Return vs Nifty]]-AVERAGE(Table2[1Y Return vs Nifty]))/_xlfn.STDEV.P(Table2[1Y Return vs Nifty])</f>
        <v>-0.9189247789150442</v>
      </c>
      <c r="I658">
        <v>-6.43773726571116</v>
      </c>
      <c r="J658">
        <f>(Table2[[#This Row],[1M Return vs Nifty]]-AVERAGE(Table2[1M Return vs Nifty]))/_xlfn.STDEV.P(Table2[1M Return vs Nifty])</f>
        <v>-0.90133221103886618</v>
      </c>
      <c r="K658">
        <v>-14.2770756315472</v>
      </c>
      <c r="L658">
        <f>(Table2[[#This Row],[6M Return vs Nifty]]-AVERAGE(Table2[6M Return vs Nifty]))/_xlfn.STDEV.P(Table2[6M Return vs Nifty])</f>
        <v>-0.76496713337591105</v>
      </c>
      <c r="M658">
        <v>-0.83931533243378598</v>
      </c>
      <c r="N658">
        <f>(Table2[[#This Row],[1W Return vs Nifty]]-AVERAGE(Table2[1W Return vs Nifty]))/_xlfn.STDEV.P(Table2[1W Return vs Nifty])</f>
        <v>-0.58465406640572659</v>
      </c>
      <c r="O658">
        <v>341</v>
      </c>
      <c r="P658">
        <v>348.15852481663001</v>
      </c>
      <c r="Q658">
        <v>354.965756916526</v>
      </c>
      <c r="R658">
        <v>24.7705499602163</v>
      </c>
      <c r="S658" s="1">
        <f>(Table2[[#This Row],[Close Price]]-Table2[[#This Row],[20D EMA]])/Table2[[#This Row],[20D EMA]]</f>
        <v>-3.9296187683284391E-2</v>
      </c>
      <c r="T658" s="1">
        <f>(Table2[[#This Row],[Close Price]]-Table2[[#This Row],[50D EMA]])/Table2[[#This Row],[50D EMA]]</f>
        <v>-5.9049321935913696E-2</v>
      </c>
      <c r="U658" s="1">
        <f>(Table2[[#This Row],[Close Price]]-Table2[[#This Row],[200D EMA]])/Table2[[#This Row],[200D EMA]]</f>
        <v>-7.7094075648996563E-2</v>
      </c>
      <c r="V658">
        <v>0.262602032855904</v>
      </c>
      <c r="W658">
        <v>326.95</v>
      </c>
      <c r="X658">
        <v>333.75</v>
      </c>
      <c r="Y658">
        <v>326.95</v>
      </c>
      <c r="Z658">
        <v>339.85</v>
      </c>
      <c r="AA658">
        <v>326.95</v>
      </c>
      <c r="AB658">
        <v>355.75</v>
      </c>
      <c r="AC658" s="1">
        <f>(Table2[[#This Row],[Close Price]]/Table2[[#This Row],[Day Low]])-1</f>
        <v>1.9880715705766772E-3</v>
      </c>
      <c r="AD658" s="1">
        <f>(Table2[[#This Row],[Day High]]/Table2[[#This Row],[Close Price]])-1</f>
        <v>1.8772893772893706E-2</v>
      </c>
      <c r="AE658" s="1">
        <f>(Table2[[#This Row],[Close Price]]/Table2[[#This Row],[Current Week Low]])-1</f>
        <v>1.9880715705766772E-3</v>
      </c>
      <c r="AF658" s="1">
        <f>(Table2[[#This Row],[Current Week High]]/Table2[[#This Row],[Close Price]])-1</f>
        <v>3.7393162393162482E-2</v>
      </c>
      <c r="AG658" s="1">
        <f>(Table2[[#This Row],[Close Price]]/Table2[[#This Row],[Current Month Low]])-1</f>
        <v>1.9880715705766772E-3</v>
      </c>
      <c r="AH658" s="1">
        <f>(Table2[[#This Row],[Current Month High]]/Table2[[#This Row],[Close Price]])-1</f>
        <v>8.5927960927960845E-2</v>
      </c>
      <c r="AI658">
        <v>25.305250305250301</v>
      </c>
      <c r="AJ658">
        <v>14.6256123163051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-0.06</v>
      </c>
      <c r="AM658" t="s">
        <v>3187</v>
      </c>
      <c r="AN658">
        <v>-5.94</v>
      </c>
      <c r="AO658" t="s">
        <v>3187</v>
      </c>
      <c r="AP658">
        <v>-1.5081344517968E-2</v>
      </c>
      <c r="AQ658">
        <f>(Table2[[#This Row],[Sharpe Ratio]]-AVERAGE(Table2[Sharpe Ratio]))/_xlfn.STDEV.P(Table2[Sharpe Ratio])</f>
        <v>-0.94754391221691692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638</v>
      </c>
      <c r="AT658">
        <f>_xlfn.RANK.AVG(Table2[[#This Row],[6M Return vs Nifty Z-Score]],Table2[6M Return vs Nifty Z-Score])</f>
        <v>577</v>
      </c>
      <c r="AU658">
        <f>_xlfn.RANK.AVG(Table2[[#This Row],[Sharpe Ratio Z-Score]],Table2[Sharpe Ratio Z-Score])</f>
        <v>611</v>
      </c>
      <c r="AV658">
        <f>(Table2[[#This Row],[Rank 1Y]]+Table2[[#This Row],[Rank 6M]]+Table2[[#This Row],[Rank Sharpe]])/3</f>
        <v>608.66666666666663</v>
      </c>
    </row>
    <row r="659" spans="1:48" x14ac:dyDescent="0.3">
      <c r="A659" t="s">
        <v>2324</v>
      </c>
      <c r="B659" t="s">
        <v>2325</v>
      </c>
      <c r="C659" t="s">
        <v>3159</v>
      </c>
      <c r="D659" t="s">
        <v>1981</v>
      </c>
      <c r="E659">
        <v>2344.2579991379998</v>
      </c>
      <c r="F659">
        <v>49.17</v>
      </c>
      <c r="G659">
        <v>-27.656654323078001</v>
      </c>
      <c r="H659">
        <f>(Table2[[#This Row],[1Y Return vs Nifty]]-AVERAGE(Table2[1Y Return vs Nifty]))/_xlfn.STDEV.P(Table2[1Y Return vs Nifty])</f>
        <v>-0.89296367157867185</v>
      </c>
      <c r="I659">
        <v>-9.2748385206206301</v>
      </c>
      <c r="J659">
        <f>(Table2[[#This Row],[1M Return vs Nifty]]-AVERAGE(Table2[1M Return vs Nifty]))/_xlfn.STDEV.P(Table2[1M Return vs Nifty])</f>
        <v>-1.2142807982853099</v>
      </c>
      <c r="K659">
        <v>-15.241687605354</v>
      </c>
      <c r="L659">
        <f>(Table2[[#This Row],[6M Return vs Nifty]]-AVERAGE(Table2[6M Return vs Nifty]))/_xlfn.STDEV.P(Table2[6M Return vs Nifty])</f>
        <v>-0.795762722659903</v>
      </c>
      <c r="M659">
        <v>-2.7863288723060502</v>
      </c>
      <c r="N659">
        <f>(Table2[[#This Row],[1W Return vs Nifty]]-AVERAGE(Table2[1W Return vs Nifty]))/_xlfn.STDEV.P(Table2[1W Return vs Nifty])</f>
        <v>-0.98935010784747901</v>
      </c>
      <c r="O659">
        <v>51.76</v>
      </c>
      <c r="P659">
        <v>52.357573787600799</v>
      </c>
      <c r="Q659">
        <v>51.980239070330903</v>
      </c>
      <c r="R659">
        <v>29.0779920837243</v>
      </c>
      <c r="S659" s="1">
        <f>(Table2[[#This Row],[Close Price]]-Table2[[#This Row],[20D EMA]])/Table2[[#This Row],[20D EMA]]</f>
        <v>-5.0038639876352327E-2</v>
      </c>
      <c r="T659" s="1">
        <f>(Table2[[#This Row],[Close Price]]-Table2[[#This Row],[50D EMA]])/Table2[[#This Row],[50D EMA]]</f>
        <v>-6.0880853657043814E-2</v>
      </c>
      <c r="U659" s="1">
        <f>(Table2[[#This Row],[Close Price]]-Table2[[#This Row],[200D EMA]])/Table2[[#This Row],[200D EMA]]</f>
        <v>-5.4063604180976527E-2</v>
      </c>
      <c r="V659">
        <v>0.61160569820000998</v>
      </c>
      <c r="W659">
        <v>49.01</v>
      </c>
      <c r="X659">
        <v>50.5</v>
      </c>
      <c r="Y659">
        <v>49.01</v>
      </c>
      <c r="Z659">
        <v>52.48</v>
      </c>
      <c r="AA659">
        <v>49.01</v>
      </c>
      <c r="AB659">
        <v>55.43</v>
      </c>
      <c r="AC659" s="1">
        <f>(Table2[[#This Row],[Close Price]]/Table2[[#This Row],[Day Low]])-1</f>
        <v>3.2646398694144985E-3</v>
      </c>
      <c r="AD659" s="1">
        <f>(Table2[[#This Row],[Day High]]/Table2[[#This Row],[Close Price]])-1</f>
        <v>2.7049013626194718E-2</v>
      </c>
      <c r="AE659" s="1">
        <f>(Table2[[#This Row],[Close Price]]/Table2[[#This Row],[Current Week Low]])-1</f>
        <v>3.2646398694144985E-3</v>
      </c>
      <c r="AF659" s="1">
        <f>(Table2[[#This Row],[Current Week High]]/Table2[[#This Row],[Close Price]])-1</f>
        <v>6.7317470002033586E-2</v>
      </c>
      <c r="AG659" s="1">
        <f>(Table2[[#This Row],[Close Price]]/Table2[[#This Row],[Current Month Low]])-1</f>
        <v>3.2646398694144985E-3</v>
      </c>
      <c r="AH659" s="1">
        <f>(Table2[[#This Row],[Current Month High]]/Table2[[#This Row],[Close Price]])-1</f>
        <v>0.12731340248118772</v>
      </c>
      <c r="AI659">
        <v>41.142973357738398</v>
      </c>
      <c r="AJ659">
        <v>15.830388692579501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-0.08</v>
      </c>
      <c r="AM659" t="s">
        <v>3187</v>
      </c>
      <c r="AN659">
        <v>-6.87</v>
      </c>
      <c r="AO659" t="s">
        <v>3187</v>
      </c>
      <c r="AP659">
        <v>-1.3048315373464001E-2</v>
      </c>
      <c r="AQ659">
        <f>(Table2[[#This Row],[Sharpe Ratio]]-AVERAGE(Table2[Sharpe Ratio]))/_xlfn.STDEV.P(Table2[Sharpe Ratio])</f>
        <v>-0.92372148708901747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630</v>
      </c>
      <c r="AT659">
        <f>_xlfn.RANK.AVG(Table2[[#This Row],[6M Return vs Nifty Z-Score]],Table2[6M Return vs Nifty Z-Score])</f>
        <v>591</v>
      </c>
      <c r="AU659">
        <f>_xlfn.RANK.AVG(Table2[[#This Row],[Sharpe Ratio Z-Score]],Table2[Sharpe Ratio Z-Score])</f>
        <v>607</v>
      </c>
      <c r="AV659">
        <f>(Table2[[#This Row],[Rank 1Y]]+Table2[[#This Row],[Rank 6M]]+Table2[[#This Row],[Rank Sharpe]])/3</f>
        <v>609.33333333333337</v>
      </c>
    </row>
    <row r="660" spans="1:48" x14ac:dyDescent="0.3">
      <c r="A660" t="s">
        <v>1774</v>
      </c>
      <c r="B660" t="s">
        <v>1775</v>
      </c>
      <c r="C660" t="s">
        <v>3146</v>
      </c>
      <c r="D660" t="s">
        <v>51</v>
      </c>
      <c r="E660">
        <v>4572.17065</v>
      </c>
      <c r="F660">
        <v>500.95</v>
      </c>
      <c r="G660">
        <v>-29.4803660010508</v>
      </c>
      <c r="H660">
        <f>(Table2[[#This Row],[1Y Return vs Nifty]]-AVERAGE(Table2[1Y Return vs Nifty]))/_xlfn.STDEV.P(Table2[1Y Return vs Nifty])</f>
        <v>-0.92405989774073205</v>
      </c>
      <c r="I660">
        <v>-2.65562909155204</v>
      </c>
      <c r="J660">
        <f>(Table2[[#This Row],[1M Return vs Nifty]]-AVERAGE(Table2[1M Return vs Nifty]))/_xlfn.STDEV.P(Table2[1M Return vs Nifty])</f>
        <v>-0.48414392497817321</v>
      </c>
      <c r="K660">
        <v>-10.001341517272101</v>
      </c>
      <c r="L660">
        <f>(Table2[[#This Row],[6M Return vs Nifty]]-AVERAGE(Table2[6M Return vs Nifty]))/_xlfn.STDEV.P(Table2[6M Return vs Nifty])</f>
        <v>-0.62846276141469182</v>
      </c>
      <c r="M660">
        <v>-0.49967896837727599</v>
      </c>
      <c r="N660">
        <f>(Table2[[#This Row],[1W Return vs Nifty]]-AVERAGE(Table2[1W Return vs Nifty]))/_xlfn.STDEV.P(Table2[1W Return vs Nifty])</f>
        <v>-0.51405902982865326</v>
      </c>
      <c r="O660">
        <v>515.41</v>
      </c>
      <c r="P660">
        <v>523.62045819990101</v>
      </c>
      <c r="Q660">
        <v>513.758258747887</v>
      </c>
      <c r="R660">
        <v>25.5843702325671</v>
      </c>
      <c r="S660" s="1">
        <f>(Table2[[#This Row],[Close Price]]-Table2[[#This Row],[20D EMA]])/Table2[[#This Row],[20D EMA]]</f>
        <v>-2.8055334587997867E-2</v>
      </c>
      <c r="T660" s="1">
        <f>(Table2[[#This Row],[Close Price]]-Table2[[#This Row],[50D EMA]])/Table2[[#This Row],[50D EMA]]</f>
        <v>-4.329559291445062E-2</v>
      </c>
      <c r="U660" s="1">
        <f>(Table2[[#This Row],[Close Price]]-Table2[[#This Row],[200D EMA]])/Table2[[#This Row],[200D EMA]]</f>
        <v>-2.4930516502260875E-2</v>
      </c>
      <c r="V660">
        <v>0.41800638521369399</v>
      </c>
      <c r="W660">
        <v>500</v>
      </c>
      <c r="X660">
        <v>507.9</v>
      </c>
      <c r="Y660">
        <v>500</v>
      </c>
      <c r="Z660">
        <v>514.45000000000005</v>
      </c>
      <c r="AA660">
        <v>499.45</v>
      </c>
      <c r="AB660">
        <v>529</v>
      </c>
      <c r="AC660" s="1">
        <f>(Table2[[#This Row],[Close Price]]/Table2[[#This Row],[Day Low]])-1</f>
        <v>1.9000000000000128E-3</v>
      </c>
      <c r="AD660" s="1">
        <f>(Table2[[#This Row],[Day High]]/Table2[[#This Row],[Close Price]])-1</f>
        <v>1.3873640083840622E-2</v>
      </c>
      <c r="AE660" s="1">
        <f>(Table2[[#This Row],[Close Price]]/Table2[[#This Row],[Current Week Low]])-1</f>
        <v>1.9000000000000128E-3</v>
      </c>
      <c r="AF660" s="1">
        <f>(Table2[[#This Row],[Current Week High]]/Table2[[#This Row],[Close Price]])-1</f>
        <v>2.694879728515831E-2</v>
      </c>
      <c r="AG660" s="1">
        <f>(Table2[[#This Row],[Close Price]]/Table2[[#This Row],[Current Month Low]])-1</f>
        <v>3.0033036339973673E-3</v>
      </c>
      <c r="AH660" s="1">
        <f>(Table2[[#This Row],[Current Month High]]/Table2[[#This Row],[Close Price]])-1</f>
        <v>5.5993612136939763E-2</v>
      </c>
      <c r="AI660">
        <v>26.7591576005589</v>
      </c>
      <c r="AJ660">
        <v>16.2162162162162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-0.09</v>
      </c>
      <c r="AM660" t="s">
        <v>3187</v>
      </c>
      <c r="AN660">
        <v>-2.39</v>
      </c>
      <c r="AO660" t="s">
        <v>3187</v>
      </c>
      <c r="AP660">
        <v>-4.2799786197835997E-2</v>
      </c>
      <c r="AQ660">
        <f>(Table2[[#This Row],[Sharpe Ratio]]-AVERAGE(Table2[Sharpe Ratio]))/_xlfn.STDEV.P(Table2[Sharpe Ratio])</f>
        <v>-1.272340289763094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640</v>
      </c>
      <c r="AT660">
        <f>_xlfn.RANK.AVG(Table2[[#This Row],[6M Return vs Nifty Z-Score]],Table2[6M Return vs Nifty Z-Score])</f>
        <v>530</v>
      </c>
      <c r="AU660">
        <f>_xlfn.RANK.AVG(Table2[[#This Row],[Sharpe Ratio Z-Score]],Table2[Sharpe Ratio Z-Score])</f>
        <v>659</v>
      </c>
      <c r="AV660">
        <f>(Table2[[#This Row],[Rank 1Y]]+Table2[[#This Row],[Rank 6M]]+Table2[[#This Row],[Rank Sharpe]])/3</f>
        <v>609.66666666666663</v>
      </c>
    </row>
    <row r="661" spans="1:48" x14ac:dyDescent="0.3">
      <c r="A661" t="s">
        <v>2158</v>
      </c>
      <c r="B661" t="s">
        <v>2159</v>
      </c>
      <c r="C661" t="s">
        <v>3151</v>
      </c>
      <c r="D661" t="s">
        <v>83</v>
      </c>
      <c r="E661">
        <v>2845.5928131800001</v>
      </c>
      <c r="F661">
        <v>661.3</v>
      </c>
      <c r="G661">
        <v>-42.1814387514233</v>
      </c>
      <c r="H661">
        <f>(Table2[[#This Row],[1Y Return vs Nifty]]-AVERAGE(Table2[1Y Return vs Nifty]))/_xlfn.STDEV.P(Table2[1Y Return vs Nifty])</f>
        <v>-1.1406267133820009</v>
      </c>
      <c r="I661">
        <v>-5.2948936451533699</v>
      </c>
      <c r="J661">
        <f>(Table2[[#This Row],[1M Return vs Nifty]]-AVERAGE(Table2[1M Return vs Nifty]))/_xlfn.STDEV.P(Table2[1M Return vs Nifty])</f>
        <v>-0.7752699861259299</v>
      </c>
      <c r="K661">
        <v>-15.7823139773951</v>
      </c>
      <c r="L661">
        <f>(Table2[[#This Row],[6M Return vs Nifty]]-AVERAGE(Table2[6M Return vs Nifty]))/_xlfn.STDEV.P(Table2[6M Return vs Nifty])</f>
        <v>-0.813022416880542</v>
      </c>
      <c r="M661">
        <v>-2.9210272386758001</v>
      </c>
      <c r="N661">
        <f>(Table2[[#This Row],[1W Return vs Nifty]]-AVERAGE(Table2[1W Return vs Nifty]))/_xlfn.STDEV.P(Table2[1W Return vs Nifty])</f>
        <v>-1.0173478051116105</v>
      </c>
      <c r="O661">
        <v>684.37</v>
      </c>
      <c r="P661">
        <v>702.13735941342998</v>
      </c>
      <c r="Q661">
        <v>760.20530571163602</v>
      </c>
      <c r="R661">
        <v>30.843537241926199</v>
      </c>
      <c r="S661" s="1">
        <f>(Table2[[#This Row],[Close Price]]-Table2[[#This Row],[20D EMA]])/Table2[[#This Row],[20D EMA]]</f>
        <v>-3.3709835322997865E-2</v>
      </c>
      <c r="T661" s="1">
        <f>(Table2[[#This Row],[Close Price]]-Table2[[#This Row],[50D EMA]])/Table2[[#This Row],[50D EMA]]</f>
        <v>-5.8161496274099146E-2</v>
      </c>
      <c r="U661" s="1">
        <f>(Table2[[#This Row],[Close Price]]-Table2[[#This Row],[200D EMA]])/Table2[[#This Row],[200D EMA]]</f>
        <v>-0.13010341412843704</v>
      </c>
      <c r="V661">
        <v>0.63025682752025503</v>
      </c>
      <c r="W661">
        <v>660.45</v>
      </c>
      <c r="X661">
        <v>669.6</v>
      </c>
      <c r="Y661">
        <v>660.45</v>
      </c>
      <c r="Z661">
        <v>690.05</v>
      </c>
      <c r="AA661">
        <v>654</v>
      </c>
      <c r="AB661">
        <v>711</v>
      </c>
      <c r="AC661" s="1">
        <f>(Table2[[#This Row],[Close Price]]/Table2[[#This Row],[Day Low]])-1</f>
        <v>1.2870012870012104E-3</v>
      </c>
      <c r="AD661" s="1">
        <f>(Table2[[#This Row],[Day High]]/Table2[[#This Row],[Close Price]])-1</f>
        <v>1.2551035838499924E-2</v>
      </c>
      <c r="AE661" s="1">
        <f>(Table2[[#This Row],[Close Price]]/Table2[[#This Row],[Current Week Low]])-1</f>
        <v>1.2870012870012104E-3</v>
      </c>
      <c r="AF661" s="1">
        <f>(Table2[[#This Row],[Current Week High]]/Table2[[#This Row],[Close Price]])-1</f>
        <v>4.3474973536972605E-2</v>
      </c>
      <c r="AG661" s="1">
        <f>(Table2[[#This Row],[Close Price]]/Table2[[#This Row],[Current Month Low]])-1</f>
        <v>1.1162079510703249E-2</v>
      </c>
      <c r="AH661" s="1">
        <f>(Table2[[#This Row],[Current Month High]]/Table2[[#This Row],[Close Price]])-1</f>
        <v>7.5154997731740503E-2</v>
      </c>
      <c r="AI661">
        <v>34.4019355814305</v>
      </c>
      <c r="AJ661">
        <v>6.8681318681318597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</v>
      </c>
      <c r="AM661" t="s">
        <v>3187</v>
      </c>
      <c r="AN661">
        <v>-6.23</v>
      </c>
      <c r="AO661" t="s">
        <v>3187</v>
      </c>
      <c r="AQ661">
        <f>(Table2[[#This Row],[Sharpe Ratio]]-AVERAGE(Table2[Sharpe Ratio]))/_xlfn.STDEV.P(Table2[Sharpe Ratio])</f>
        <v>-0.77082524510946537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688</v>
      </c>
      <c r="AT661">
        <f>_xlfn.RANK.AVG(Table2[[#This Row],[6M Return vs Nifty Z-Score]],Table2[6M Return vs Nifty Z-Score])</f>
        <v>595</v>
      </c>
      <c r="AU661">
        <f>_xlfn.RANK.AVG(Table2[[#This Row],[Sharpe Ratio Z-Score]],Table2[Sharpe Ratio Z-Score])</f>
        <v>548.5</v>
      </c>
      <c r="AV661">
        <f>(Table2[[#This Row],[Rank 1Y]]+Table2[[#This Row],[Rank 6M]]+Table2[[#This Row],[Rank Sharpe]])/3</f>
        <v>610.5</v>
      </c>
    </row>
    <row r="662" spans="1:48" x14ac:dyDescent="0.3">
      <c r="A662" t="s">
        <v>921</v>
      </c>
      <c r="B662" t="s">
        <v>922</v>
      </c>
      <c r="C662" t="s">
        <v>3142</v>
      </c>
      <c r="D662" t="s">
        <v>54</v>
      </c>
      <c r="E662">
        <v>16701.710366685002</v>
      </c>
      <c r="F662">
        <v>1047.3499999999999</v>
      </c>
      <c r="G662">
        <v>-49.610273814013603</v>
      </c>
      <c r="H662">
        <f>(Table2[[#This Row],[1Y Return vs Nifty]]-AVERAGE(Table2[1Y Return vs Nifty]))/_xlfn.STDEV.P(Table2[1Y Return vs Nifty])</f>
        <v>-1.2672962620925381</v>
      </c>
      <c r="I662">
        <v>-16.159141422825201</v>
      </c>
      <c r="J662">
        <f>(Table2[[#This Row],[1M Return vs Nifty]]-AVERAGE(Table2[1M Return vs Nifty]))/_xlfn.STDEV.P(Table2[1M Return vs Nifty])</f>
        <v>-1.9736590064805115</v>
      </c>
      <c r="K662">
        <v>-38.283331024241797</v>
      </c>
      <c r="L662">
        <f>(Table2[[#This Row],[6M Return vs Nifty]]-AVERAGE(Table2[6M Return vs Nifty]))/_xlfn.STDEV.P(Table2[6M Return vs Nifty])</f>
        <v>-1.5313755974990311</v>
      </c>
      <c r="M662">
        <v>-10.5609403642771</v>
      </c>
      <c r="N662">
        <f>(Table2[[#This Row],[1W Return vs Nifty]]-AVERAGE(Table2[1W Return vs Nifty]))/_xlfn.STDEV.P(Table2[1W Return vs Nifty])</f>
        <v>-2.6053401511189089</v>
      </c>
      <c r="O662">
        <v>1133.76</v>
      </c>
      <c r="P662">
        <v>1195.0138226341301</v>
      </c>
      <c r="Q662">
        <v>1321.86014841312</v>
      </c>
      <c r="R662">
        <v>23.572539858601299</v>
      </c>
      <c r="S662" s="1">
        <f>(Table2[[#This Row],[Close Price]]-Table2[[#This Row],[20D EMA]])/Table2[[#This Row],[20D EMA]]</f>
        <v>-7.6215424781258895E-2</v>
      </c>
      <c r="T662" s="1">
        <f>(Table2[[#This Row],[Close Price]]-Table2[[#This Row],[50D EMA]])/Table2[[#This Row],[50D EMA]]</f>
        <v>-0.12356662311122026</v>
      </c>
      <c r="U662" s="1">
        <f>(Table2[[#This Row],[Close Price]]-Table2[[#This Row],[200D EMA]])/Table2[[#This Row],[200D EMA]]</f>
        <v>-0.20766958497286328</v>
      </c>
      <c r="V662">
        <v>1.3553480368644599</v>
      </c>
      <c r="W662">
        <v>1028.7</v>
      </c>
      <c r="X662">
        <v>1064.45</v>
      </c>
      <c r="Y662">
        <v>1018.15</v>
      </c>
      <c r="Z662">
        <v>1094.8</v>
      </c>
      <c r="AA662">
        <v>1018.15</v>
      </c>
      <c r="AB662">
        <v>1207.5</v>
      </c>
      <c r="AC662" s="1">
        <f>(Table2[[#This Row],[Close Price]]/Table2[[#This Row],[Day Low]])-1</f>
        <v>1.8129678234664937E-2</v>
      </c>
      <c r="AD662" s="1">
        <f>(Table2[[#This Row],[Day High]]/Table2[[#This Row],[Close Price]])-1</f>
        <v>1.6326920322719429E-2</v>
      </c>
      <c r="AE662" s="1">
        <f>(Table2[[#This Row],[Close Price]]/Table2[[#This Row],[Current Week Low]])-1</f>
        <v>2.8679467661935742E-2</v>
      </c>
      <c r="AF662" s="1">
        <f>(Table2[[#This Row],[Current Week High]]/Table2[[#This Row],[Close Price]])-1</f>
        <v>4.5304816918890545E-2</v>
      </c>
      <c r="AG662" s="1">
        <f>(Table2[[#This Row],[Close Price]]/Table2[[#This Row],[Current Month Low]])-1</f>
        <v>2.8679467661935742E-2</v>
      </c>
      <c r="AH662" s="1">
        <f>(Table2[[#This Row],[Current Month High]]/Table2[[#This Row],[Close Price]])-1</f>
        <v>0.15290972454289409</v>
      </c>
      <c r="AI662">
        <v>71.480402921659405</v>
      </c>
      <c r="AJ662">
        <v>2.8679467661935698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-0.22</v>
      </c>
      <c r="AM662" t="s">
        <v>3187</v>
      </c>
      <c r="AN662">
        <v>-12.55</v>
      </c>
      <c r="AO662" t="s">
        <v>3187</v>
      </c>
      <c r="AP662">
        <v>4.6100641675016998E-2</v>
      </c>
      <c r="AQ662">
        <f>(Table2[[#This Row],[Sharpe Ratio]]-AVERAGE(Table2[Sharpe Ratio]))/_xlfn.STDEV.P(Table2[Sharpe Ratio])</f>
        <v>-0.23063176700802429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712</v>
      </c>
      <c r="AT662">
        <f>_xlfn.RANK.AVG(Table2[[#This Row],[6M Return vs Nifty Z-Score]],Table2[6M Return vs Nifty Z-Score])</f>
        <v>722</v>
      </c>
      <c r="AU662">
        <f>_xlfn.RANK.AVG(Table2[[#This Row],[Sharpe Ratio Z-Score]],Table2[Sharpe Ratio Z-Score])</f>
        <v>404</v>
      </c>
      <c r="AV662">
        <f>(Table2[[#This Row],[Rank 1Y]]+Table2[[#This Row],[Rank 6M]]+Table2[[#This Row],[Rank Sharpe]])/3</f>
        <v>612.66666666666663</v>
      </c>
    </row>
    <row r="663" spans="1:48" x14ac:dyDescent="0.3">
      <c r="A663" t="s">
        <v>1221</v>
      </c>
      <c r="B663" t="s">
        <v>1222</v>
      </c>
      <c r="C663" t="s">
        <v>3143</v>
      </c>
      <c r="D663" t="s">
        <v>21</v>
      </c>
      <c r="E663">
        <v>9811.4770735099992</v>
      </c>
      <c r="F663">
        <v>1558.3</v>
      </c>
      <c r="G663">
        <v>-26.514988016372399</v>
      </c>
      <c r="H663">
        <f>(Table2[[#This Row],[1Y Return vs Nifty]]-AVERAGE(Table2[1Y Return vs Nifty]))/_xlfn.STDEV.P(Table2[1Y Return vs Nifty])</f>
        <v>-0.87349704530012307</v>
      </c>
      <c r="I663">
        <v>-3.0068280076436702</v>
      </c>
      <c r="J663">
        <f>(Table2[[#This Row],[1M Return vs Nifty]]-AVERAGE(Table2[1M Return vs Nifty]))/_xlfn.STDEV.P(Table2[1M Return vs Nifty])</f>
        <v>-0.52288318549739798</v>
      </c>
      <c r="K663">
        <v>-10.408403274850899</v>
      </c>
      <c r="L663">
        <f>(Table2[[#This Row],[6M Return vs Nifty]]-AVERAGE(Table2[6M Return vs Nifty]))/_xlfn.STDEV.P(Table2[6M Return vs Nifty])</f>
        <v>-0.64145835657628303</v>
      </c>
      <c r="M663">
        <v>3.04284875339691</v>
      </c>
      <c r="N663">
        <f>(Table2[[#This Row],[1W Return vs Nifty]]-AVERAGE(Table2[1W Return vs Nifty]))/_xlfn.STDEV.P(Table2[1W Return vs Nifty])</f>
        <v>0.22227223666769499</v>
      </c>
      <c r="O663">
        <v>1569.96</v>
      </c>
      <c r="P663">
        <v>1587.9493617727101</v>
      </c>
      <c r="Q663">
        <v>1581.9310024884001</v>
      </c>
      <c r="R663">
        <v>46.920965856254099</v>
      </c>
      <c r="S663" s="1">
        <f>(Table2[[#This Row],[Close Price]]-Table2[[#This Row],[20D EMA]])/Table2[[#This Row],[20D EMA]]</f>
        <v>-7.4269408137787466E-3</v>
      </c>
      <c r="T663" s="1">
        <f>(Table2[[#This Row],[Close Price]]-Table2[[#This Row],[50D EMA]])/Table2[[#This Row],[50D EMA]]</f>
        <v>-1.8671478125480645E-2</v>
      </c>
      <c r="U663" s="1">
        <f>(Table2[[#This Row],[Close Price]]-Table2[[#This Row],[200D EMA]])/Table2[[#This Row],[200D EMA]]</f>
        <v>-1.4938074069746529E-2</v>
      </c>
      <c r="V663">
        <v>0.34588550829624998</v>
      </c>
      <c r="W663">
        <v>1555</v>
      </c>
      <c r="X663">
        <v>1589.95</v>
      </c>
      <c r="Y663">
        <v>1539.9</v>
      </c>
      <c r="Z663">
        <v>1595.9</v>
      </c>
      <c r="AA663">
        <v>1505.15</v>
      </c>
      <c r="AB663">
        <v>1601.55</v>
      </c>
      <c r="AC663" s="1">
        <f>(Table2[[#This Row],[Close Price]]/Table2[[#This Row],[Day Low]])-1</f>
        <v>2.1221864951768143E-3</v>
      </c>
      <c r="AD663" s="1">
        <f>(Table2[[#This Row],[Day High]]/Table2[[#This Row],[Close Price]])-1</f>
        <v>2.0310594879034971E-2</v>
      </c>
      <c r="AE663" s="1">
        <f>(Table2[[#This Row],[Close Price]]/Table2[[#This Row],[Current Week Low]])-1</f>
        <v>1.194882784596385E-2</v>
      </c>
      <c r="AF663" s="1">
        <f>(Table2[[#This Row],[Current Week High]]/Table2[[#This Row],[Close Price]])-1</f>
        <v>2.4128858371302186E-2</v>
      </c>
      <c r="AG663" s="1">
        <f>(Table2[[#This Row],[Close Price]]/Table2[[#This Row],[Current Month Low]])-1</f>
        <v>3.5312095140019206E-2</v>
      </c>
      <c r="AH663" s="1">
        <f>(Table2[[#This Row],[Current Month High]]/Table2[[#This Row],[Close Price]])-1</f>
        <v>2.7754604376564185E-2</v>
      </c>
      <c r="AI663">
        <v>24.651864210999101</v>
      </c>
      <c r="AJ663">
        <v>12.4274016088885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3187</v>
      </c>
      <c r="AN663">
        <v>-0.44</v>
      </c>
      <c r="AO663" t="s">
        <v>3187</v>
      </c>
      <c r="AP663">
        <v>-6.2327849298544999E-2</v>
      </c>
      <c r="AQ663">
        <f>(Table2[[#This Row],[Sharpe Ratio]]-AVERAGE(Table2[Sharpe Ratio]))/_xlfn.STDEV.P(Table2[Sharpe Ratio])</f>
        <v>-1.5011642701605972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622</v>
      </c>
      <c r="AT663">
        <f>_xlfn.RANK.AVG(Table2[[#This Row],[6M Return vs Nifty Z-Score]],Table2[6M Return vs Nifty Z-Score])</f>
        <v>534</v>
      </c>
      <c r="AU663">
        <f>_xlfn.RANK.AVG(Table2[[#This Row],[Sharpe Ratio Z-Score]],Table2[Sharpe Ratio Z-Score])</f>
        <v>684</v>
      </c>
      <c r="AV663">
        <f>(Table2[[#This Row],[Rank 1Y]]+Table2[[#This Row],[Rank 6M]]+Table2[[#This Row],[Rank Sharpe]])/3</f>
        <v>613.33333333333337</v>
      </c>
    </row>
    <row r="664" spans="1:48" x14ac:dyDescent="0.3">
      <c r="A664" t="s">
        <v>804</v>
      </c>
      <c r="B664" t="s">
        <v>805</v>
      </c>
      <c r="C664" t="s">
        <v>3150</v>
      </c>
      <c r="D664" t="s">
        <v>77</v>
      </c>
      <c r="E664">
        <v>20058.860138200002</v>
      </c>
      <c r="F664">
        <v>848.9</v>
      </c>
      <c r="G664">
        <v>-39.408122570183899</v>
      </c>
      <c r="H664">
        <f>(Table2[[#This Row],[1Y Return vs Nifty]]-AVERAGE(Table2[1Y Return vs Nifty]))/_xlfn.STDEV.P(Table2[1Y Return vs Nifty])</f>
        <v>-1.0933387192147519</v>
      </c>
      <c r="I664">
        <v>4.5324527837449802</v>
      </c>
      <c r="J664">
        <f>(Table2[[#This Row],[1M Return vs Nifty]]-AVERAGE(Table2[1M Return vs Nifty]))/_xlfn.STDEV.P(Table2[1M Return vs Nifty])</f>
        <v>0.30874285126688183</v>
      </c>
      <c r="K664">
        <v>-5.5625638751104596</v>
      </c>
      <c r="L664">
        <f>(Table2[[#This Row],[6M Return vs Nifty]]-AVERAGE(Table2[6M Return vs Nifty]))/_xlfn.STDEV.P(Table2[6M Return vs Nifty])</f>
        <v>-0.4867531653254828</v>
      </c>
      <c r="M664">
        <v>1.6650206484719501</v>
      </c>
      <c r="N664">
        <f>(Table2[[#This Row],[1W Return vs Nifty]]-AVERAGE(Table2[1W Return vs Nifty]))/_xlfn.STDEV.P(Table2[1W Return vs Nifty])</f>
        <v>-6.4115900051120389E-2</v>
      </c>
      <c r="O664">
        <v>858.06</v>
      </c>
      <c r="P664">
        <v>844.45381856434904</v>
      </c>
      <c r="Q664">
        <v>844.77334351140405</v>
      </c>
      <c r="R664">
        <v>36.2113526897719</v>
      </c>
      <c r="S664" s="1">
        <f>(Table2[[#This Row],[Close Price]]-Table2[[#This Row],[20D EMA]])/Table2[[#This Row],[20D EMA]]</f>
        <v>-1.067524415542033E-2</v>
      </c>
      <c r="T664" s="1">
        <f>(Table2[[#This Row],[Close Price]]-Table2[[#This Row],[50D EMA]])/Table2[[#This Row],[50D EMA]]</f>
        <v>5.2651564098672313E-3</v>
      </c>
      <c r="U664" s="1">
        <f>(Table2[[#This Row],[Close Price]]-Table2[[#This Row],[200D EMA]])/Table2[[#This Row],[200D EMA]]</f>
        <v>4.8849274427185084E-3</v>
      </c>
      <c r="V664">
        <v>0.61753247519598997</v>
      </c>
      <c r="W664">
        <v>845</v>
      </c>
      <c r="X664">
        <v>877.8</v>
      </c>
      <c r="Y664">
        <v>845</v>
      </c>
      <c r="Z664">
        <v>880.05</v>
      </c>
      <c r="AA664">
        <v>845</v>
      </c>
      <c r="AB664">
        <v>886.8</v>
      </c>
      <c r="AC664" s="1">
        <f>(Table2[[#This Row],[Close Price]]/Table2[[#This Row],[Day Low]])-1</f>
        <v>4.6153846153846878E-3</v>
      </c>
      <c r="AD664" s="1">
        <f>(Table2[[#This Row],[Day High]]/Table2[[#This Row],[Close Price]])-1</f>
        <v>3.4044057014960494E-2</v>
      </c>
      <c r="AE664" s="1">
        <f>(Table2[[#This Row],[Close Price]]/Table2[[#This Row],[Current Week Low]])-1</f>
        <v>4.6153846153846878E-3</v>
      </c>
      <c r="AF664" s="1">
        <f>(Table2[[#This Row],[Current Week High]]/Table2[[#This Row],[Close Price]])-1</f>
        <v>3.6694545882907326E-2</v>
      </c>
      <c r="AG664" s="1">
        <f>(Table2[[#This Row],[Close Price]]/Table2[[#This Row],[Current Month Low]])-1</f>
        <v>4.6153846153846878E-3</v>
      </c>
      <c r="AH664" s="1">
        <f>(Table2[[#This Row],[Current Month High]]/Table2[[#This Row],[Close Price]])-1</f>
        <v>4.4646012486747599E-2</v>
      </c>
      <c r="AI664">
        <v>24.655436447166899</v>
      </c>
      <c r="AJ664">
        <v>21.271428571428501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7.0000000000000007E-2</v>
      </c>
      <c r="AM664" t="s">
        <v>3188</v>
      </c>
      <c r="AN664">
        <v>-2.09</v>
      </c>
      <c r="AO664" t="s">
        <v>3187</v>
      </c>
      <c r="AP664">
        <v>-6.2384276867248997E-2</v>
      </c>
      <c r="AQ664">
        <f>(Table2[[#This Row],[Sharpe Ratio]]-AVERAGE(Table2[Sharpe Ratio]))/_xlfn.STDEV.P(Table2[Sharpe Ratio])</f>
        <v>-1.5018254714691148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676</v>
      </c>
      <c r="AT664">
        <f>_xlfn.RANK.AVG(Table2[[#This Row],[6M Return vs Nifty Z-Score]],Table2[6M Return vs Nifty Z-Score])</f>
        <v>480</v>
      </c>
      <c r="AU664">
        <f>_xlfn.RANK.AVG(Table2[[#This Row],[Sharpe Ratio Z-Score]],Table2[Sharpe Ratio Z-Score])</f>
        <v>685</v>
      </c>
      <c r="AV664">
        <f>(Table2[[#This Row],[Rank 1Y]]+Table2[[#This Row],[Rank 6M]]+Table2[[#This Row],[Rank Sharpe]])/3</f>
        <v>613.66666666666663</v>
      </c>
    </row>
    <row r="665" spans="1:48" x14ac:dyDescent="0.3">
      <c r="A665" t="s">
        <v>2062</v>
      </c>
      <c r="B665" t="s">
        <v>2063</v>
      </c>
      <c r="C665" t="s">
        <v>3144</v>
      </c>
      <c r="D665" t="s">
        <v>195</v>
      </c>
      <c r="E665">
        <v>3106.438832798</v>
      </c>
      <c r="F665">
        <v>226.66</v>
      </c>
      <c r="G665">
        <v>-27.959839076882499</v>
      </c>
      <c r="H665">
        <f>(Table2[[#This Row],[1Y Return vs Nifty]]-AVERAGE(Table2[1Y Return vs Nifty]))/_xlfn.STDEV.P(Table2[1Y Return vs Nifty])</f>
        <v>-0.89813329448950008</v>
      </c>
      <c r="I665">
        <v>-7.1491484212463199</v>
      </c>
      <c r="J665">
        <f>(Table2[[#This Row],[1M Return vs Nifty]]-AVERAGE(Table2[1M Return vs Nifty]))/_xlfn.STDEV.P(Table2[1M Return vs Nifty])</f>
        <v>-0.97980495348710583</v>
      </c>
      <c r="K665">
        <v>-12.1391892382491</v>
      </c>
      <c r="L665">
        <f>(Table2[[#This Row],[6M Return vs Nifty]]-AVERAGE(Table2[6M Return vs Nifty]))/_xlfn.STDEV.P(Table2[6M Return vs Nifty])</f>
        <v>-0.69671433008131944</v>
      </c>
      <c r="M665">
        <v>0.86734301255491797</v>
      </c>
      <c r="N665">
        <f>(Table2[[#This Row],[1W Return vs Nifty]]-AVERAGE(Table2[1W Return vs Nifty]))/_xlfn.STDEV.P(Table2[1W Return vs Nifty])</f>
        <v>-0.2299169974710269</v>
      </c>
      <c r="O665">
        <v>240.04</v>
      </c>
      <c r="P665">
        <v>251.23795541293899</v>
      </c>
      <c r="Q665">
        <v>245.32570982488701</v>
      </c>
      <c r="R665">
        <v>33.7310791311128</v>
      </c>
      <c r="S665" s="1">
        <f>(Table2[[#This Row],[Close Price]]-Table2[[#This Row],[20D EMA]])/Table2[[#This Row],[20D EMA]]</f>
        <v>-5.5740709881686369E-2</v>
      </c>
      <c r="T665" s="1">
        <f>(Table2[[#This Row],[Close Price]]-Table2[[#This Row],[50D EMA]])/Table2[[#This Row],[50D EMA]]</f>
        <v>-9.7827397825070828E-2</v>
      </c>
      <c r="U665" s="1">
        <f>(Table2[[#This Row],[Close Price]]-Table2[[#This Row],[200D EMA]])/Table2[[#This Row],[200D EMA]]</f>
        <v>-7.6085420636143528E-2</v>
      </c>
      <c r="V665">
        <v>0.62354673688581297</v>
      </c>
      <c r="W665">
        <v>225</v>
      </c>
      <c r="X665">
        <v>238.09</v>
      </c>
      <c r="Y665">
        <v>225</v>
      </c>
      <c r="Z665">
        <v>238.09</v>
      </c>
      <c r="AA665">
        <v>225</v>
      </c>
      <c r="AB665">
        <v>250</v>
      </c>
      <c r="AC665" s="1">
        <f>(Table2[[#This Row],[Close Price]]/Table2[[#This Row],[Day Low]])-1</f>
        <v>7.3777777777777054E-3</v>
      </c>
      <c r="AD665" s="1">
        <f>(Table2[[#This Row],[Day High]]/Table2[[#This Row],[Close Price]])-1</f>
        <v>5.0427953763346078E-2</v>
      </c>
      <c r="AE665" s="1">
        <f>(Table2[[#This Row],[Close Price]]/Table2[[#This Row],[Current Week Low]])-1</f>
        <v>7.3777777777777054E-3</v>
      </c>
      <c r="AF665" s="1">
        <f>(Table2[[#This Row],[Current Week High]]/Table2[[#This Row],[Close Price]])-1</f>
        <v>5.0427953763346078E-2</v>
      </c>
      <c r="AG665" s="1">
        <f>(Table2[[#This Row],[Close Price]]/Table2[[#This Row],[Current Month Low]])-1</f>
        <v>7.3777777777777054E-3</v>
      </c>
      <c r="AH665" s="1">
        <f>(Table2[[#This Row],[Current Month High]]/Table2[[#This Row],[Close Price]])-1</f>
        <v>0.10297361687108442</v>
      </c>
      <c r="AI665">
        <v>27.4816906379599</v>
      </c>
      <c r="AJ665">
        <v>13.471839799749601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-0.17</v>
      </c>
      <c r="AM665" t="s">
        <v>3187</v>
      </c>
      <c r="AN665">
        <v>-8.1999999999999993</v>
      </c>
      <c r="AO665" t="s">
        <v>3187</v>
      </c>
      <c r="AP665">
        <v>-4.0512768907311002E-2</v>
      </c>
      <c r="AQ665">
        <f>(Table2[[#This Row],[Sharpe Ratio]]-AVERAGE(Table2[Sharpe Ratio]))/_xlfn.STDEV.P(Table2[Sharpe Ratio])</f>
        <v>-1.2455417077963631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634</v>
      </c>
      <c r="AT665">
        <f>_xlfn.RANK.AVG(Table2[[#This Row],[6M Return vs Nifty Z-Score]],Table2[6M Return vs Nifty Z-Score])</f>
        <v>556</v>
      </c>
      <c r="AU665">
        <f>_xlfn.RANK.AVG(Table2[[#This Row],[Sharpe Ratio Z-Score]],Table2[Sharpe Ratio Z-Score])</f>
        <v>654</v>
      </c>
      <c r="AV665">
        <f>(Table2[[#This Row],[Rank 1Y]]+Table2[[#This Row],[Rank 6M]]+Table2[[#This Row],[Rank Sharpe]])/3</f>
        <v>614.66666666666663</v>
      </c>
    </row>
    <row r="666" spans="1:48" x14ac:dyDescent="0.3">
      <c r="A666" t="s">
        <v>1670</v>
      </c>
      <c r="B666" t="s">
        <v>1671</v>
      </c>
      <c r="C666" t="s">
        <v>3151</v>
      </c>
      <c r="D666" t="s">
        <v>258</v>
      </c>
      <c r="E666">
        <v>5323.8700102800003</v>
      </c>
      <c r="F666">
        <v>1730.8</v>
      </c>
      <c r="G666">
        <v>-59.298958671525398</v>
      </c>
      <c r="H666">
        <f>(Table2[[#This Row],[1Y Return vs Nifty]]-AVERAGE(Table2[1Y Return vs Nifty]))/_xlfn.STDEV.P(Table2[1Y Return vs Nifty])</f>
        <v>-1.4324986562983011</v>
      </c>
      <c r="I666">
        <v>3.4839063058802</v>
      </c>
      <c r="J666">
        <f>(Table2[[#This Row],[1M Return vs Nifty]]-AVERAGE(Table2[1M Return vs Nifty]))/_xlfn.STDEV.P(Table2[1M Return vs Nifty])</f>
        <v>0.19308214358428344</v>
      </c>
      <c r="K666">
        <v>-16.5785725527696</v>
      </c>
      <c r="L666">
        <f>(Table2[[#This Row],[6M Return vs Nifty]]-AVERAGE(Table2[6M Return vs Nifty]))/_xlfn.STDEV.P(Table2[6M Return vs Nifty])</f>
        <v>-0.83844326248161583</v>
      </c>
      <c r="M666">
        <v>-8.6965048222853197E-2</v>
      </c>
      <c r="N666">
        <f>(Table2[[#This Row],[1W Return vs Nifty]]-AVERAGE(Table2[1W Return vs Nifty]))/_xlfn.STDEV.P(Table2[1W Return vs Nifty])</f>
        <v>-0.42827447501484339</v>
      </c>
      <c r="O666">
        <v>1758.37</v>
      </c>
      <c r="P666">
        <v>1777.93654491181</v>
      </c>
      <c r="Q666">
        <v>1883.0565558339799</v>
      </c>
      <c r="R666">
        <v>42.509276998161297</v>
      </c>
      <c r="S666" s="1">
        <f>(Table2[[#This Row],[Close Price]]-Table2[[#This Row],[20D EMA]])/Table2[[#This Row],[20D EMA]]</f>
        <v>-1.5679293891501755E-2</v>
      </c>
      <c r="T666" s="1">
        <f>(Table2[[#This Row],[Close Price]]-Table2[[#This Row],[50D EMA]])/Table2[[#This Row],[50D EMA]]</f>
        <v>-2.6511938824086714E-2</v>
      </c>
      <c r="U666" s="1">
        <f>(Table2[[#This Row],[Close Price]]-Table2[[#This Row],[200D EMA]])/Table2[[#This Row],[200D EMA]]</f>
        <v>-8.0856071668302942E-2</v>
      </c>
      <c r="V666">
        <v>0.85455106089562505</v>
      </c>
      <c r="W666">
        <v>1724</v>
      </c>
      <c r="X666">
        <v>1783.4</v>
      </c>
      <c r="Y666">
        <v>1724</v>
      </c>
      <c r="Z666">
        <v>1823</v>
      </c>
      <c r="AA666">
        <v>1624.55</v>
      </c>
      <c r="AB666">
        <v>1841.95</v>
      </c>
      <c r="AC666" s="1">
        <f>(Table2[[#This Row],[Close Price]]/Table2[[#This Row],[Day Low]])-1</f>
        <v>3.9443155452436596E-3</v>
      </c>
      <c r="AD666" s="1">
        <f>(Table2[[#This Row],[Day High]]/Table2[[#This Row],[Close Price]])-1</f>
        <v>3.0390570834296415E-2</v>
      </c>
      <c r="AE666" s="1">
        <f>(Table2[[#This Row],[Close Price]]/Table2[[#This Row],[Current Week Low]])-1</f>
        <v>3.9443155452436596E-3</v>
      </c>
      <c r="AF666" s="1">
        <f>(Table2[[#This Row],[Current Week High]]/Table2[[#This Row],[Close Price]])-1</f>
        <v>5.3270164085971849E-2</v>
      </c>
      <c r="AG666" s="1">
        <f>(Table2[[#This Row],[Close Price]]/Table2[[#This Row],[Current Month Low]])-1</f>
        <v>6.5402726908990294E-2</v>
      </c>
      <c r="AH666" s="1">
        <f>(Table2[[#This Row],[Current Month High]]/Table2[[#This Row],[Close Price]])-1</f>
        <v>6.4218858331407391E-2</v>
      </c>
      <c r="AI666">
        <v>60.8418072567598</v>
      </c>
      <c r="AJ666">
        <v>8.1749999999999901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-7.0000000000000007E-2</v>
      </c>
      <c r="AM666" t="s">
        <v>3187</v>
      </c>
      <c r="AN666">
        <v>-0.87</v>
      </c>
      <c r="AO666" t="s">
        <v>3187</v>
      </c>
      <c r="AP666">
        <v>2.3643487059239999E-3</v>
      </c>
      <c r="AQ666">
        <f>(Table2[[#This Row],[Sharpe Ratio]]-AVERAGE(Table2[Sharpe Ratio]))/_xlfn.STDEV.P(Table2[Sharpe Ratio])</f>
        <v>-0.74312051683472047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727</v>
      </c>
      <c r="AT666">
        <f>_xlfn.RANK.AVG(Table2[[#This Row],[6M Return vs Nifty Z-Score]],Table2[6M Return vs Nifty Z-Score])</f>
        <v>607</v>
      </c>
      <c r="AU666">
        <f>_xlfn.RANK.AVG(Table2[[#This Row],[Sharpe Ratio Z-Score]],Table2[Sharpe Ratio Z-Score])</f>
        <v>514</v>
      </c>
      <c r="AV666">
        <f>(Table2[[#This Row],[Rank 1Y]]+Table2[[#This Row],[Rank 6M]]+Table2[[#This Row],[Rank Sharpe]])/3</f>
        <v>616</v>
      </c>
    </row>
    <row r="667" spans="1:48" x14ac:dyDescent="0.3">
      <c r="A667" t="s">
        <v>1521</v>
      </c>
      <c r="B667" t="s">
        <v>1522</v>
      </c>
      <c r="C667" t="s">
        <v>3144</v>
      </c>
      <c r="D667" t="s">
        <v>384</v>
      </c>
      <c r="E667">
        <v>6735.0850720999997</v>
      </c>
      <c r="F667">
        <v>294.25</v>
      </c>
      <c r="G667">
        <v>-48.159138992755203</v>
      </c>
      <c r="H667">
        <f>(Table2[[#This Row],[1Y Return vs Nifty]]-AVERAGE(Table2[1Y Return vs Nifty]))/_xlfn.STDEV.P(Table2[1Y Return vs Nifty])</f>
        <v>-1.2425528680908877</v>
      </c>
      <c r="I667">
        <v>-5.4292253708837697</v>
      </c>
      <c r="J667">
        <f>(Table2[[#This Row],[1M Return vs Nifty]]-AVERAGE(Table2[1M Return vs Nifty]))/_xlfn.STDEV.P(Table2[1M Return vs Nifty])</f>
        <v>-0.79008754814172288</v>
      </c>
      <c r="K667">
        <v>-10.579078957525899</v>
      </c>
      <c r="L667">
        <f>(Table2[[#This Row],[6M Return vs Nifty]]-AVERAGE(Table2[6M Return vs Nifty]))/_xlfn.STDEV.P(Table2[6M Return vs Nifty])</f>
        <v>-0.64690724003113109</v>
      </c>
      <c r="M667">
        <v>3.0933341631274902</v>
      </c>
      <c r="N667">
        <f>(Table2[[#This Row],[1W Return vs Nifty]]-AVERAGE(Table2[1W Return vs Nifty]))/_xlfn.STDEV.P(Table2[1W Return vs Nifty])</f>
        <v>0.23276586963435181</v>
      </c>
      <c r="O667">
        <v>293.63</v>
      </c>
      <c r="P667">
        <v>297.277790701284</v>
      </c>
      <c r="Q667">
        <v>311.38215151517301</v>
      </c>
      <c r="R667">
        <v>55.5041691260612</v>
      </c>
      <c r="S667" s="1">
        <f>(Table2[[#This Row],[Close Price]]-Table2[[#This Row],[20D EMA]])/Table2[[#This Row],[20D EMA]]</f>
        <v>2.1115008684398887E-3</v>
      </c>
      <c r="T667" s="1">
        <f>(Table2[[#This Row],[Close Price]]-Table2[[#This Row],[50D EMA]])/Table2[[#This Row],[50D EMA]]</f>
        <v>-1.0185055177318792E-2</v>
      </c>
      <c r="U667" s="1">
        <f>(Table2[[#This Row],[Close Price]]-Table2[[#This Row],[200D EMA]])/Table2[[#This Row],[200D EMA]]</f>
        <v>-5.501969663902908E-2</v>
      </c>
      <c r="V667">
        <v>0.57148137917604103</v>
      </c>
      <c r="W667">
        <v>291.10000000000002</v>
      </c>
      <c r="X667">
        <v>304.64999999999998</v>
      </c>
      <c r="Y667">
        <v>281.45</v>
      </c>
      <c r="Z667">
        <v>304.64999999999998</v>
      </c>
      <c r="AA667">
        <v>276.39999999999998</v>
      </c>
      <c r="AB667">
        <v>306.8</v>
      </c>
      <c r="AC667" s="1">
        <f>(Table2[[#This Row],[Close Price]]/Table2[[#This Row],[Day Low]])-1</f>
        <v>1.082102370319471E-2</v>
      </c>
      <c r="AD667" s="1">
        <f>(Table2[[#This Row],[Day High]]/Table2[[#This Row],[Close Price]])-1</f>
        <v>3.5344095157179289E-2</v>
      </c>
      <c r="AE667" s="1">
        <f>(Table2[[#This Row],[Close Price]]/Table2[[#This Row],[Current Week Low]])-1</f>
        <v>4.5478770651980804E-2</v>
      </c>
      <c r="AF667" s="1">
        <f>(Table2[[#This Row],[Current Week High]]/Table2[[#This Row],[Close Price]])-1</f>
        <v>3.5344095157179289E-2</v>
      </c>
      <c r="AG667" s="1">
        <f>(Table2[[#This Row],[Close Price]]/Table2[[#This Row],[Current Month Low]])-1</f>
        <v>6.4580318379160673E-2</v>
      </c>
      <c r="AH667" s="1">
        <f>(Table2[[#This Row],[Current Month High]]/Table2[[#This Row],[Close Price]])-1</f>
        <v>4.2650807136788593E-2</v>
      </c>
      <c r="AI667">
        <v>33.389974511469802</v>
      </c>
      <c r="AJ667">
        <v>13.9841177609916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3187</v>
      </c>
      <c r="AN667">
        <v>-2.92</v>
      </c>
      <c r="AO667" t="s">
        <v>3187</v>
      </c>
      <c r="AP667">
        <v>-1.4146833515856E-2</v>
      </c>
      <c r="AQ667">
        <f>(Table2[[#This Row],[Sharpe Ratio]]-AVERAGE(Table2[Sharpe Ratio]))/_xlfn.STDEV.P(Table2[Sharpe Ratio])</f>
        <v>-0.93659359286748978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707</v>
      </c>
      <c r="AT667">
        <f>_xlfn.RANK.AVG(Table2[[#This Row],[6M Return vs Nifty Z-Score]],Table2[6M Return vs Nifty Z-Score])</f>
        <v>535</v>
      </c>
      <c r="AU667">
        <f>_xlfn.RANK.AVG(Table2[[#This Row],[Sharpe Ratio Z-Score]],Table2[Sharpe Ratio Z-Score])</f>
        <v>609</v>
      </c>
      <c r="AV667">
        <f>(Table2[[#This Row],[Rank 1Y]]+Table2[[#This Row],[Rank 6M]]+Table2[[#This Row],[Rank Sharpe]])/3</f>
        <v>617</v>
      </c>
    </row>
    <row r="668" spans="1:48" x14ac:dyDescent="0.3">
      <c r="A668" t="s">
        <v>1604</v>
      </c>
      <c r="B668" t="s">
        <v>1605</v>
      </c>
      <c r="C668" t="s">
        <v>3153</v>
      </c>
      <c r="D668" t="s">
        <v>432</v>
      </c>
      <c r="E668">
        <v>5952.7111554720004</v>
      </c>
      <c r="F668">
        <v>60.57</v>
      </c>
      <c r="G668">
        <v>-36.680462907613702</v>
      </c>
      <c r="H668">
        <f>(Table2[[#This Row],[1Y Return vs Nifty]]-AVERAGE(Table2[1Y Return vs Nifty]))/_xlfn.STDEV.P(Table2[1Y Return vs Nifty])</f>
        <v>-1.0468292173099902</v>
      </c>
      <c r="I668">
        <v>-9.0902691587070699</v>
      </c>
      <c r="J668">
        <f>(Table2[[#This Row],[1M Return vs Nifty]]-AVERAGE(Table2[1M Return vs Nifty]))/_xlfn.STDEV.P(Table2[1M Return vs Nifty])</f>
        <v>-1.193921736034756</v>
      </c>
      <c r="K668">
        <v>-27.5646056714792</v>
      </c>
      <c r="L668">
        <f>(Table2[[#This Row],[6M Return vs Nifty]]-AVERAGE(Table2[6M Return vs Nifty]))/_xlfn.STDEV.P(Table2[6M Return vs Nifty])</f>
        <v>-1.1891763789791685</v>
      </c>
      <c r="M668">
        <v>-1.0255771281219399</v>
      </c>
      <c r="N668">
        <f>(Table2[[#This Row],[1W Return vs Nifty]]-AVERAGE(Table2[1W Return vs Nifty]))/_xlfn.STDEV.P(Table2[1W Return vs Nifty])</f>
        <v>-0.62336946814441907</v>
      </c>
      <c r="O668">
        <v>63.1</v>
      </c>
      <c r="P668">
        <v>64.658743410614406</v>
      </c>
      <c r="Q668">
        <v>67.832229432963203</v>
      </c>
      <c r="R668">
        <v>31.107114580192999</v>
      </c>
      <c r="S668" s="1">
        <f>(Table2[[#This Row],[Close Price]]-Table2[[#This Row],[20D EMA]])/Table2[[#This Row],[20D EMA]]</f>
        <v>-4.0095087163232977E-2</v>
      </c>
      <c r="T668" s="1">
        <f>(Table2[[#This Row],[Close Price]]-Table2[[#This Row],[50D EMA]])/Table2[[#This Row],[50D EMA]]</f>
        <v>-6.3235738818011047E-2</v>
      </c>
      <c r="U668" s="1">
        <f>(Table2[[#This Row],[Close Price]]-Table2[[#This Row],[200D EMA]])/Table2[[#This Row],[200D EMA]]</f>
        <v>-0.10706163565123968</v>
      </c>
      <c r="V668">
        <v>0.35187138971604298</v>
      </c>
      <c r="W668">
        <v>60.2</v>
      </c>
      <c r="X668">
        <v>61.36</v>
      </c>
      <c r="Y668">
        <v>60.2</v>
      </c>
      <c r="Z668">
        <v>62.18</v>
      </c>
      <c r="AA668">
        <v>59.15</v>
      </c>
      <c r="AB668">
        <v>66.099999999999994</v>
      </c>
      <c r="AC668" s="1">
        <f>(Table2[[#This Row],[Close Price]]/Table2[[#This Row],[Day Low]])-1</f>
        <v>6.1461794019932459E-3</v>
      </c>
      <c r="AD668" s="1">
        <f>(Table2[[#This Row],[Day High]]/Table2[[#This Row],[Close Price]])-1</f>
        <v>1.3042760442463219E-2</v>
      </c>
      <c r="AE668" s="1">
        <f>(Table2[[#This Row],[Close Price]]/Table2[[#This Row],[Current Week Low]])-1</f>
        <v>6.1461794019932459E-3</v>
      </c>
      <c r="AF668" s="1">
        <f>(Table2[[#This Row],[Current Week High]]/Table2[[#This Row],[Close Price]])-1</f>
        <v>2.6580815585273143E-2</v>
      </c>
      <c r="AG668" s="1">
        <f>(Table2[[#This Row],[Close Price]]/Table2[[#This Row],[Current Month Low]])-1</f>
        <v>2.4006762468300913E-2</v>
      </c>
      <c r="AH668" s="1">
        <f>(Table2[[#This Row],[Current Month High]]/Table2[[#This Row],[Close Price]])-1</f>
        <v>9.1299323097242757E-2</v>
      </c>
      <c r="AI668">
        <v>61.796268779923999</v>
      </c>
      <c r="AJ668">
        <v>3.3088862357154998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3187</v>
      </c>
      <c r="AN668">
        <v>-6.89</v>
      </c>
      <c r="AO668" t="s">
        <v>3187</v>
      </c>
      <c r="AP668">
        <v>1.3608101027447E-2</v>
      </c>
      <c r="AQ668">
        <f>(Table2[[#This Row],[Sharpe Ratio]]-AVERAGE(Table2[Sharpe Ratio]))/_xlfn.STDEV.P(Table2[Sharpe Ratio])</f>
        <v>-0.61136960290403231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669</v>
      </c>
      <c r="AT668">
        <f>_xlfn.RANK.AVG(Table2[[#This Row],[6M Return vs Nifty Z-Score]],Table2[6M Return vs Nifty Z-Score])</f>
        <v>695</v>
      </c>
      <c r="AU668">
        <f>_xlfn.RANK.AVG(Table2[[#This Row],[Sharpe Ratio Z-Score]],Table2[Sharpe Ratio Z-Score])</f>
        <v>493</v>
      </c>
      <c r="AV668">
        <f>(Table2[[#This Row],[Rank 1Y]]+Table2[[#This Row],[Rank 6M]]+Table2[[#This Row],[Rank Sharpe]])/3</f>
        <v>619</v>
      </c>
    </row>
    <row r="669" spans="1:48" x14ac:dyDescent="0.3">
      <c r="A669" t="s">
        <v>456</v>
      </c>
      <c r="B669" t="s">
        <v>457</v>
      </c>
      <c r="C669" t="s">
        <v>3151</v>
      </c>
      <c r="D669" t="s">
        <v>458</v>
      </c>
      <c r="E669">
        <v>50038.496101475001</v>
      </c>
      <c r="F669">
        <v>1862.75</v>
      </c>
      <c r="G669">
        <v>-30.236261060515599</v>
      </c>
      <c r="H669">
        <f>(Table2[[#This Row],[1Y Return vs Nifty]]-AVERAGE(Table2[1Y Return vs Nifty]))/_xlfn.STDEV.P(Table2[1Y Return vs Nifty])</f>
        <v>-0.93694871344981923</v>
      </c>
      <c r="I669">
        <v>1.82447316246067</v>
      </c>
      <c r="J669">
        <f>(Table2[[#This Row],[1M Return vs Nifty]]-AVERAGE(Table2[1M Return vs Nifty]))/_xlfn.STDEV.P(Table2[1M Return vs Nifty])</f>
        <v>1.0037122908897625E-2</v>
      </c>
      <c r="K669">
        <v>-18.022438090408301</v>
      </c>
      <c r="L669">
        <f>(Table2[[#This Row],[6M Return vs Nifty]]-AVERAGE(Table2[6M Return vs Nifty]))/_xlfn.STDEV.P(Table2[6M Return vs Nifty])</f>
        <v>-0.88453919668711167</v>
      </c>
      <c r="M669">
        <v>0.55043758999283299</v>
      </c>
      <c r="N669">
        <f>(Table2[[#This Row],[1W Return vs Nifty]]-AVERAGE(Table2[1W Return vs Nifty]))/_xlfn.STDEV.P(Table2[1W Return vs Nifty])</f>
        <v>-0.29578729954951966</v>
      </c>
      <c r="O669">
        <v>1918.33</v>
      </c>
      <c r="P669">
        <v>1966.9618834799001</v>
      </c>
      <c r="Q669">
        <v>2009.97523562946</v>
      </c>
      <c r="R669">
        <v>24.0395566519855</v>
      </c>
      <c r="S669" s="1">
        <f>(Table2[[#This Row],[Close Price]]-Table2[[#This Row],[20D EMA]])/Table2[[#This Row],[20D EMA]]</f>
        <v>-2.8973117242601602E-2</v>
      </c>
      <c r="T669" s="1">
        <f>(Table2[[#This Row],[Close Price]]-Table2[[#This Row],[50D EMA]])/Table2[[#This Row],[50D EMA]]</f>
        <v>-5.2981140282968263E-2</v>
      </c>
      <c r="U669" s="1">
        <f>(Table2[[#This Row],[Close Price]]-Table2[[#This Row],[200D EMA]])/Table2[[#This Row],[200D EMA]]</f>
        <v>-7.3247288334551935E-2</v>
      </c>
      <c r="V669">
        <v>0.77808155551122704</v>
      </c>
      <c r="W669">
        <v>1848.2</v>
      </c>
      <c r="X669">
        <v>1890.6</v>
      </c>
      <c r="Y669">
        <v>1848.2</v>
      </c>
      <c r="Z669">
        <v>1917.55</v>
      </c>
      <c r="AA669">
        <v>1848.2</v>
      </c>
      <c r="AB669">
        <v>2001.7</v>
      </c>
      <c r="AC669" s="1">
        <f>(Table2[[#This Row],[Close Price]]/Table2[[#This Row],[Day Low]])-1</f>
        <v>7.8725246185478159E-3</v>
      </c>
      <c r="AD669" s="1">
        <f>(Table2[[#This Row],[Day High]]/Table2[[#This Row],[Close Price]])-1</f>
        <v>1.4951013286807147E-2</v>
      </c>
      <c r="AE669" s="1">
        <f>(Table2[[#This Row],[Close Price]]/Table2[[#This Row],[Current Week Low]])-1</f>
        <v>7.8725246185478159E-3</v>
      </c>
      <c r="AF669" s="1">
        <f>(Table2[[#This Row],[Current Week High]]/Table2[[#This Row],[Close Price]])-1</f>
        <v>2.9418869950342152E-2</v>
      </c>
      <c r="AG669" s="1">
        <f>(Table2[[#This Row],[Close Price]]/Table2[[#This Row],[Current Month Low]])-1</f>
        <v>7.8725246185478159E-3</v>
      </c>
      <c r="AH669" s="1">
        <f>(Table2[[#This Row],[Current Month High]]/Table2[[#This Row],[Close Price]])-1</f>
        <v>7.4594014226278427E-2</v>
      </c>
      <c r="AI669">
        <v>31.740705945510602</v>
      </c>
      <c r="AJ669">
        <v>7.0545977011494196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-0.18</v>
      </c>
      <c r="AM669" t="s">
        <v>3187</v>
      </c>
      <c r="AN669">
        <v>-6.37</v>
      </c>
      <c r="AO669" t="s">
        <v>3187</v>
      </c>
      <c r="AP669">
        <v>-7.1985668476869996E-3</v>
      </c>
      <c r="AQ669">
        <f>(Table2[[#This Row],[Sharpe Ratio]]-AVERAGE(Table2[Sharpe Ratio]))/_xlfn.STDEV.P(Table2[Sharpe Ratio])</f>
        <v>-0.85517589016578133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643</v>
      </c>
      <c r="AT669">
        <f>_xlfn.RANK.AVG(Table2[[#This Row],[6M Return vs Nifty Z-Score]],Table2[6M Return vs Nifty Z-Score])</f>
        <v>624</v>
      </c>
      <c r="AU669">
        <f>_xlfn.RANK.AVG(Table2[[#This Row],[Sharpe Ratio Z-Score]],Table2[Sharpe Ratio Z-Score])</f>
        <v>591</v>
      </c>
      <c r="AV669">
        <f>(Table2[[#This Row],[Rank 1Y]]+Table2[[#This Row],[Rank 6M]]+Table2[[#This Row],[Rank Sharpe]])/3</f>
        <v>619.33333333333337</v>
      </c>
    </row>
    <row r="670" spans="1:48" x14ac:dyDescent="0.3">
      <c r="A670" t="s">
        <v>1209</v>
      </c>
      <c r="B670" t="s">
        <v>1210</v>
      </c>
      <c r="C670" t="s">
        <v>3141</v>
      </c>
      <c r="D670" t="s">
        <v>21</v>
      </c>
      <c r="E670">
        <v>9984.7139476399898</v>
      </c>
      <c r="F670">
        <v>484.7</v>
      </c>
      <c r="G670">
        <v>-12.714622415467</v>
      </c>
      <c r="H670">
        <f>(Table2[[#This Row],[1Y Return vs Nifty]]-AVERAGE(Table2[1Y Return vs Nifty]))/_xlfn.STDEV.P(Table2[1Y Return vs Nifty])</f>
        <v>-0.63818611593112673</v>
      </c>
      <c r="I670">
        <v>0.24461624393216999</v>
      </c>
      <c r="J670">
        <f>(Table2[[#This Row],[1M Return vs Nifty]]-AVERAGE(Table2[1M Return vs Nifty]))/_xlfn.STDEV.P(Table2[1M Return vs Nifty])</f>
        <v>-0.16423018244351226</v>
      </c>
      <c r="K670">
        <v>-17.786643513849601</v>
      </c>
      <c r="L670">
        <f>(Table2[[#This Row],[6M Return vs Nifty]]-AVERAGE(Table2[6M Return vs Nifty]))/_xlfn.STDEV.P(Table2[6M Return vs Nifty])</f>
        <v>-0.87701136878089381</v>
      </c>
      <c r="M670">
        <v>0.62385598106151596</v>
      </c>
      <c r="N670">
        <f>(Table2[[#This Row],[1W Return vs Nifty]]-AVERAGE(Table2[1W Return vs Nifty]))/_xlfn.STDEV.P(Table2[1W Return vs Nifty])</f>
        <v>-0.28052693714008936</v>
      </c>
      <c r="O670">
        <v>471.34</v>
      </c>
      <c r="P670">
        <v>480.69248080539501</v>
      </c>
      <c r="Q670">
        <v>480.53209322403598</v>
      </c>
      <c r="R670">
        <v>68.443699989838507</v>
      </c>
      <c r="S670" s="1">
        <f>(Table2[[#This Row],[Close Price]]-Table2[[#This Row],[20D EMA]])/Table2[[#This Row],[20D EMA]]</f>
        <v>2.8344719310900865E-2</v>
      </c>
      <c r="T670" s="1">
        <f>(Table2[[#This Row],[Close Price]]-Table2[[#This Row],[50D EMA]])/Table2[[#This Row],[50D EMA]]</f>
        <v>8.3369708381758473E-3</v>
      </c>
      <c r="U670" s="1">
        <f>(Table2[[#This Row],[Close Price]]-Table2[[#This Row],[200D EMA]])/Table2[[#This Row],[200D EMA]]</f>
        <v>8.6735242759755325E-3</v>
      </c>
      <c r="V670">
        <v>0.826776752323371</v>
      </c>
      <c r="W670">
        <v>470.9</v>
      </c>
      <c r="X670">
        <v>493</v>
      </c>
      <c r="Y670">
        <v>457.8</v>
      </c>
      <c r="Z670">
        <v>493</v>
      </c>
      <c r="AA670">
        <v>448.85</v>
      </c>
      <c r="AB670">
        <v>493</v>
      </c>
      <c r="AC670" s="1">
        <f>(Table2[[#This Row],[Close Price]]/Table2[[#This Row],[Day Low]])-1</f>
        <v>2.9305585049904437E-2</v>
      </c>
      <c r="AD670" s="1">
        <f>(Table2[[#This Row],[Day High]]/Table2[[#This Row],[Close Price]])-1</f>
        <v>1.7123994223230854E-2</v>
      </c>
      <c r="AE670" s="1">
        <f>(Table2[[#This Row],[Close Price]]/Table2[[#This Row],[Current Week Low]])-1</f>
        <v>5.8759283529925765E-2</v>
      </c>
      <c r="AF670" s="1">
        <f>(Table2[[#This Row],[Current Week High]]/Table2[[#This Row],[Close Price]])-1</f>
        <v>1.7123994223230854E-2</v>
      </c>
      <c r="AG670" s="1">
        <f>(Table2[[#This Row],[Close Price]]/Table2[[#This Row],[Current Month Low]])-1</f>
        <v>7.9870780884482517E-2</v>
      </c>
      <c r="AH670" s="1">
        <f>(Table2[[#This Row],[Current Month High]]/Table2[[#This Row],[Close Price]])-1</f>
        <v>1.7123994223230854E-2</v>
      </c>
      <c r="AI670">
        <v>18.6300804621415</v>
      </c>
      <c r="AJ670">
        <v>22.646761133603199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</v>
      </c>
      <c r="AM670">
        <v>0</v>
      </c>
      <c r="AN670">
        <v>2.42</v>
      </c>
      <c r="AO670" t="s">
        <v>3188</v>
      </c>
      <c r="AP670">
        <v>-8.0654638001412995E-2</v>
      </c>
      <c r="AQ670">
        <f>(Table2[[#This Row],[Sharpe Ratio]]-AVERAGE(Table2[Sharpe Ratio]))/_xlfn.STDEV.P(Table2[Sharpe Ratio])</f>
        <v>-1.7159120778293462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536</v>
      </c>
      <c r="AT670">
        <f>_xlfn.RANK.AVG(Table2[[#This Row],[6M Return vs Nifty Z-Score]],Table2[6M Return vs Nifty Z-Score])</f>
        <v>620</v>
      </c>
      <c r="AU670">
        <f>_xlfn.RANK.AVG(Table2[[#This Row],[Sharpe Ratio Z-Score]],Table2[Sharpe Ratio Z-Score])</f>
        <v>702</v>
      </c>
      <c r="AV670">
        <f>(Table2[[#This Row],[Rank 1Y]]+Table2[[#This Row],[Rank 6M]]+Table2[[#This Row],[Rank Sharpe]])/3</f>
        <v>619.33333333333337</v>
      </c>
    </row>
    <row r="671" spans="1:48" x14ac:dyDescent="0.3">
      <c r="A671" t="s">
        <v>2068</v>
      </c>
      <c r="B671" t="s">
        <v>2069</v>
      </c>
      <c r="C671" t="s">
        <v>3149</v>
      </c>
      <c r="D671" t="s">
        <v>117</v>
      </c>
      <c r="E671">
        <v>3097.90559325</v>
      </c>
      <c r="F671">
        <v>1064.1500000000001</v>
      </c>
      <c r="G671">
        <v>-26.961206436254301</v>
      </c>
      <c r="H671">
        <f>(Table2[[#This Row],[1Y Return vs Nifty]]-AVERAGE(Table2[1Y Return vs Nifty]))/_xlfn.STDEV.P(Table2[1Y Return vs Nifty])</f>
        <v>-0.88110554453271495</v>
      </c>
      <c r="I671">
        <v>-2.9600072020997601</v>
      </c>
      <c r="J671">
        <f>(Table2[[#This Row],[1M Return vs Nifty]]-AVERAGE(Table2[1M Return vs Nifty]))/_xlfn.STDEV.P(Table2[1M Return vs Nifty])</f>
        <v>-0.51771858133554394</v>
      </c>
      <c r="K671">
        <v>-18.589526619955102</v>
      </c>
      <c r="L671">
        <f>(Table2[[#This Row],[6M Return vs Nifty]]-AVERAGE(Table2[6M Return vs Nifty]))/_xlfn.STDEV.P(Table2[6M Return vs Nifty])</f>
        <v>-0.90264370494307489</v>
      </c>
      <c r="M671">
        <v>0.21438775488466399</v>
      </c>
      <c r="N671">
        <f>(Table2[[#This Row],[1W Return vs Nifty]]-AVERAGE(Table2[1W Return vs Nifty]))/_xlfn.STDEV.P(Table2[1W Return vs Nifty])</f>
        <v>-0.36563685899549658</v>
      </c>
      <c r="O671">
        <v>1107.1099999999999</v>
      </c>
      <c r="P671">
        <v>1119.6642049821201</v>
      </c>
      <c r="Q671">
        <v>1124.2895260600301</v>
      </c>
      <c r="R671">
        <v>28.4130007034864</v>
      </c>
      <c r="S671" s="1">
        <f>(Table2[[#This Row],[Close Price]]-Table2[[#This Row],[20D EMA]])/Table2[[#This Row],[20D EMA]]</f>
        <v>-3.8803732239795337E-2</v>
      </c>
      <c r="T671" s="1">
        <f>(Table2[[#This Row],[Close Price]]-Table2[[#This Row],[50D EMA]])/Table2[[#This Row],[50D EMA]]</f>
        <v>-4.9581119709910235E-2</v>
      </c>
      <c r="U671" s="1">
        <f>(Table2[[#This Row],[Close Price]]-Table2[[#This Row],[200D EMA]])/Table2[[#This Row],[200D EMA]]</f>
        <v>-5.3491137884014155E-2</v>
      </c>
      <c r="V671">
        <v>0.68685621175712197</v>
      </c>
      <c r="W671">
        <v>1062.2</v>
      </c>
      <c r="X671">
        <v>1090.2</v>
      </c>
      <c r="Y671">
        <v>1062.2</v>
      </c>
      <c r="Z671">
        <v>1098.3499999999999</v>
      </c>
      <c r="AA671">
        <v>1062.2</v>
      </c>
      <c r="AB671">
        <v>1198</v>
      </c>
      <c r="AC671" s="1">
        <f>(Table2[[#This Row],[Close Price]]/Table2[[#This Row],[Day Low]])-1</f>
        <v>1.8358124646959961E-3</v>
      </c>
      <c r="AD671" s="1">
        <f>(Table2[[#This Row],[Day High]]/Table2[[#This Row],[Close Price]])-1</f>
        <v>2.4479631630879073E-2</v>
      </c>
      <c r="AE671" s="1">
        <f>(Table2[[#This Row],[Close Price]]/Table2[[#This Row],[Current Week Low]])-1</f>
        <v>1.8358124646959961E-3</v>
      </c>
      <c r="AF671" s="1">
        <f>(Table2[[#This Row],[Current Week High]]/Table2[[#This Row],[Close Price]])-1</f>
        <v>3.2138326363764236E-2</v>
      </c>
      <c r="AG671" s="1">
        <f>(Table2[[#This Row],[Close Price]]/Table2[[#This Row],[Current Month Low]])-1</f>
        <v>1.8358124646959961E-3</v>
      </c>
      <c r="AH671" s="1">
        <f>(Table2[[#This Row],[Current Month High]]/Table2[[#This Row],[Close Price]])-1</f>
        <v>0.12578113987689687</v>
      </c>
      <c r="AI671">
        <v>27.707560024432599</v>
      </c>
      <c r="AJ671">
        <v>11.429319371727701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3187</v>
      </c>
      <c r="AN671">
        <v>-8.11</v>
      </c>
      <c r="AO671" t="s">
        <v>3187</v>
      </c>
      <c r="AP671">
        <v>-1.2309945360401E-2</v>
      </c>
      <c r="AQ671">
        <f>(Table2[[#This Row],[Sharpe Ratio]]-AVERAGE(Table2[Sharpe Ratio]))/_xlfn.STDEV.P(Table2[Sharpe Ratio])</f>
        <v>-0.91506948896079054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626</v>
      </c>
      <c r="AT671">
        <f>_xlfn.RANK.AVG(Table2[[#This Row],[6M Return vs Nifty Z-Score]],Table2[6M Return vs Nifty Z-Score])</f>
        <v>629</v>
      </c>
      <c r="AU671">
        <f>_xlfn.RANK.AVG(Table2[[#This Row],[Sharpe Ratio Z-Score]],Table2[Sharpe Ratio Z-Score])</f>
        <v>603</v>
      </c>
      <c r="AV671">
        <f>(Table2[[#This Row],[Rank 1Y]]+Table2[[#This Row],[Rank 6M]]+Table2[[#This Row],[Rank Sharpe]])/3</f>
        <v>619.33333333333337</v>
      </c>
    </row>
    <row r="672" spans="1:48" x14ac:dyDescent="0.3">
      <c r="A672" t="s">
        <v>2017</v>
      </c>
      <c r="B672" t="s">
        <v>2018</v>
      </c>
      <c r="C672" t="s">
        <v>3148</v>
      </c>
      <c r="D672" t="s">
        <v>190</v>
      </c>
      <c r="E672">
        <v>3323.44924485</v>
      </c>
      <c r="F672">
        <v>211.78</v>
      </c>
      <c r="G672">
        <v>-51.671754906388401</v>
      </c>
      <c r="H672">
        <f>(Table2[[#This Row],[1Y Return vs Nifty]]-AVERAGE(Table2[1Y Return vs Nifty]))/_xlfn.STDEV.P(Table2[1Y Return vs Nifty])</f>
        <v>-1.3024467099684629</v>
      </c>
      <c r="I672">
        <v>0.35989031657475101</v>
      </c>
      <c r="J672">
        <f>(Table2[[#This Row],[1M Return vs Nifty]]-AVERAGE(Table2[1M Return vs Nifty]))/_xlfn.STDEV.P(Table2[1M Return vs Nifty])</f>
        <v>-0.15151478918174066</v>
      </c>
      <c r="K672">
        <v>-18.2056635812467</v>
      </c>
      <c r="L672">
        <f>(Table2[[#This Row],[6M Return vs Nifty]]-AVERAGE(Table2[6M Return vs Nifty]))/_xlfn.STDEV.P(Table2[6M Return vs Nifty])</f>
        <v>-0.8903887373474344</v>
      </c>
      <c r="M672">
        <v>0.971184189211168</v>
      </c>
      <c r="N672">
        <f>(Table2[[#This Row],[1W Return vs Nifty]]-AVERAGE(Table2[1W Return vs Nifty]))/_xlfn.STDEV.P(Table2[1W Return vs Nifty])</f>
        <v>-0.20833311411796349</v>
      </c>
      <c r="O672">
        <v>214.17</v>
      </c>
      <c r="P672">
        <v>217.79793497110899</v>
      </c>
      <c r="Q672">
        <v>226.91248251650501</v>
      </c>
      <c r="R672">
        <v>44.907921067494598</v>
      </c>
      <c r="S672" s="1">
        <f>(Table2[[#This Row],[Close Price]]-Table2[[#This Row],[20D EMA]])/Table2[[#This Row],[20D EMA]]</f>
        <v>-1.1159359387402468E-2</v>
      </c>
      <c r="T672" s="1">
        <f>(Table2[[#This Row],[Close Price]]-Table2[[#This Row],[50D EMA]])/Table2[[#This Row],[50D EMA]]</f>
        <v>-2.7630817399197417E-2</v>
      </c>
      <c r="U672" s="1">
        <f>(Table2[[#This Row],[Close Price]]-Table2[[#This Row],[200D EMA]])/Table2[[#This Row],[200D EMA]]</f>
        <v>-6.66886296808476E-2</v>
      </c>
      <c r="V672">
        <v>0.56950942818258399</v>
      </c>
      <c r="W672">
        <v>210.2</v>
      </c>
      <c r="X672">
        <v>214.95</v>
      </c>
      <c r="Y672">
        <v>209.41</v>
      </c>
      <c r="Z672">
        <v>215.47</v>
      </c>
      <c r="AA672">
        <v>202.75</v>
      </c>
      <c r="AB672">
        <v>217.99</v>
      </c>
      <c r="AC672" s="1">
        <f>(Table2[[#This Row],[Close Price]]/Table2[[#This Row],[Day Low]])-1</f>
        <v>7.5166508087536332E-3</v>
      </c>
      <c r="AD672" s="1">
        <f>(Table2[[#This Row],[Day High]]/Table2[[#This Row],[Close Price]])-1</f>
        <v>1.4968363395976958E-2</v>
      </c>
      <c r="AE672" s="1">
        <f>(Table2[[#This Row],[Close Price]]/Table2[[#This Row],[Current Week Low]])-1</f>
        <v>1.131751110262158E-2</v>
      </c>
      <c r="AF672" s="1">
        <f>(Table2[[#This Row],[Current Week High]]/Table2[[#This Row],[Close Price]])-1</f>
        <v>1.7423741618660893E-2</v>
      </c>
      <c r="AG672" s="1">
        <f>(Table2[[#This Row],[Close Price]]/Table2[[#This Row],[Current Month Low]])-1</f>
        <v>4.4537607891492081E-2</v>
      </c>
      <c r="AH672" s="1">
        <f>(Table2[[#This Row],[Current Month High]]/Table2[[#This Row],[Close Price]])-1</f>
        <v>2.9322882236282988E-2</v>
      </c>
      <c r="AI672">
        <v>40.664840872603598</v>
      </c>
      <c r="AJ672">
        <v>11.1414326948307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-0.04</v>
      </c>
      <c r="AM672" t="s">
        <v>3187</v>
      </c>
      <c r="AN672">
        <v>-1.24</v>
      </c>
      <c r="AO672" t="s">
        <v>3187</v>
      </c>
      <c r="AP672">
        <v>1.6388832596689999E-3</v>
      </c>
      <c r="AQ672">
        <f>(Table2[[#This Row],[Sharpe Ratio]]-AVERAGE(Table2[Sharpe Ratio]))/_xlfn.STDEV.P(Table2[Sharpe Ratio])</f>
        <v>-0.75162130312349962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717</v>
      </c>
      <c r="AT672">
        <f>_xlfn.RANK.AVG(Table2[[#This Row],[6M Return vs Nifty Z-Score]],Table2[6M Return vs Nifty Z-Score])</f>
        <v>626</v>
      </c>
      <c r="AU672">
        <f>_xlfn.RANK.AVG(Table2[[#This Row],[Sharpe Ratio Z-Score]],Table2[Sharpe Ratio Z-Score])</f>
        <v>516</v>
      </c>
      <c r="AV672">
        <f>(Table2[[#This Row],[Rank 1Y]]+Table2[[#This Row],[Rank 6M]]+Table2[[#This Row],[Rank Sharpe]])/3</f>
        <v>619.66666666666663</v>
      </c>
    </row>
    <row r="673" spans="1:48" x14ac:dyDescent="0.3">
      <c r="A673" t="s">
        <v>1534</v>
      </c>
      <c r="B673" t="s">
        <v>1535</v>
      </c>
      <c r="C673" t="s">
        <v>3151</v>
      </c>
      <c r="D673" t="s">
        <v>258</v>
      </c>
      <c r="E673">
        <v>6599.7204831999998</v>
      </c>
      <c r="F673">
        <v>1468</v>
      </c>
      <c r="G673">
        <v>-41.911443801005902</v>
      </c>
      <c r="H673">
        <f>(Table2[[#This Row],[1Y Return vs Nifty]]-AVERAGE(Table2[1Y Return vs Nifty]))/_xlfn.STDEV.P(Table2[1Y Return vs Nifty])</f>
        <v>-1.1360230119624177</v>
      </c>
      <c r="I673">
        <v>4.4837146416982199</v>
      </c>
      <c r="J673">
        <f>(Table2[[#This Row],[1M Return vs Nifty]]-AVERAGE(Table2[1M Return vs Nifty]))/_xlfn.STDEV.P(Table2[1M Return vs Nifty])</f>
        <v>0.30336675386036299</v>
      </c>
      <c r="K673">
        <v>-8.5131859580315599</v>
      </c>
      <c r="L673">
        <f>(Table2[[#This Row],[6M Return vs Nifty]]-AVERAGE(Table2[6M Return vs Nifty]))/_xlfn.STDEV.P(Table2[6M Return vs Nifty])</f>
        <v>-0.5809528521065993</v>
      </c>
      <c r="M673">
        <v>5.4928563754279596</v>
      </c>
      <c r="N673">
        <f>(Table2[[#This Row],[1W Return vs Nifty]]-AVERAGE(Table2[1W Return vs Nifty]))/_xlfn.STDEV.P(Table2[1W Return vs Nifty])</f>
        <v>0.73151799476506074</v>
      </c>
      <c r="O673">
        <v>1420.63</v>
      </c>
      <c r="P673">
        <v>1407.14741423694</v>
      </c>
      <c r="Q673">
        <v>1417.0222650508999</v>
      </c>
      <c r="R673">
        <v>69.921121946832599</v>
      </c>
      <c r="S673" s="1">
        <f>(Table2[[#This Row],[Close Price]]-Table2[[#This Row],[20D EMA]])/Table2[[#This Row],[20D EMA]]</f>
        <v>3.3344361304491588E-2</v>
      </c>
      <c r="T673" s="1">
        <f>(Table2[[#This Row],[Close Price]]-Table2[[#This Row],[50D EMA]])/Table2[[#This Row],[50D EMA]]</f>
        <v>4.3245352368471504E-2</v>
      </c>
      <c r="U673" s="1">
        <f>(Table2[[#This Row],[Close Price]]-Table2[[#This Row],[200D EMA]])/Table2[[#This Row],[200D EMA]]</f>
        <v>3.5975253322691393E-2</v>
      </c>
      <c r="V673">
        <v>0.41944460516982002</v>
      </c>
      <c r="W673">
        <v>1427.3</v>
      </c>
      <c r="X673">
        <v>1477.5</v>
      </c>
      <c r="Y673">
        <v>1374.2</v>
      </c>
      <c r="Z673">
        <v>1477.5</v>
      </c>
      <c r="AA673">
        <v>1345.05</v>
      </c>
      <c r="AB673">
        <v>1477.5</v>
      </c>
      <c r="AC673" s="1">
        <f>(Table2[[#This Row],[Close Price]]/Table2[[#This Row],[Day Low]])-1</f>
        <v>2.8515378687031578E-2</v>
      </c>
      <c r="AD673" s="1">
        <f>(Table2[[#This Row],[Day High]]/Table2[[#This Row],[Close Price]])-1</f>
        <v>6.4713896457766484E-3</v>
      </c>
      <c r="AE673" s="1">
        <f>(Table2[[#This Row],[Close Price]]/Table2[[#This Row],[Current Week Low]])-1</f>
        <v>6.8257895502837895E-2</v>
      </c>
      <c r="AF673" s="1">
        <f>(Table2[[#This Row],[Current Week High]]/Table2[[#This Row],[Close Price]])-1</f>
        <v>6.4713896457766484E-3</v>
      </c>
      <c r="AG673" s="1">
        <f>(Table2[[#This Row],[Close Price]]/Table2[[#This Row],[Current Month Low]])-1</f>
        <v>9.1409241292145227E-2</v>
      </c>
      <c r="AH673" s="1">
        <f>(Table2[[#This Row],[Current Month High]]/Table2[[#This Row],[Close Price]])-1</f>
        <v>6.4713896457766484E-3</v>
      </c>
      <c r="AI673">
        <v>24.860354223433198</v>
      </c>
      <c r="AJ673">
        <v>28.422710174087999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0.04</v>
      </c>
      <c r="AM673" t="s">
        <v>3188</v>
      </c>
      <c r="AN673">
        <v>2.64</v>
      </c>
      <c r="AO673" t="s">
        <v>3188</v>
      </c>
      <c r="AP673">
        <v>-4.9659754662817003E-2</v>
      </c>
      <c r="AQ673">
        <f>(Table2[[#This Row],[Sharpe Ratio]]-AVERAGE(Table2[Sharpe Ratio]))/_xlfn.STDEV.P(Table2[Sharpe Ratio])</f>
        <v>-1.3527233406300954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687</v>
      </c>
      <c r="AT673">
        <f>_xlfn.RANK.AVG(Table2[[#This Row],[6M Return vs Nifty Z-Score]],Table2[6M Return vs Nifty Z-Score])</f>
        <v>508</v>
      </c>
      <c r="AU673">
        <f>_xlfn.RANK.AVG(Table2[[#This Row],[Sharpe Ratio Z-Score]],Table2[Sharpe Ratio Z-Score])</f>
        <v>665</v>
      </c>
      <c r="AV673">
        <f>(Table2[[#This Row],[Rank 1Y]]+Table2[[#This Row],[Rank 6M]]+Table2[[#This Row],[Rank Sharpe]])/3</f>
        <v>620</v>
      </c>
    </row>
    <row r="674" spans="1:48" x14ac:dyDescent="0.3">
      <c r="A674" t="s">
        <v>2060</v>
      </c>
      <c r="B674" t="s">
        <v>2061</v>
      </c>
      <c r="C674" t="s">
        <v>3155</v>
      </c>
      <c r="D674" t="s">
        <v>133</v>
      </c>
      <c r="E674">
        <v>3108.5803280999999</v>
      </c>
      <c r="F674">
        <v>409</v>
      </c>
      <c r="G674">
        <v>-44.0406956648185</v>
      </c>
      <c r="H674">
        <f>(Table2[[#This Row],[1Y Return vs Nifty]]-AVERAGE(Table2[1Y Return vs Nifty]))/_xlfn.STDEV.P(Table2[1Y Return vs Nifty])</f>
        <v>-1.1723290236597845</v>
      </c>
      <c r="I674">
        <v>-3.96448221026432</v>
      </c>
      <c r="J674">
        <f>(Table2[[#This Row],[1M Return vs Nifty]]-AVERAGE(Table2[1M Return vs Nifty]))/_xlfn.STDEV.P(Table2[1M Return vs Nifty])</f>
        <v>-0.628517952413856</v>
      </c>
      <c r="K674">
        <v>-35.278028079598499</v>
      </c>
      <c r="L674">
        <f>(Table2[[#This Row],[6M Return vs Nifty]]-AVERAGE(Table2[6M Return vs Nifty]))/_xlfn.STDEV.P(Table2[6M Return vs Nifty])</f>
        <v>-1.4354302042524991</v>
      </c>
      <c r="M674">
        <v>2.3377837956048899</v>
      </c>
      <c r="N674">
        <f>(Table2[[#This Row],[1W Return vs Nifty]]-AVERAGE(Table2[1W Return vs Nifty]))/_xlfn.STDEV.P(Table2[1W Return vs Nifty])</f>
        <v>7.5721125679300658E-2</v>
      </c>
      <c r="O674">
        <v>396.26</v>
      </c>
      <c r="P674">
        <v>404.29795558111999</v>
      </c>
      <c r="Q674">
        <v>433.8102947392</v>
      </c>
      <c r="R674">
        <v>66.021025502928197</v>
      </c>
      <c r="S674" s="1">
        <f>(Table2[[#This Row],[Close Price]]-Table2[[#This Row],[20D EMA]])/Table2[[#This Row],[20D EMA]]</f>
        <v>3.2150608186544215E-2</v>
      </c>
      <c r="T674" s="1">
        <f>(Table2[[#This Row],[Close Price]]-Table2[[#This Row],[50D EMA]])/Table2[[#This Row],[50D EMA]]</f>
        <v>1.1630146415461083E-2</v>
      </c>
      <c r="U674" s="1">
        <f>(Table2[[#This Row],[Close Price]]-Table2[[#This Row],[200D EMA]])/Table2[[#This Row],[200D EMA]]</f>
        <v>-5.7191576687029906E-2</v>
      </c>
      <c r="V674">
        <v>2.0463566799892998</v>
      </c>
      <c r="W674">
        <v>400.25</v>
      </c>
      <c r="X674">
        <v>446.35</v>
      </c>
      <c r="Y674">
        <v>378.05</v>
      </c>
      <c r="Z674">
        <v>446.35</v>
      </c>
      <c r="AA674">
        <v>371</v>
      </c>
      <c r="AB674">
        <v>446.35</v>
      </c>
      <c r="AC674" s="1">
        <f>(Table2[[#This Row],[Close Price]]/Table2[[#This Row],[Day Low]])-1</f>
        <v>2.1861336664584563E-2</v>
      </c>
      <c r="AD674" s="1">
        <f>(Table2[[#This Row],[Day High]]/Table2[[#This Row],[Close Price]])-1</f>
        <v>9.1320293398533092E-2</v>
      </c>
      <c r="AE674" s="1">
        <f>(Table2[[#This Row],[Close Price]]/Table2[[#This Row],[Current Week Low]])-1</f>
        <v>8.186747784684556E-2</v>
      </c>
      <c r="AF674" s="1">
        <f>(Table2[[#This Row],[Current Week High]]/Table2[[#This Row],[Close Price]])-1</f>
        <v>9.1320293398533092E-2</v>
      </c>
      <c r="AG674" s="1">
        <f>(Table2[[#This Row],[Close Price]]/Table2[[#This Row],[Current Month Low]])-1</f>
        <v>0.10242587601078168</v>
      </c>
      <c r="AH674" s="1">
        <f>(Table2[[#This Row],[Current Month High]]/Table2[[#This Row],[Close Price]])-1</f>
        <v>9.1320293398533092E-2</v>
      </c>
      <c r="AI674">
        <v>43.031784841075698</v>
      </c>
      <c r="AJ674">
        <v>18.5507246376811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0.1</v>
      </c>
      <c r="AM674" t="s">
        <v>3188</v>
      </c>
      <c r="AN674">
        <v>3.93</v>
      </c>
      <c r="AO674" t="s">
        <v>3188</v>
      </c>
      <c r="AP674">
        <v>2.7284744506771999E-2</v>
      </c>
      <c r="AQ674">
        <f>(Table2[[#This Row],[Sharpe Ratio]]-AVERAGE(Table2[Sharpe Ratio]))/_xlfn.STDEV.P(Table2[Sharpe Ratio])</f>
        <v>-0.45111080082636595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696</v>
      </c>
      <c r="AT674">
        <f>_xlfn.RANK.AVG(Table2[[#This Row],[6M Return vs Nifty Z-Score]],Table2[6M Return vs Nifty Z-Score])</f>
        <v>716</v>
      </c>
      <c r="AU674">
        <f>_xlfn.RANK.AVG(Table2[[#This Row],[Sharpe Ratio Z-Score]],Table2[Sharpe Ratio Z-Score])</f>
        <v>451</v>
      </c>
      <c r="AV674">
        <f>(Table2[[#This Row],[Rank 1Y]]+Table2[[#This Row],[Rank 6M]]+Table2[[#This Row],[Rank Sharpe]])/3</f>
        <v>621</v>
      </c>
    </row>
    <row r="675" spans="1:48" x14ac:dyDescent="0.3">
      <c r="A675" t="s">
        <v>629</v>
      </c>
      <c r="B675" t="s">
        <v>630</v>
      </c>
      <c r="C675" t="s">
        <v>3142</v>
      </c>
      <c r="D675" t="s">
        <v>24</v>
      </c>
      <c r="E675">
        <v>30639.063630174998</v>
      </c>
      <c r="F675">
        <v>190.19</v>
      </c>
      <c r="G675">
        <v>-45.581669395083203</v>
      </c>
      <c r="H675">
        <f>(Table2[[#This Row],[1Y Return vs Nifty]]-AVERAGE(Table2[1Y Return vs Nifty]))/_xlfn.STDEV.P(Table2[1Y Return vs Nifty])</f>
        <v>-1.1986042667285628</v>
      </c>
      <c r="I675">
        <v>-4.3794240735344498</v>
      </c>
      <c r="J675">
        <f>(Table2[[#This Row],[1M Return vs Nifty]]-AVERAGE(Table2[1M Return vs Nifty]))/_xlfn.STDEV.P(Table2[1M Return vs Nifty])</f>
        <v>-0.67428842665233624</v>
      </c>
      <c r="K675">
        <v>-2.0019613879057001</v>
      </c>
      <c r="L675">
        <f>(Table2[[#This Row],[6M Return vs Nifty]]-AVERAGE(Table2[6M Return vs Nifty]))/_xlfn.STDEV.P(Table2[6M Return vs Nifty])</f>
        <v>-0.37307963153470292</v>
      </c>
      <c r="M675">
        <v>2.2287701812301099</v>
      </c>
      <c r="N675">
        <f>(Table2[[#This Row],[1W Return vs Nifty]]-AVERAGE(Table2[1W Return vs Nifty]))/_xlfn.STDEV.P(Table2[1W Return vs Nifty])</f>
        <v>5.3062126500678854E-2</v>
      </c>
      <c r="O675">
        <v>196.31</v>
      </c>
      <c r="P675">
        <v>198.34928096657401</v>
      </c>
      <c r="Q675">
        <v>203.446046716567</v>
      </c>
      <c r="R675">
        <v>42.285036134878297</v>
      </c>
      <c r="S675" s="1">
        <f>(Table2[[#This Row],[Close Price]]-Table2[[#This Row],[20D EMA]])/Table2[[#This Row],[20D EMA]]</f>
        <v>-3.1175182109928198E-2</v>
      </c>
      <c r="T675" s="1">
        <f>(Table2[[#This Row],[Close Price]]-Table2[[#This Row],[50D EMA]])/Table2[[#This Row],[50D EMA]]</f>
        <v>-4.1135924097194104E-2</v>
      </c>
      <c r="U675" s="1">
        <f>(Table2[[#This Row],[Close Price]]-Table2[[#This Row],[200D EMA]])/Table2[[#This Row],[200D EMA]]</f>
        <v>-6.5157553712679409E-2</v>
      </c>
      <c r="V675">
        <v>1.2923611714312899</v>
      </c>
      <c r="W675">
        <v>188.37</v>
      </c>
      <c r="X675">
        <v>193.45</v>
      </c>
      <c r="Y675">
        <v>188.37</v>
      </c>
      <c r="Z675">
        <v>210.65</v>
      </c>
      <c r="AA675">
        <v>182.55</v>
      </c>
      <c r="AB675">
        <v>211.8</v>
      </c>
      <c r="AC675" s="1">
        <f>(Table2[[#This Row],[Close Price]]/Table2[[#This Row],[Day Low]])-1</f>
        <v>9.6618357487923134E-3</v>
      </c>
      <c r="AD675" s="1">
        <f>(Table2[[#This Row],[Day High]]/Table2[[#This Row],[Close Price]])-1</f>
        <v>1.7140753982859191E-2</v>
      </c>
      <c r="AE675" s="1">
        <f>(Table2[[#This Row],[Close Price]]/Table2[[#This Row],[Current Week Low]])-1</f>
        <v>9.6618357487923134E-3</v>
      </c>
      <c r="AF675" s="1">
        <f>(Table2[[#This Row],[Current Week High]]/Table2[[#This Row],[Close Price]])-1</f>
        <v>0.10757663389242333</v>
      </c>
      <c r="AG675" s="1">
        <f>(Table2[[#This Row],[Close Price]]/Table2[[#This Row],[Current Month Low]])-1</f>
        <v>4.1851547521226884E-2</v>
      </c>
      <c r="AH675" s="1">
        <f>(Table2[[#This Row],[Current Month High]]/Table2[[#This Row],[Close Price]])-1</f>
        <v>0.11362321888637683</v>
      </c>
      <c r="AI675">
        <v>38.335348861664599</v>
      </c>
      <c r="AJ675">
        <v>12.438663907774099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-0.13</v>
      </c>
      <c r="AM675" t="s">
        <v>3187</v>
      </c>
      <c r="AN675">
        <v>-4.3</v>
      </c>
      <c r="AO675" t="s">
        <v>3187</v>
      </c>
      <c r="AP675">
        <v>-9.4683171364528002E-2</v>
      </c>
      <c r="AQ675">
        <f>(Table2[[#This Row],[Sharpe Ratio]]-AVERAGE(Table2[Sharpe Ratio]))/_xlfn.STDEV.P(Table2[Sharpe Ratio])</f>
        <v>-1.8802942199154498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701</v>
      </c>
      <c r="AT675">
        <f>_xlfn.RANK.AVG(Table2[[#This Row],[6M Return vs Nifty Z-Score]],Table2[6M Return vs Nifty Z-Score])</f>
        <v>450</v>
      </c>
      <c r="AU675">
        <f>_xlfn.RANK.AVG(Table2[[#This Row],[Sharpe Ratio Z-Score]],Table2[Sharpe Ratio Z-Score])</f>
        <v>713</v>
      </c>
      <c r="AV675">
        <f>(Table2[[#This Row],[Rank 1Y]]+Table2[[#This Row],[Rank 6M]]+Table2[[#This Row],[Rank Sharpe]])/3</f>
        <v>621.33333333333337</v>
      </c>
    </row>
    <row r="676" spans="1:48" x14ac:dyDescent="0.3">
      <c r="A676" t="s">
        <v>1471</v>
      </c>
      <c r="B676" t="s">
        <v>1472</v>
      </c>
      <c r="C676" t="s">
        <v>3156</v>
      </c>
      <c r="D676" t="s">
        <v>448</v>
      </c>
      <c r="E676">
        <v>7127.2479700000004</v>
      </c>
      <c r="F676">
        <v>2199.6999999999998</v>
      </c>
      <c r="G676">
        <v>-24.749072192314799</v>
      </c>
      <c r="H676">
        <f>(Table2[[#This Row],[1Y Return vs Nifty]]-AVERAGE(Table2[1Y Return vs Nifty]))/_xlfn.STDEV.P(Table2[1Y Return vs Nifty])</f>
        <v>-0.84338629999355319</v>
      </c>
      <c r="I676">
        <v>0.33069443295026002</v>
      </c>
      <c r="J676">
        <f>(Table2[[#This Row],[1M Return vs Nifty]]-AVERAGE(Table2[1M Return vs Nifty]))/_xlfn.STDEV.P(Table2[1M Return vs Nifty])</f>
        <v>-0.15473526307842841</v>
      </c>
      <c r="K676">
        <v>-11.961276351850699</v>
      </c>
      <c r="L676">
        <f>(Table2[[#This Row],[6M Return vs Nifty]]-AVERAGE(Table2[6M Return vs Nifty]))/_xlfn.STDEV.P(Table2[6M Return vs Nifty])</f>
        <v>-0.69103439625649632</v>
      </c>
      <c r="M676">
        <v>-8.1093898932828007E-2</v>
      </c>
      <c r="N676">
        <f>(Table2[[#This Row],[1W Return vs Nifty]]-AVERAGE(Table2[1W Return vs Nifty]))/_xlfn.STDEV.P(Table2[1W Return vs Nifty])</f>
        <v>-0.42705412865991116</v>
      </c>
      <c r="O676">
        <v>2246.15</v>
      </c>
      <c r="P676">
        <v>2256.2945989885102</v>
      </c>
      <c r="Q676">
        <v>2260.30094433159</v>
      </c>
      <c r="R676">
        <v>36.621428733833604</v>
      </c>
      <c r="S676" s="1">
        <f>(Table2[[#This Row],[Close Price]]-Table2[[#This Row],[20D EMA]])/Table2[[#This Row],[20D EMA]]</f>
        <v>-2.0679829931215758E-2</v>
      </c>
      <c r="T676" s="1">
        <f>(Table2[[#This Row],[Close Price]]-Table2[[#This Row],[50D EMA]])/Table2[[#This Row],[50D EMA]]</f>
        <v>-2.5082982964140212E-2</v>
      </c>
      <c r="U676" s="1">
        <f>(Table2[[#This Row],[Close Price]]-Table2[[#This Row],[200D EMA]])/Table2[[#This Row],[200D EMA]]</f>
        <v>-2.6811006951780462E-2</v>
      </c>
      <c r="V676">
        <v>0.48895564123608998</v>
      </c>
      <c r="W676">
        <v>2195</v>
      </c>
      <c r="X676">
        <v>2240</v>
      </c>
      <c r="Y676">
        <v>2195</v>
      </c>
      <c r="Z676">
        <v>2262</v>
      </c>
      <c r="AA676">
        <v>2130.15</v>
      </c>
      <c r="AB676">
        <v>2374</v>
      </c>
      <c r="AC676" s="1">
        <f>(Table2[[#This Row],[Close Price]]/Table2[[#This Row],[Day Low]])-1</f>
        <v>2.1412300683369967E-3</v>
      </c>
      <c r="AD676" s="1">
        <f>(Table2[[#This Row],[Day High]]/Table2[[#This Row],[Close Price]])-1</f>
        <v>1.8320680092740016E-2</v>
      </c>
      <c r="AE676" s="1">
        <f>(Table2[[#This Row],[Close Price]]/Table2[[#This Row],[Current Week Low]])-1</f>
        <v>2.1412300683369967E-3</v>
      </c>
      <c r="AF676" s="1">
        <f>(Table2[[#This Row],[Current Week High]]/Table2[[#This Row],[Close Price]])-1</f>
        <v>2.8322043915079309E-2</v>
      </c>
      <c r="AG676" s="1">
        <f>(Table2[[#This Row],[Close Price]]/Table2[[#This Row],[Current Month Low]])-1</f>
        <v>3.2650282843931011E-2</v>
      </c>
      <c r="AH676" s="1">
        <f>(Table2[[#This Row],[Current Month High]]/Table2[[#This Row],[Close Price]])-1</f>
        <v>7.9238077919716376E-2</v>
      </c>
      <c r="AI676">
        <v>24.335136609537599</v>
      </c>
      <c r="AJ676">
        <v>12.229591836734601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-7.0000000000000007E-2</v>
      </c>
      <c r="AM676" t="s">
        <v>3187</v>
      </c>
      <c r="AN676">
        <v>-3.82</v>
      </c>
      <c r="AO676" t="s">
        <v>3187</v>
      </c>
      <c r="AP676">
        <v>-8.2394043103553E-2</v>
      </c>
      <c r="AQ676">
        <f>(Table2[[#This Row],[Sharpe Ratio]]-AVERAGE(Table2[Sharpe Ratio]))/_xlfn.STDEV.P(Table2[Sharpe Ratio])</f>
        <v>-1.7362939045851675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607</v>
      </c>
      <c r="AT676">
        <f>_xlfn.RANK.AVG(Table2[[#This Row],[6M Return vs Nifty Z-Score]],Table2[6M Return vs Nifty Z-Score])</f>
        <v>554</v>
      </c>
      <c r="AU676">
        <f>_xlfn.RANK.AVG(Table2[[#This Row],[Sharpe Ratio Z-Score]],Table2[Sharpe Ratio Z-Score])</f>
        <v>704</v>
      </c>
      <c r="AV676">
        <f>(Table2[[#This Row],[Rank 1Y]]+Table2[[#This Row],[Rank 6M]]+Table2[[#This Row],[Rank Sharpe]])/3</f>
        <v>621.66666666666663</v>
      </c>
    </row>
    <row r="677" spans="1:48" x14ac:dyDescent="0.3">
      <c r="A677" t="s">
        <v>741</v>
      </c>
      <c r="B677" t="s">
        <v>742</v>
      </c>
      <c r="C677" t="s">
        <v>3152</v>
      </c>
      <c r="D677" t="s">
        <v>95</v>
      </c>
      <c r="E677">
        <v>23200.990398599999</v>
      </c>
      <c r="F677">
        <v>287</v>
      </c>
      <c r="G677">
        <v>-35.851575368487303</v>
      </c>
      <c r="H677">
        <f>(Table2[[#This Row],[1Y Return vs Nifty]]-AVERAGE(Table2[1Y Return vs Nifty]))/_xlfn.STDEV.P(Table2[1Y Return vs Nifty])</f>
        <v>-1.0326958020936994</v>
      </c>
      <c r="I677">
        <v>-2.6880521893613798</v>
      </c>
      <c r="J677">
        <f>(Table2[[#This Row],[1M Return vs Nifty]]-AVERAGE(Table2[1M Return vs Nifty]))/_xlfn.STDEV.P(Table2[1M Return vs Nifty])</f>
        <v>-0.48772037916218491</v>
      </c>
      <c r="K677">
        <v>-6.7928643601954901</v>
      </c>
      <c r="L677">
        <f>(Table2[[#This Row],[6M Return vs Nifty]]-AVERAGE(Table2[6M Return vs Nifty]))/_xlfn.STDEV.P(Table2[6M Return vs Nifty])</f>
        <v>-0.52603095729094218</v>
      </c>
      <c r="M677">
        <v>1.98557580563159</v>
      </c>
      <c r="N677">
        <f>(Table2[[#This Row],[1W Return vs Nifty]]-AVERAGE(Table2[1W Return vs Nifty]))/_xlfn.STDEV.P(Table2[1W Return vs Nifty])</f>
        <v>2.5130167538217939E-3</v>
      </c>
      <c r="O677">
        <v>295.2</v>
      </c>
      <c r="P677">
        <v>296.16992077330002</v>
      </c>
      <c r="Q677">
        <v>294.52830804504799</v>
      </c>
      <c r="R677">
        <v>40.178939695447099</v>
      </c>
      <c r="S677" s="1">
        <f>(Table2[[#This Row],[Close Price]]-Table2[[#This Row],[20D EMA]])/Table2[[#This Row],[20D EMA]]</f>
        <v>-2.7777777777777742E-2</v>
      </c>
      <c r="T677" s="1">
        <f>(Table2[[#This Row],[Close Price]]-Table2[[#This Row],[50D EMA]])/Table2[[#This Row],[50D EMA]]</f>
        <v>-3.0961688308378334E-2</v>
      </c>
      <c r="U677" s="1">
        <f>(Table2[[#This Row],[Close Price]]-Table2[[#This Row],[200D EMA]])/Table2[[#This Row],[200D EMA]]</f>
        <v>-2.5560558491024711E-2</v>
      </c>
      <c r="V677">
        <v>0.49545726491180497</v>
      </c>
      <c r="W677">
        <v>285.2</v>
      </c>
      <c r="X677">
        <v>298.45</v>
      </c>
      <c r="Y677">
        <v>285</v>
      </c>
      <c r="Z677">
        <v>298.7</v>
      </c>
      <c r="AA677">
        <v>278.75</v>
      </c>
      <c r="AB677">
        <v>313.5</v>
      </c>
      <c r="AC677" s="1">
        <f>(Table2[[#This Row],[Close Price]]/Table2[[#This Row],[Day Low]])-1</f>
        <v>6.3113604488078678E-3</v>
      </c>
      <c r="AD677" s="1">
        <f>(Table2[[#This Row],[Day High]]/Table2[[#This Row],[Close Price]])-1</f>
        <v>3.9895470383275233E-2</v>
      </c>
      <c r="AE677" s="1">
        <f>(Table2[[#This Row],[Close Price]]/Table2[[#This Row],[Current Week Low]])-1</f>
        <v>7.0175438596491446E-3</v>
      </c>
      <c r="AF677" s="1">
        <f>(Table2[[#This Row],[Current Week High]]/Table2[[#This Row],[Close Price]])-1</f>
        <v>4.0766550522647993E-2</v>
      </c>
      <c r="AG677" s="1">
        <f>(Table2[[#This Row],[Close Price]]/Table2[[#This Row],[Current Month Low]])-1</f>
        <v>2.9596412556053719E-2</v>
      </c>
      <c r="AH677" s="1">
        <f>(Table2[[#This Row],[Current Month High]]/Table2[[#This Row],[Close Price]])-1</f>
        <v>9.2334494773519182E-2</v>
      </c>
      <c r="AI677">
        <v>24.494773519163701</v>
      </c>
      <c r="AJ677">
        <v>13.956720270001901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-0.02</v>
      </c>
      <c r="AM677" t="s">
        <v>3187</v>
      </c>
      <c r="AN677">
        <v>-7.27</v>
      </c>
      <c r="AO677" t="s">
        <v>3187</v>
      </c>
      <c r="AP677">
        <v>-8.4211045910340995E-2</v>
      </c>
      <c r="AQ677">
        <f>(Table2[[#This Row],[Sharpe Ratio]]-AVERAGE(Table2[Sharpe Ratio]))/_xlfn.STDEV.P(Table2[Sharpe Ratio])</f>
        <v>-1.7575849979464733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666</v>
      </c>
      <c r="AT677">
        <f>_xlfn.RANK.AVG(Table2[[#This Row],[6M Return vs Nifty Z-Score]],Table2[6M Return vs Nifty Z-Score])</f>
        <v>494</v>
      </c>
      <c r="AU677">
        <f>_xlfn.RANK.AVG(Table2[[#This Row],[Sharpe Ratio Z-Score]],Table2[Sharpe Ratio Z-Score])</f>
        <v>706</v>
      </c>
      <c r="AV677">
        <f>(Table2[[#This Row],[Rank 1Y]]+Table2[[#This Row],[Rank 6M]]+Table2[[#This Row],[Rank Sharpe]])/3</f>
        <v>622</v>
      </c>
    </row>
    <row r="678" spans="1:48" x14ac:dyDescent="0.3">
      <c r="A678" t="s">
        <v>1707</v>
      </c>
      <c r="B678" t="s">
        <v>1708</v>
      </c>
      <c r="C678" t="s">
        <v>3153</v>
      </c>
      <c r="D678" t="s">
        <v>1149</v>
      </c>
      <c r="E678">
        <v>5012.5112212499998</v>
      </c>
      <c r="F678">
        <v>2990.25</v>
      </c>
      <c r="G678">
        <v>-8.5201906924020196</v>
      </c>
      <c r="H678">
        <f>(Table2[[#This Row],[1Y Return vs Nifty]]-AVERAGE(Table2[1Y Return vs Nifty]))/_xlfn.STDEV.P(Table2[1Y Return vs Nifty])</f>
        <v>-0.56666658844379203</v>
      </c>
      <c r="I678">
        <v>1.6505868342585499</v>
      </c>
      <c r="J678">
        <f>(Table2[[#This Row],[1M Return vs Nifty]]-AVERAGE(Table2[1M Return vs Nifty]))/_xlfn.STDEV.P(Table2[1M Return vs Nifty])</f>
        <v>-9.1435392751389993E-3</v>
      </c>
      <c r="K678">
        <v>-22.1928103434118</v>
      </c>
      <c r="L678">
        <f>(Table2[[#This Row],[6M Return vs Nifty]]-AVERAGE(Table2[6M Return vs Nifty]))/_xlfn.STDEV.P(Table2[6M Return vs Nifty])</f>
        <v>-1.0176798527770545</v>
      </c>
      <c r="M678">
        <v>0.69495265498605496</v>
      </c>
      <c r="N678">
        <f>(Table2[[#This Row],[1W Return vs Nifty]]-AVERAGE(Table2[1W Return vs Nifty]))/_xlfn.STDEV.P(Table2[1W Return vs Nifty])</f>
        <v>-0.26574915470164595</v>
      </c>
      <c r="O678">
        <v>3052.66</v>
      </c>
      <c r="P678">
        <v>3082.0103120355998</v>
      </c>
      <c r="Q678">
        <v>3008.19759811534</v>
      </c>
      <c r="R678">
        <v>39.685653408625697</v>
      </c>
      <c r="S678" s="1">
        <f>(Table2[[#This Row],[Close Price]]-Table2[[#This Row],[20D EMA]])/Table2[[#This Row],[20D EMA]]</f>
        <v>-2.0444464827396387E-2</v>
      </c>
      <c r="T678" s="1">
        <f>(Table2[[#This Row],[Close Price]]-Table2[[#This Row],[50D EMA]])/Table2[[#This Row],[50D EMA]]</f>
        <v>-2.9772876384373329E-2</v>
      </c>
      <c r="U678" s="1">
        <f>(Table2[[#This Row],[Close Price]]-Table2[[#This Row],[200D EMA]])/Table2[[#This Row],[200D EMA]]</f>
        <v>-5.9662297870938918E-3</v>
      </c>
      <c r="V678">
        <v>0.40656202321416202</v>
      </c>
      <c r="W678">
        <v>2950.05</v>
      </c>
      <c r="X678">
        <v>3044</v>
      </c>
      <c r="Y678">
        <v>2950.05</v>
      </c>
      <c r="Z678">
        <v>3074.1</v>
      </c>
      <c r="AA678">
        <v>2902.3</v>
      </c>
      <c r="AB678">
        <v>3140</v>
      </c>
      <c r="AC678" s="1">
        <f>(Table2[[#This Row],[Close Price]]/Table2[[#This Row],[Day Low]])-1</f>
        <v>1.3626887679869748E-2</v>
      </c>
      <c r="AD678" s="1">
        <f>(Table2[[#This Row],[Day High]]/Table2[[#This Row],[Close Price]])-1</f>
        <v>1.7975085695175919E-2</v>
      </c>
      <c r="AE678" s="1">
        <f>(Table2[[#This Row],[Close Price]]/Table2[[#This Row],[Current Week Low]])-1</f>
        <v>1.3626887679869748E-2</v>
      </c>
      <c r="AF678" s="1">
        <f>(Table2[[#This Row],[Current Week High]]/Table2[[#This Row],[Close Price]])-1</f>
        <v>2.8041133684474584E-2</v>
      </c>
      <c r="AG678" s="1">
        <f>(Table2[[#This Row],[Close Price]]/Table2[[#This Row],[Current Month Low]])-1</f>
        <v>3.0303552355028796E-2</v>
      </c>
      <c r="AH678" s="1">
        <f>(Table2[[#This Row],[Current Month High]]/Table2[[#This Row],[Close Price]])-1</f>
        <v>5.0079424797257799E-2</v>
      </c>
      <c r="AI678">
        <v>23.735473622606701</v>
      </c>
      <c r="AJ678">
        <v>30.010869565217298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</v>
      </c>
      <c r="AM678">
        <v>0</v>
      </c>
      <c r="AN678">
        <v>-4.4400000000000004</v>
      </c>
      <c r="AO678" t="s">
        <v>3187</v>
      </c>
      <c r="AP678">
        <v>-7.4669527657142007E-2</v>
      </c>
      <c r="AQ678">
        <f>(Table2[[#This Row],[Sharpe Ratio]]-AVERAGE(Table2[Sharpe Ratio]))/_xlfn.STDEV.P(Table2[Sharpe Ratio])</f>
        <v>-1.6457803517574126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513</v>
      </c>
      <c r="AT678">
        <f>_xlfn.RANK.AVG(Table2[[#This Row],[6M Return vs Nifty Z-Score]],Table2[6M Return vs Nifty Z-Score])</f>
        <v>656</v>
      </c>
      <c r="AU678">
        <f>_xlfn.RANK.AVG(Table2[[#This Row],[Sharpe Ratio Z-Score]],Table2[Sharpe Ratio Z-Score])</f>
        <v>698</v>
      </c>
      <c r="AV678">
        <f>(Table2[[#This Row],[Rank 1Y]]+Table2[[#This Row],[Rank 6M]]+Table2[[#This Row],[Rank Sharpe]])/3</f>
        <v>622.33333333333337</v>
      </c>
    </row>
    <row r="679" spans="1:48" x14ac:dyDescent="0.3">
      <c r="A679" t="s">
        <v>2441</v>
      </c>
      <c r="B679" t="s">
        <v>2442</v>
      </c>
      <c r="C679" t="s">
        <v>3150</v>
      </c>
      <c r="D679" t="s">
        <v>77</v>
      </c>
      <c r="E679">
        <v>2101.4820100000002</v>
      </c>
      <c r="F679">
        <v>81.349999999999994</v>
      </c>
      <c r="G679">
        <v>-58.788472614554699</v>
      </c>
      <c r="H679">
        <f>(Table2[[#This Row],[1Y Return vs Nifty]]-AVERAGE(Table2[1Y Return vs Nifty]))/_xlfn.STDEV.P(Table2[1Y Return vs Nifty])</f>
        <v>-1.4237943254153709</v>
      </c>
      <c r="I679">
        <v>-4.2854732864482799</v>
      </c>
      <c r="J679">
        <f>(Table2[[#This Row],[1M Return vs Nifty]]-AVERAGE(Table2[1M Return vs Nifty]))/_xlfn.STDEV.P(Table2[1M Return vs Nifty])</f>
        <v>-0.6639251144376489</v>
      </c>
      <c r="K679">
        <v>-25.799836085862001</v>
      </c>
      <c r="L679">
        <f>(Table2[[#This Row],[6M Return vs Nifty]]-AVERAGE(Table2[6M Return vs Nifty]))/_xlfn.STDEV.P(Table2[6M Return vs Nifty])</f>
        <v>-1.1328354659329933</v>
      </c>
      <c r="M679">
        <v>-2.2558349032823699</v>
      </c>
      <c r="N679">
        <f>(Table2[[#This Row],[1W Return vs Nifty]]-AVERAGE(Table2[1W Return vs Nifty]))/_xlfn.STDEV.P(Table2[1W Return vs Nifty])</f>
        <v>-0.87908440867484161</v>
      </c>
      <c r="O679">
        <v>83.58</v>
      </c>
      <c r="P679">
        <v>86.8292914913456</v>
      </c>
      <c r="Q679">
        <v>94.730942708782706</v>
      </c>
      <c r="R679">
        <v>31.368999370320999</v>
      </c>
      <c r="S679" s="1">
        <f>(Table2[[#This Row],[Close Price]]-Table2[[#This Row],[20D EMA]])/Table2[[#This Row],[20D EMA]]</f>
        <v>-2.6681024168461402E-2</v>
      </c>
      <c r="T679" s="1">
        <f>(Table2[[#This Row],[Close Price]]-Table2[[#This Row],[50D EMA]])/Table2[[#This Row],[50D EMA]]</f>
        <v>-6.310418289998064E-2</v>
      </c>
      <c r="U679" s="1">
        <f>(Table2[[#This Row],[Close Price]]-Table2[[#This Row],[200D EMA]])/Table2[[#This Row],[200D EMA]]</f>
        <v>-0.14125208011407381</v>
      </c>
      <c r="V679">
        <v>0.47486559209231799</v>
      </c>
      <c r="W679">
        <v>81</v>
      </c>
      <c r="X679">
        <v>82.35</v>
      </c>
      <c r="Y679">
        <v>80.95</v>
      </c>
      <c r="Z679">
        <v>83.99</v>
      </c>
      <c r="AA679">
        <v>80</v>
      </c>
      <c r="AB679">
        <v>87.5</v>
      </c>
      <c r="AC679" s="1">
        <f>(Table2[[#This Row],[Close Price]]/Table2[[#This Row],[Day Low]])-1</f>
        <v>4.3209876543208736E-3</v>
      </c>
      <c r="AD679" s="1">
        <f>(Table2[[#This Row],[Day High]]/Table2[[#This Row],[Close Price]])-1</f>
        <v>1.2292562999385304E-2</v>
      </c>
      <c r="AE679" s="1">
        <f>(Table2[[#This Row],[Close Price]]/Table2[[#This Row],[Current Week Low]])-1</f>
        <v>4.9413218035823103E-3</v>
      </c>
      <c r="AF679" s="1">
        <f>(Table2[[#This Row],[Current Week High]]/Table2[[#This Row],[Close Price]])-1</f>
        <v>3.2452366318377335E-2</v>
      </c>
      <c r="AG679" s="1">
        <f>(Table2[[#This Row],[Close Price]]/Table2[[#This Row],[Current Month Low]])-1</f>
        <v>1.6874999999999973E-2</v>
      </c>
      <c r="AH679" s="1">
        <f>(Table2[[#This Row],[Current Month High]]/Table2[[#This Row],[Close Price]])-1</f>
        <v>7.5599262446220061E-2</v>
      </c>
      <c r="AI679">
        <v>91.763982790411802</v>
      </c>
      <c r="AJ679">
        <v>1.68749999999999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-0.12</v>
      </c>
      <c r="AM679" t="s">
        <v>3187</v>
      </c>
      <c r="AN679">
        <v>-3.75</v>
      </c>
      <c r="AO679" t="s">
        <v>3187</v>
      </c>
      <c r="AP679">
        <v>2.4192963777356E-2</v>
      </c>
      <c r="AQ679">
        <f>(Table2[[#This Row],[Sharpe Ratio]]-AVERAGE(Table2[Sharpe Ratio]))/_xlfn.STDEV.P(Table2[Sharpe Ratio])</f>
        <v>-0.48733935915151694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725</v>
      </c>
      <c r="AT679">
        <f>_xlfn.RANK.AVG(Table2[[#This Row],[6M Return vs Nifty Z-Score]],Table2[6M Return vs Nifty Z-Score])</f>
        <v>685</v>
      </c>
      <c r="AU679">
        <f>_xlfn.RANK.AVG(Table2[[#This Row],[Sharpe Ratio Z-Score]],Table2[Sharpe Ratio Z-Score])</f>
        <v>458</v>
      </c>
      <c r="AV679">
        <f>(Table2[[#This Row],[Rank 1Y]]+Table2[[#This Row],[Rank 6M]]+Table2[[#This Row],[Rank Sharpe]])/3</f>
        <v>622.66666666666663</v>
      </c>
    </row>
    <row r="680" spans="1:48" x14ac:dyDescent="0.3">
      <c r="A680" t="s">
        <v>2227</v>
      </c>
      <c r="B680" t="s">
        <v>2228</v>
      </c>
      <c r="C680" t="s">
        <v>3144</v>
      </c>
      <c r="D680" t="s">
        <v>384</v>
      </c>
      <c r="E680">
        <v>2598.9726186399998</v>
      </c>
      <c r="F680">
        <v>1844.9</v>
      </c>
      <c r="G680">
        <v>-37.355780946947398</v>
      </c>
      <c r="H680">
        <f>(Table2[[#This Row],[1Y Return vs Nifty]]-AVERAGE(Table2[1Y Return vs Nifty]))/_xlfn.STDEV.P(Table2[1Y Return vs Nifty])</f>
        <v>-1.058344109020166</v>
      </c>
      <c r="I680">
        <v>-14.7349173801991</v>
      </c>
      <c r="J680">
        <f>(Table2[[#This Row],[1M Return vs Nifty]]-AVERAGE(Table2[1M Return vs Nifty]))/_xlfn.STDEV.P(Table2[1M Return vs Nifty])</f>
        <v>-1.8165589025307569</v>
      </c>
      <c r="K680">
        <v>-7.82467533642183</v>
      </c>
      <c r="L680">
        <f>(Table2[[#This Row],[6M Return vs Nifty]]-AVERAGE(Table2[6M Return vs Nifty]))/_xlfn.STDEV.P(Table2[6M Return vs Nifty])</f>
        <v>-0.5589718992504138</v>
      </c>
      <c r="M680">
        <v>0.38483318985138998</v>
      </c>
      <c r="N680">
        <f>(Table2[[#This Row],[1W Return vs Nifty]]-AVERAGE(Table2[1W Return vs Nifty]))/_xlfn.STDEV.P(Table2[1W Return vs Nifty])</f>
        <v>-0.33020896319494808</v>
      </c>
      <c r="O680">
        <v>1984.57</v>
      </c>
      <c r="P680">
        <v>2066.3400157945898</v>
      </c>
      <c r="Q680">
        <v>1981.4373750664299</v>
      </c>
      <c r="R680">
        <v>24.9114296446031</v>
      </c>
      <c r="S680" s="1">
        <f>(Table2[[#This Row],[Close Price]]-Table2[[#This Row],[20D EMA]])/Table2[[#This Row],[20D EMA]]</f>
        <v>-7.0377966007749718E-2</v>
      </c>
      <c r="T680" s="1">
        <f>(Table2[[#This Row],[Close Price]]-Table2[[#This Row],[50D EMA]])/Table2[[#This Row],[50D EMA]]</f>
        <v>-0.10716533295680152</v>
      </c>
      <c r="U680" s="1">
        <f>(Table2[[#This Row],[Close Price]]-Table2[[#This Row],[200D EMA]])/Table2[[#This Row],[200D EMA]]</f>
        <v>-6.8908246500524531E-2</v>
      </c>
      <c r="V680">
        <v>0.396316500590427</v>
      </c>
      <c r="W680">
        <v>1835</v>
      </c>
      <c r="X680">
        <v>1901.95</v>
      </c>
      <c r="Y680">
        <v>1835</v>
      </c>
      <c r="Z680">
        <v>1939.6</v>
      </c>
      <c r="AA680">
        <v>1835</v>
      </c>
      <c r="AB680">
        <v>2029</v>
      </c>
      <c r="AC680" s="1">
        <f>(Table2[[#This Row],[Close Price]]/Table2[[#This Row],[Day Low]])-1</f>
        <v>5.3950953678474356E-3</v>
      </c>
      <c r="AD680" s="1">
        <f>(Table2[[#This Row],[Day High]]/Table2[[#This Row],[Close Price]])-1</f>
        <v>3.0923085262073879E-2</v>
      </c>
      <c r="AE680" s="1">
        <f>(Table2[[#This Row],[Close Price]]/Table2[[#This Row],[Current Week Low]])-1</f>
        <v>5.3950953678474356E-3</v>
      </c>
      <c r="AF680" s="1">
        <f>(Table2[[#This Row],[Current Week High]]/Table2[[#This Row],[Close Price]])-1</f>
        <v>5.13306954306465E-2</v>
      </c>
      <c r="AG680" s="1">
        <f>(Table2[[#This Row],[Close Price]]/Table2[[#This Row],[Current Month Low]])-1</f>
        <v>5.3950953678474356E-3</v>
      </c>
      <c r="AH680" s="1">
        <f>(Table2[[#This Row],[Current Month High]]/Table2[[#This Row],[Close Price]])-1</f>
        <v>9.9788606428532711E-2</v>
      </c>
      <c r="AI680">
        <v>38.758198276329303</v>
      </c>
      <c r="AJ680">
        <v>20.502939255388601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-7.0000000000000007E-2</v>
      </c>
      <c r="AM680" t="s">
        <v>3187</v>
      </c>
      <c r="AN680">
        <v>-6.2</v>
      </c>
      <c r="AO680" t="s">
        <v>3187</v>
      </c>
      <c r="AP680">
        <v>-7.5187016094032E-2</v>
      </c>
      <c r="AQ680">
        <f>(Table2[[#This Row],[Sharpe Ratio]]-AVERAGE(Table2[Sharpe Ratio]))/_xlfn.STDEV.P(Table2[Sharpe Ratio])</f>
        <v>-1.6518441258925214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672</v>
      </c>
      <c r="AT680">
        <f>_xlfn.RANK.AVG(Table2[[#This Row],[6M Return vs Nifty Z-Score]],Table2[6M Return vs Nifty Z-Score])</f>
        <v>502</v>
      </c>
      <c r="AU680">
        <f>_xlfn.RANK.AVG(Table2[[#This Row],[Sharpe Ratio Z-Score]],Table2[Sharpe Ratio Z-Score])</f>
        <v>699</v>
      </c>
      <c r="AV680">
        <f>(Table2[[#This Row],[Rank 1Y]]+Table2[[#This Row],[Rank 6M]]+Table2[[#This Row],[Rank Sharpe]])/3</f>
        <v>624.33333333333337</v>
      </c>
    </row>
    <row r="681" spans="1:48" x14ac:dyDescent="0.3">
      <c r="A681" t="s">
        <v>868</v>
      </c>
      <c r="B681" t="s">
        <v>869</v>
      </c>
      <c r="C681" t="s">
        <v>3152</v>
      </c>
      <c r="D681" t="s">
        <v>585</v>
      </c>
      <c r="E681">
        <v>18443.701990000001</v>
      </c>
      <c r="F681">
        <v>1435</v>
      </c>
      <c r="G681">
        <v>-36.835830712445102</v>
      </c>
      <c r="H681">
        <f>(Table2[[#This Row],[1Y Return vs Nifty]]-AVERAGE(Table2[1Y Return vs Nifty]))/_xlfn.STDEV.P(Table2[1Y Return vs Nifty])</f>
        <v>-1.0494784038320124</v>
      </c>
      <c r="I681">
        <v>1.4310332774841701</v>
      </c>
      <c r="J681">
        <f>(Table2[[#This Row],[1M Return vs Nifty]]-AVERAGE(Table2[1M Return vs Nifty]))/_xlfn.STDEV.P(Table2[1M Return vs Nifty])</f>
        <v>-3.3361559445753766E-2</v>
      </c>
      <c r="K681">
        <v>-4.9414719382272896</v>
      </c>
      <c r="L681">
        <f>(Table2[[#This Row],[6M Return vs Nifty]]-AVERAGE(Table2[6M Return vs Nifty]))/_xlfn.STDEV.P(Table2[6M Return vs Nifty])</f>
        <v>-0.46692457858259823</v>
      </c>
      <c r="M681">
        <v>2.7587473709084298</v>
      </c>
      <c r="N681">
        <f>(Table2[[#This Row],[1W Return vs Nifty]]-AVERAGE(Table2[1W Return vs Nifty]))/_xlfn.STDEV.P(Table2[1W Return vs Nifty])</f>
        <v>0.16322041062401985</v>
      </c>
      <c r="O681">
        <v>1418.12</v>
      </c>
      <c r="P681">
        <v>1433.7609252442901</v>
      </c>
      <c r="Q681">
        <v>1466.0935441071799</v>
      </c>
      <c r="R681">
        <v>58.484977803941497</v>
      </c>
      <c r="S681" s="1">
        <f>(Table2[[#This Row],[Close Price]]-Table2[[#This Row],[20D EMA]])/Table2[[#This Row],[20D EMA]]</f>
        <v>1.1903082954898113E-2</v>
      </c>
      <c r="T681" s="1">
        <f>(Table2[[#This Row],[Close Price]]-Table2[[#This Row],[50D EMA]])/Table2[[#This Row],[50D EMA]]</f>
        <v>8.6421294784469656E-4</v>
      </c>
      <c r="U681" s="1">
        <f>(Table2[[#This Row],[Close Price]]-Table2[[#This Row],[200D EMA]])/Table2[[#This Row],[200D EMA]]</f>
        <v>-2.1208431230160852E-2</v>
      </c>
      <c r="V681">
        <v>0.88393819131377105</v>
      </c>
      <c r="W681">
        <v>1419</v>
      </c>
      <c r="X681">
        <v>1443.95</v>
      </c>
      <c r="Y681">
        <v>1392.55</v>
      </c>
      <c r="Z681">
        <v>1454.9</v>
      </c>
      <c r="AA681">
        <v>1340</v>
      </c>
      <c r="AB681">
        <v>1454.9</v>
      </c>
      <c r="AC681" s="1">
        <f>(Table2[[#This Row],[Close Price]]/Table2[[#This Row],[Day Low]])-1</f>
        <v>1.1275546159267069E-2</v>
      </c>
      <c r="AD681" s="1">
        <f>(Table2[[#This Row],[Day High]]/Table2[[#This Row],[Close Price]])-1</f>
        <v>6.2369337979093498E-3</v>
      </c>
      <c r="AE681" s="1">
        <f>(Table2[[#This Row],[Close Price]]/Table2[[#This Row],[Current Week Low]])-1</f>
        <v>3.0483645111486046E-2</v>
      </c>
      <c r="AF681" s="1">
        <f>(Table2[[#This Row],[Current Week High]]/Table2[[#This Row],[Close Price]])-1</f>
        <v>1.386759581881547E-2</v>
      </c>
      <c r="AG681" s="1">
        <f>(Table2[[#This Row],[Close Price]]/Table2[[#This Row],[Current Month Low]])-1</f>
        <v>7.0895522388059629E-2</v>
      </c>
      <c r="AH681" s="1">
        <f>(Table2[[#This Row],[Current Month High]]/Table2[[#This Row],[Close Price]])-1</f>
        <v>1.386759581881547E-2</v>
      </c>
      <c r="AI681">
        <v>20.156794425087099</v>
      </c>
      <c r="AJ681">
        <v>13.081166272655601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-0.13</v>
      </c>
      <c r="AM681" t="s">
        <v>3187</v>
      </c>
      <c r="AN681">
        <v>-0.33</v>
      </c>
      <c r="AO681" t="s">
        <v>3187</v>
      </c>
      <c r="AP681">
        <v>-0.132480378472705</v>
      </c>
      <c r="AQ681">
        <f>(Table2[[#This Row],[Sharpe Ratio]]-AVERAGE(Table2[Sharpe Ratio]))/_xlfn.STDEV.P(Table2[Sharpe Ratio])</f>
        <v>-2.3231905447479853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670</v>
      </c>
      <c r="AT681">
        <f>_xlfn.RANK.AVG(Table2[[#This Row],[6M Return vs Nifty Z-Score]],Table2[6M Return vs Nifty Z-Score])</f>
        <v>473</v>
      </c>
      <c r="AU681">
        <f>_xlfn.RANK.AVG(Table2[[#This Row],[Sharpe Ratio Z-Score]],Table2[Sharpe Ratio Z-Score])</f>
        <v>731</v>
      </c>
      <c r="AV681">
        <f>(Table2[[#This Row],[Rank 1Y]]+Table2[[#This Row],[Rank 6M]]+Table2[[#This Row],[Rank Sharpe]])/3</f>
        <v>624.66666666666663</v>
      </c>
    </row>
    <row r="682" spans="1:48" x14ac:dyDescent="0.3">
      <c r="A682" t="s">
        <v>882</v>
      </c>
      <c r="B682" t="s">
        <v>883</v>
      </c>
      <c r="C682" t="s">
        <v>609</v>
      </c>
      <c r="D682" t="s">
        <v>609</v>
      </c>
      <c r="E682">
        <v>17944.714047779999</v>
      </c>
      <c r="F682">
        <v>35.659999999999997</v>
      </c>
      <c r="G682">
        <v>-26.145520561765501</v>
      </c>
      <c r="H682">
        <f>(Table2[[#This Row],[1Y Return vs Nifty]]-AVERAGE(Table2[1Y Return vs Nifty]))/_xlfn.STDEV.P(Table2[1Y Return vs Nifty])</f>
        <v>-0.86719723175681795</v>
      </c>
      <c r="I682">
        <v>0.77789484955142896</v>
      </c>
      <c r="J682">
        <f>(Table2[[#This Row],[1M Return vs Nifty]]-AVERAGE(Table2[1M Return vs Nifty]))/_xlfn.STDEV.P(Table2[1M Return vs Nifty])</f>
        <v>-0.10540648485834243</v>
      </c>
      <c r="K682">
        <v>-19.603363565724599</v>
      </c>
      <c r="L682">
        <f>(Table2[[#This Row],[6M Return vs Nifty]]-AVERAGE(Table2[6M Return vs Nifty]))/_xlfn.STDEV.P(Table2[6M Return vs Nifty])</f>
        <v>-0.93501081942086761</v>
      </c>
      <c r="M682">
        <v>3.0341217132799598</v>
      </c>
      <c r="N682">
        <f>(Table2[[#This Row],[1W Return vs Nifty]]-AVERAGE(Table2[1W Return vs Nifty]))/_xlfn.STDEV.P(Table2[1W Return vs Nifty])</f>
        <v>0.22045827979656571</v>
      </c>
      <c r="O682">
        <v>35.67</v>
      </c>
      <c r="P682">
        <v>36.381587844906399</v>
      </c>
      <c r="Q682">
        <v>37.674209835016498</v>
      </c>
      <c r="R682">
        <v>52.152205772205001</v>
      </c>
      <c r="S682" s="1">
        <f>(Table2[[#This Row],[Close Price]]-Table2[[#This Row],[20D EMA]])/Table2[[#This Row],[20D EMA]]</f>
        <v>-2.8034763106266091E-4</v>
      </c>
      <c r="T682" s="1">
        <f>(Table2[[#This Row],[Close Price]]-Table2[[#This Row],[50D EMA]])/Table2[[#This Row],[50D EMA]]</f>
        <v>-1.9833874430728784E-2</v>
      </c>
      <c r="U682" s="1">
        <f>(Table2[[#This Row],[Close Price]]-Table2[[#This Row],[200D EMA]])/Table2[[#This Row],[200D EMA]]</f>
        <v>-5.3463890651911782E-2</v>
      </c>
      <c r="V682">
        <v>0.55056953192027502</v>
      </c>
      <c r="W682">
        <v>35.42</v>
      </c>
      <c r="X682">
        <v>36.4</v>
      </c>
      <c r="Y682">
        <v>34.5</v>
      </c>
      <c r="Z682">
        <v>36.6</v>
      </c>
      <c r="AA682">
        <v>33.86</v>
      </c>
      <c r="AB682">
        <v>37.39</v>
      </c>
      <c r="AC682" s="1">
        <f>(Table2[[#This Row],[Close Price]]/Table2[[#This Row],[Day Low]])-1</f>
        <v>6.7758328627891551E-3</v>
      </c>
      <c r="AD682" s="1">
        <f>(Table2[[#This Row],[Day High]]/Table2[[#This Row],[Close Price]])-1</f>
        <v>2.0751542344363383E-2</v>
      </c>
      <c r="AE682" s="1">
        <f>(Table2[[#This Row],[Close Price]]/Table2[[#This Row],[Current Week Low]])-1</f>
        <v>3.3623188405796922E-2</v>
      </c>
      <c r="AF682" s="1">
        <f>(Table2[[#This Row],[Current Week High]]/Table2[[#This Row],[Close Price]])-1</f>
        <v>2.6360067302299672E-2</v>
      </c>
      <c r="AG682" s="1">
        <f>(Table2[[#This Row],[Close Price]]/Table2[[#This Row],[Current Month Low]])-1</f>
        <v>5.3160070880094334E-2</v>
      </c>
      <c r="AH682" s="1">
        <f>(Table2[[#This Row],[Current Month High]]/Table2[[#This Row],[Close Price]])-1</f>
        <v>4.8513740886147128E-2</v>
      </c>
      <c r="AI682">
        <v>48.345485137408801</v>
      </c>
      <c r="AJ682">
        <v>10.061728395061699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3187</v>
      </c>
      <c r="AN682">
        <v>-2.73</v>
      </c>
      <c r="AO682" t="s">
        <v>3187</v>
      </c>
      <c r="AP682">
        <v>-1.8701840558644999E-2</v>
      </c>
      <c r="AQ682">
        <f>(Table2[[#This Row],[Sharpe Ratio]]-AVERAGE(Table2[Sharpe Ratio]))/_xlfn.STDEV.P(Table2[Sharpe Ratio])</f>
        <v>-0.9899677978203506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619</v>
      </c>
      <c r="AT682">
        <f>_xlfn.RANK.AVG(Table2[[#This Row],[6M Return vs Nifty Z-Score]],Table2[6M Return vs Nifty Z-Score])</f>
        <v>638</v>
      </c>
      <c r="AU682">
        <f>_xlfn.RANK.AVG(Table2[[#This Row],[Sharpe Ratio Z-Score]],Table2[Sharpe Ratio Z-Score])</f>
        <v>617</v>
      </c>
      <c r="AV682">
        <f>(Table2[[#This Row],[Rank 1Y]]+Table2[[#This Row],[Rank 6M]]+Table2[[#This Row],[Rank Sharpe]])/3</f>
        <v>624.66666666666663</v>
      </c>
    </row>
    <row r="683" spans="1:48" x14ac:dyDescent="0.3">
      <c r="A683" t="s">
        <v>1954</v>
      </c>
      <c r="B683" t="s">
        <v>1955</v>
      </c>
      <c r="C683" t="s">
        <v>3142</v>
      </c>
      <c r="D683" t="s">
        <v>1956</v>
      </c>
      <c r="E683">
        <v>3641.35326386</v>
      </c>
      <c r="F683">
        <v>217.34</v>
      </c>
      <c r="G683">
        <v>-43.265966356240199</v>
      </c>
      <c r="H683">
        <f>(Table2[[#This Row],[1Y Return vs Nifty]]-AVERAGE(Table2[1Y Return vs Nifty]))/_xlfn.STDEV.P(Table2[1Y Return vs Nifty])</f>
        <v>-1.1591190639469058</v>
      </c>
      <c r="I683">
        <v>-2.6985466414783899</v>
      </c>
      <c r="J683">
        <f>(Table2[[#This Row],[1M Return vs Nifty]]-AVERAGE(Table2[1M Return vs Nifty]))/_xlfn.STDEV.P(Table2[1M Return vs Nifty])</f>
        <v>-0.48887797759412688</v>
      </c>
      <c r="K683">
        <v>-19.361243878877598</v>
      </c>
      <c r="L683">
        <f>(Table2[[#This Row],[6M Return vs Nifty]]-AVERAGE(Table2[6M Return vs Nifty]))/_xlfn.STDEV.P(Table2[6M Return vs Nifty])</f>
        <v>-0.92728106006044475</v>
      </c>
      <c r="M683">
        <v>-1.17450339894026</v>
      </c>
      <c r="N683">
        <f>(Table2[[#This Row],[1W Return vs Nifty]]-AVERAGE(Table2[1W Return vs Nifty]))/_xlfn.STDEV.P(Table2[1W Return vs Nifty])</f>
        <v>-0.65432450314166446</v>
      </c>
      <c r="O683">
        <v>224.67</v>
      </c>
      <c r="P683">
        <v>227.69636655545801</v>
      </c>
      <c r="Q683">
        <v>231.57117147285001</v>
      </c>
      <c r="R683">
        <v>30.054514710850299</v>
      </c>
      <c r="S683" s="1">
        <f>(Table2[[#This Row],[Close Price]]-Table2[[#This Row],[20D EMA]])/Table2[[#This Row],[20D EMA]]</f>
        <v>-3.2625628699870853E-2</v>
      </c>
      <c r="T683" s="1">
        <f>(Table2[[#This Row],[Close Price]]-Table2[[#This Row],[50D EMA]])/Table2[[#This Row],[50D EMA]]</f>
        <v>-4.5483231516281572E-2</v>
      </c>
      <c r="U683" s="1">
        <f>(Table2[[#This Row],[Close Price]]-Table2[[#This Row],[200D EMA]])/Table2[[#This Row],[200D EMA]]</f>
        <v>-6.1454849419883453E-2</v>
      </c>
      <c r="V683">
        <v>0.46962624929864899</v>
      </c>
      <c r="W683">
        <v>217</v>
      </c>
      <c r="X683">
        <v>220.9</v>
      </c>
      <c r="Y683">
        <v>217</v>
      </c>
      <c r="Z683">
        <v>224.98</v>
      </c>
      <c r="AA683">
        <v>217</v>
      </c>
      <c r="AB683">
        <v>235.77</v>
      </c>
      <c r="AC683" s="1">
        <f>(Table2[[#This Row],[Close Price]]/Table2[[#This Row],[Day Low]])-1</f>
        <v>1.5668202764977934E-3</v>
      </c>
      <c r="AD683" s="1">
        <f>(Table2[[#This Row],[Day High]]/Table2[[#This Row],[Close Price]])-1</f>
        <v>1.6379865648292968E-2</v>
      </c>
      <c r="AE683" s="1">
        <f>(Table2[[#This Row],[Close Price]]/Table2[[#This Row],[Current Week Low]])-1</f>
        <v>1.5668202764977934E-3</v>
      </c>
      <c r="AF683" s="1">
        <f>(Table2[[#This Row],[Current Week High]]/Table2[[#This Row],[Close Price]])-1</f>
        <v>3.5152295941842215E-2</v>
      </c>
      <c r="AG683" s="1">
        <f>(Table2[[#This Row],[Close Price]]/Table2[[#This Row],[Current Month Low]])-1</f>
        <v>1.5668202764977934E-3</v>
      </c>
      <c r="AH683" s="1">
        <f>(Table2[[#This Row],[Current Month High]]/Table2[[#This Row],[Close Price]])-1</f>
        <v>8.4798012330910222E-2</v>
      </c>
      <c r="AI683">
        <v>29.290512560964299</v>
      </c>
      <c r="AJ683">
        <v>10.5493387589013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3187</v>
      </c>
      <c r="AN683">
        <v>-7.51</v>
      </c>
      <c r="AO683" t="s">
        <v>3187</v>
      </c>
      <c r="AQ683">
        <f>(Table2[[#This Row],[Sharpe Ratio]]-AVERAGE(Table2[Sharpe Ratio]))/_xlfn.STDEV.P(Table2[Sharpe Ratio])</f>
        <v>-0.77082524510946537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694</v>
      </c>
      <c r="AT683">
        <f>_xlfn.RANK.AVG(Table2[[#This Row],[6M Return vs Nifty Z-Score]],Table2[6M Return vs Nifty Z-Score])</f>
        <v>636</v>
      </c>
      <c r="AU683">
        <f>_xlfn.RANK.AVG(Table2[[#This Row],[Sharpe Ratio Z-Score]],Table2[Sharpe Ratio Z-Score])</f>
        <v>548.5</v>
      </c>
      <c r="AV683">
        <f>(Table2[[#This Row],[Rank 1Y]]+Table2[[#This Row],[Rank 6M]]+Table2[[#This Row],[Rank Sharpe]])/3</f>
        <v>626.16666666666663</v>
      </c>
    </row>
    <row r="684" spans="1:48" x14ac:dyDescent="0.3">
      <c r="A684" t="s">
        <v>1686</v>
      </c>
      <c r="B684" t="s">
        <v>1687</v>
      </c>
      <c r="C684" t="s">
        <v>3154</v>
      </c>
      <c r="D684" t="s">
        <v>538</v>
      </c>
      <c r="E684">
        <v>5182.2795830120003</v>
      </c>
      <c r="F684">
        <v>104.02</v>
      </c>
      <c r="G684">
        <v>-39.943023865949598</v>
      </c>
      <c r="H684">
        <f>(Table2[[#This Row],[1Y Return vs Nifty]]-AVERAGE(Table2[1Y Return vs Nifty]))/_xlfn.STDEV.P(Table2[1Y Return vs Nifty])</f>
        <v>-1.1024593559186844</v>
      </c>
      <c r="I684">
        <v>2.0444674688981102</v>
      </c>
      <c r="J684">
        <f>(Table2[[#This Row],[1M Return vs Nifty]]-AVERAGE(Table2[1M Return vs Nifty]))/_xlfn.STDEV.P(Table2[1M Return vs Nifty])</f>
        <v>3.4303760302512587E-2</v>
      </c>
      <c r="K684">
        <v>-6.2511090044507602</v>
      </c>
      <c r="L684">
        <f>(Table2[[#This Row],[6M Return vs Nifty]]-AVERAGE(Table2[6M Return vs Nifty]))/_xlfn.STDEV.P(Table2[6M Return vs Nifty])</f>
        <v>-0.50873521985355974</v>
      </c>
      <c r="M684">
        <v>-0.53232740295016301</v>
      </c>
      <c r="N684">
        <f>(Table2[[#This Row],[1W Return vs Nifty]]-AVERAGE(Table2[1W Return vs Nifty]))/_xlfn.STDEV.P(Table2[1W Return vs Nifty])</f>
        <v>-0.52084516251871371</v>
      </c>
      <c r="O684">
        <v>107.25</v>
      </c>
      <c r="P684">
        <v>107.867899960579</v>
      </c>
      <c r="Q684">
        <v>108.519866437411</v>
      </c>
      <c r="R684">
        <v>26.891780139041199</v>
      </c>
      <c r="S684" s="1">
        <f>(Table2[[#This Row],[Close Price]]-Table2[[#This Row],[20D EMA]])/Table2[[#This Row],[20D EMA]]</f>
        <v>-3.0116550116550154E-2</v>
      </c>
      <c r="T684" s="1">
        <f>(Table2[[#This Row],[Close Price]]-Table2[[#This Row],[50D EMA]])/Table2[[#This Row],[50D EMA]]</f>
        <v>-3.5672335903315436E-2</v>
      </c>
      <c r="U684" s="1">
        <f>(Table2[[#This Row],[Close Price]]-Table2[[#This Row],[200D EMA]])/Table2[[#This Row],[200D EMA]]</f>
        <v>-4.1465830959221697E-2</v>
      </c>
      <c r="V684">
        <v>0.62196703109942297</v>
      </c>
      <c r="W684">
        <v>103.34</v>
      </c>
      <c r="X684">
        <v>105.85</v>
      </c>
      <c r="Y684">
        <v>103.34</v>
      </c>
      <c r="Z684">
        <v>107.45</v>
      </c>
      <c r="AA684">
        <v>103.34</v>
      </c>
      <c r="AB684">
        <v>114.1</v>
      </c>
      <c r="AC684" s="1">
        <f>(Table2[[#This Row],[Close Price]]/Table2[[#This Row],[Day Low]])-1</f>
        <v>6.5802206309268918E-3</v>
      </c>
      <c r="AD684" s="1">
        <f>(Table2[[#This Row],[Day High]]/Table2[[#This Row],[Close Price]])-1</f>
        <v>1.759277062103437E-2</v>
      </c>
      <c r="AE684" s="1">
        <f>(Table2[[#This Row],[Close Price]]/Table2[[#This Row],[Current Week Low]])-1</f>
        <v>6.5802206309268918E-3</v>
      </c>
      <c r="AF684" s="1">
        <f>(Table2[[#This Row],[Current Week High]]/Table2[[#This Row],[Close Price]])-1</f>
        <v>3.2974427994616473E-2</v>
      </c>
      <c r="AG684" s="1">
        <f>(Table2[[#This Row],[Close Price]]/Table2[[#This Row],[Current Month Low]])-1</f>
        <v>6.5802206309268918E-3</v>
      </c>
      <c r="AH684" s="1">
        <f>(Table2[[#This Row],[Current Month High]]/Table2[[#This Row],[Close Price]])-1</f>
        <v>9.6904441453566692E-2</v>
      </c>
      <c r="AI684">
        <v>28.532974427994599</v>
      </c>
      <c r="AJ684">
        <v>13.683060109289601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-0.08</v>
      </c>
      <c r="AM684" t="s">
        <v>3187</v>
      </c>
      <c r="AN684">
        <v>-6.14</v>
      </c>
      <c r="AO684" t="s">
        <v>3187</v>
      </c>
      <c r="AP684">
        <v>-9.4860615320059002E-2</v>
      </c>
      <c r="AQ684">
        <f>(Table2[[#This Row],[Sharpe Ratio]]-AVERAGE(Table2[Sharpe Ratio]))/_xlfn.STDEV.P(Table2[Sharpe Ratio])</f>
        <v>-1.8823734549113982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680</v>
      </c>
      <c r="AT684">
        <f>_xlfn.RANK.AVG(Table2[[#This Row],[6M Return vs Nifty Z-Score]],Table2[6M Return vs Nifty Z-Score])</f>
        <v>487</v>
      </c>
      <c r="AU684">
        <f>_xlfn.RANK.AVG(Table2[[#This Row],[Sharpe Ratio Z-Score]],Table2[Sharpe Ratio Z-Score])</f>
        <v>714</v>
      </c>
      <c r="AV684">
        <f>(Table2[[#This Row],[Rank 1Y]]+Table2[[#This Row],[Rank 6M]]+Table2[[#This Row],[Rank Sharpe]])/3</f>
        <v>627</v>
      </c>
    </row>
    <row r="685" spans="1:48" x14ac:dyDescent="0.3">
      <c r="A685" t="s">
        <v>1465</v>
      </c>
      <c r="B685" t="s">
        <v>1466</v>
      </c>
      <c r="C685" t="s">
        <v>3151</v>
      </c>
      <c r="D685" t="s">
        <v>138</v>
      </c>
      <c r="E685">
        <v>7205.514661575</v>
      </c>
      <c r="F685">
        <v>405.75</v>
      </c>
      <c r="G685">
        <v>-61.562898566825503</v>
      </c>
      <c r="H685">
        <f>(Table2[[#This Row],[1Y Return vs Nifty]]-AVERAGE(Table2[1Y Return vs Nifty]))/_xlfn.STDEV.P(Table2[1Y Return vs Nifty])</f>
        <v>-1.4711012423604897</v>
      </c>
      <c r="I685">
        <v>-7.3461443460239204</v>
      </c>
      <c r="J685">
        <f>(Table2[[#This Row],[1M Return vs Nifty]]-AVERAGE(Table2[1M Return vs Nifty]))/_xlfn.STDEV.P(Table2[1M Return vs Nifty])</f>
        <v>-1.0015347370983798</v>
      </c>
      <c r="K685">
        <v>-25.9930204395929</v>
      </c>
      <c r="L685">
        <f>(Table2[[#This Row],[6M Return vs Nifty]]-AVERAGE(Table2[6M Return vs Nifty]))/_xlfn.STDEV.P(Table2[6M Return vs Nifty])</f>
        <v>-1.1390029469254923</v>
      </c>
      <c r="M685">
        <v>0.90900200578642998</v>
      </c>
      <c r="N685">
        <f>(Table2[[#This Row],[1W Return vs Nifty]]-AVERAGE(Table2[1W Return vs Nifty]))/_xlfn.STDEV.P(Table2[1W Return vs Nifty])</f>
        <v>-0.22125797723003376</v>
      </c>
      <c r="O685">
        <v>421.38</v>
      </c>
      <c r="P685">
        <v>433.85060823707198</v>
      </c>
      <c r="Q685">
        <v>466.46972838552603</v>
      </c>
      <c r="R685">
        <v>29.677345355017799</v>
      </c>
      <c r="S685" s="1">
        <f>(Table2[[#This Row],[Close Price]]-Table2[[#This Row],[20D EMA]])/Table2[[#This Row],[20D EMA]]</f>
        <v>-3.7092410650719054E-2</v>
      </c>
      <c r="T685" s="1">
        <f>(Table2[[#This Row],[Close Price]]-Table2[[#This Row],[50D EMA]])/Table2[[#This Row],[50D EMA]]</f>
        <v>-6.4770240501119153E-2</v>
      </c>
      <c r="U685" s="1">
        <f>(Table2[[#This Row],[Close Price]]-Table2[[#This Row],[200D EMA]])/Table2[[#This Row],[200D EMA]]</f>
        <v>-0.13016863622786393</v>
      </c>
      <c r="V685">
        <v>0.48889205211638098</v>
      </c>
      <c r="W685">
        <v>403.4</v>
      </c>
      <c r="X685">
        <v>410.9</v>
      </c>
      <c r="Y685">
        <v>403.4</v>
      </c>
      <c r="Z685">
        <v>419.05</v>
      </c>
      <c r="AA685">
        <v>400.7</v>
      </c>
      <c r="AB685">
        <v>431.25</v>
      </c>
      <c r="AC685" s="1">
        <f>(Table2[[#This Row],[Close Price]]/Table2[[#This Row],[Day Low]])-1</f>
        <v>5.825483391175057E-3</v>
      </c>
      <c r="AD685" s="1">
        <f>(Table2[[#This Row],[Day High]]/Table2[[#This Row],[Close Price]])-1</f>
        <v>1.2692544670363404E-2</v>
      </c>
      <c r="AE685" s="1">
        <f>(Table2[[#This Row],[Close Price]]/Table2[[#This Row],[Current Week Low]])-1</f>
        <v>5.825483391175057E-3</v>
      </c>
      <c r="AF685" s="1">
        <f>(Table2[[#This Row],[Current Week High]]/Table2[[#This Row],[Close Price]])-1</f>
        <v>3.2778804682686458E-2</v>
      </c>
      <c r="AG685" s="1">
        <f>(Table2[[#This Row],[Close Price]]/Table2[[#This Row],[Current Month Low]])-1</f>
        <v>1.2602944846518582E-2</v>
      </c>
      <c r="AH685" s="1">
        <f>(Table2[[#This Row],[Current Month High]]/Table2[[#This Row],[Close Price]])-1</f>
        <v>6.2846580406654251E-2</v>
      </c>
      <c r="AI685">
        <v>73.801601971657405</v>
      </c>
      <c r="AJ685">
        <v>5.0893550893550801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</v>
      </c>
      <c r="AM685" t="s">
        <v>3187</v>
      </c>
      <c r="AN685">
        <v>-4.4800000000000004</v>
      </c>
      <c r="AO685" t="s">
        <v>3187</v>
      </c>
      <c r="AP685">
        <v>1.7912362486222001E-2</v>
      </c>
      <c r="AQ685">
        <f>(Table2[[#This Row],[Sharpe Ratio]]-AVERAGE(Table2[Sharpe Ratio]))/_xlfn.STDEV.P(Table2[Sharpe Ratio])</f>
        <v>-0.56093355942193701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728</v>
      </c>
      <c r="AT685">
        <f>_xlfn.RANK.AVG(Table2[[#This Row],[6M Return vs Nifty Z-Score]],Table2[6M Return vs Nifty Z-Score])</f>
        <v>686</v>
      </c>
      <c r="AU685">
        <f>_xlfn.RANK.AVG(Table2[[#This Row],[Sharpe Ratio Z-Score]],Table2[Sharpe Ratio Z-Score])</f>
        <v>480</v>
      </c>
      <c r="AV685">
        <f>(Table2[[#This Row],[Rank 1Y]]+Table2[[#This Row],[Rank 6M]]+Table2[[#This Row],[Rank Sharpe]])/3</f>
        <v>631.33333333333337</v>
      </c>
    </row>
    <row r="686" spans="1:48" x14ac:dyDescent="0.3">
      <c r="A686" t="s">
        <v>988</v>
      </c>
      <c r="B686" t="s">
        <v>989</v>
      </c>
      <c r="C686" t="s">
        <v>3149</v>
      </c>
      <c r="D686" t="s">
        <v>117</v>
      </c>
      <c r="E686">
        <v>14603.208950550001</v>
      </c>
      <c r="F686">
        <v>49.83</v>
      </c>
      <c r="G686">
        <v>-28.729772799757399</v>
      </c>
      <c r="H686">
        <f>(Table2[[#This Row],[1Y Return vs Nifty]]-AVERAGE(Table2[1Y Return vs Nifty]))/_xlfn.STDEV.P(Table2[1Y Return vs Nifty])</f>
        <v>-0.91126148435936394</v>
      </c>
      <c r="I686">
        <v>-3.2174165611368202</v>
      </c>
      <c r="J686">
        <f>(Table2[[#This Row],[1M Return vs Nifty]]-AVERAGE(Table2[1M Return vs Nifty]))/_xlfn.STDEV.P(Table2[1M Return vs Nifty])</f>
        <v>-0.54611231423995199</v>
      </c>
      <c r="K686">
        <v>-33.522006753470798</v>
      </c>
      <c r="L686">
        <f>(Table2[[#This Row],[6M Return vs Nifty]]-AVERAGE(Table2[6M Return vs Nifty]))/_xlfn.STDEV.P(Table2[6M Return vs Nifty])</f>
        <v>-1.3793685825830684</v>
      </c>
      <c r="M686">
        <v>-0.32184482667787301</v>
      </c>
      <c r="N686">
        <f>(Table2[[#This Row],[1W Return vs Nifty]]-AVERAGE(Table2[1W Return vs Nifty]))/_xlfn.STDEV.P(Table2[1W Return vs Nifty])</f>
        <v>-0.47709535612782139</v>
      </c>
      <c r="O686">
        <v>51.5</v>
      </c>
      <c r="P686">
        <v>53.082911918521297</v>
      </c>
      <c r="Q686">
        <v>54.777674379091003</v>
      </c>
      <c r="R686">
        <v>30.1686140445644</v>
      </c>
      <c r="S686" s="1">
        <f>(Table2[[#This Row],[Close Price]]-Table2[[#This Row],[20D EMA]])/Table2[[#This Row],[20D EMA]]</f>
        <v>-3.242718446601945E-2</v>
      </c>
      <c r="T686" s="1">
        <f>(Table2[[#This Row],[Close Price]]-Table2[[#This Row],[50D EMA]])/Table2[[#This Row],[50D EMA]]</f>
        <v>-6.1279831888542594E-2</v>
      </c>
      <c r="U686" s="1">
        <f>(Table2[[#This Row],[Close Price]]-Table2[[#This Row],[200D EMA]])/Table2[[#This Row],[200D EMA]]</f>
        <v>-9.032282650136686E-2</v>
      </c>
      <c r="V686">
        <v>0.66406573213077102</v>
      </c>
      <c r="W686">
        <v>49.65</v>
      </c>
      <c r="X686">
        <v>50.6</v>
      </c>
      <c r="Y686">
        <v>49.65</v>
      </c>
      <c r="Z686">
        <v>51.92</v>
      </c>
      <c r="AA686">
        <v>49.65</v>
      </c>
      <c r="AB686">
        <v>54.87</v>
      </c>
      <c r="AC686" s="1">
        <f>(Table2[[#This Row],[Close Price]]/Table2[[#This Row],[Day Low]])-1</f>
        <v>3.6253776435044571E-3</v>
      </c>
      <c r="AD686" s="1">
        <f>(Table2[[#This Row],[Day High]]/Table2[[#This Row],[Close Price]])-1</f>
        <v>1.5452538631346657E-2</v>
      </c>
      <c r="AE686" s="1">
        <f>(Table2[[#This Row],[Close Price]]/Table2[[#This Row],[Current Week Low]])-1</f>
        <v>3.6253776435044571E-3</v>
      </c>
      <c r="AF686" s="1">
        <f>(Table2[[#This Row],[Current Week High]]/Table2[[#This Row],[Close Price]])-1</f>
        <v>4.1942604856512133E-2</v>
      </c>
      <c r="AG686" s="1">
        <f>(Table2[[#This Row],[Close Price]]/Table2[[#This Row],[Current Month Low]])-1</f>
        <v>3.6253776435044571E-3</v>
      </c>
      <c r="AH686" s="1">
        <f>(Table2[[#This Row],[Current Month High]]/Table2[[#This Row],[Close Price]])-1</f>
        <v>0.10114388922335937</v>
      </c>
      <c r="AI686">
        <v>47.902869757174301</v>
      </c>
      <c r="AJ686">
        <v>27.279693486589998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-0.15</v>
      </c>
      <c r="AM686" t="s">
        <v>3187</v>
      </c>
      <c r="AN686">
        <v>-7.64</v>
      </c>
      <c r="AO686" t="s">
        <v>3187</v>
      </c>
      <c r="AQ686">
        <f>(Table2[[#This Row],[Sharpe Ratio]]-AVERAGE(Table2[Sharpe Ratio]))/_xlfn.STDEV.P(Table2[Sharpe Ratio])</f>
        <v>-0.77082524510946537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636</v>
      </c>
      <c r="AT686">
        <f>_xlfn.RANK.AVG(Table2[[#This Row],[6M Return vs Nifty Z-Score]],Table2[6M Return vs Nifty Z-Score])</f>
        <v>711</v>
      </c>
      <c r="AU686">
        <f>_xlfn.RANK.AVG(Table2[[#This Row],[Sharpe Ratio Z-Score]],Table2[Sharpe Ratio Z-Score])</f>
        <v>548.5</v>
      </c>
      <c r="AV686">
        <f>(Table2[[#This Row],[Rank 1Y]]+Table2[[#This Row],[Rank 6M]]+Table2[[#This Row],[Rank Sharpe]])/3</f>
        <v>631.83333333333337</v>
      </c>
    </row>
    <row r="687" spans="1:48" x14ac:dyDescent="0.3">
      <c r="A687" t="s">
        <v>1078</v>
      </c>
      <c r="B687" t="s">
        <v>1079</v>
      </c>
      <c r="C687" t="s">
        <v>3142</v>
      </c>
      <c r="D687" t="s">
        <v>24</v>
      </c>
      <c r="E687">
        <v>12302.52702978</v>
      </c>
      <c r="F687">
        <v>202.45</v>
      </c>
      <c r="G687">
        <v>-42.5294515994362</v>
      </c>
      <c r="H687">
        <f>(Table2[[#This Row],[1Y Return vs Nifty]]-AVERAGE(Table2[1Y Return vs Nifty]))/_xlfn.STDEV.P(Table2[1Y Return vs Nifty])</f>
        <v>-1.1465607030360789</v>
      </c>
      <c r="I687">
        <v>-7.0698744442077396E-2</v>
      </c>
      <c r="J687">
        <f>(Table2[[#This Row],[1M Return vs Nifty]]-AVERAGE(Table2[1M Return vs Nifty]))/_xlfn.STDEV.P(Table2[1M Return vs Nifty])</f>
        <v>-0.19901123933338991</v>
      </c>
      <c r="K687">
        <v>-29.4345880588439</v>
      </c>
      <c r="L687">
        <f>(Table2[[#This Row],[6M Return vs Nifty]]-AVERAGE(Table2[6M Return vs Nifty]))/_xlfn.STDEV.P(Table2[6M Return vs Nifty])</f>
        <v>-1.2488762491169159</v>
      </c>
      <c r="M687">
        <v>7.8403034416125701</v>
      </c>
      <c r="N687">
        <f>(Table2[[#This Row],[1W Return vs Nifty]]-AVERAGE(Table2[1W Return vs Nifty]))/_xlfn.STDEV.P(Table2[1W Return vs Nifty])</f>
        <v>1.2194460526466167</v>
      </c>
      <c r="O687">
        <v>205.65</v>
      </c>
      <c r="P687">
        <v>213.812169012748</v>
      </c>
      <c r="Q687">
        <v>230.96062669849999</v>
      </c>
      <c r="R687">
        <v>45.483278234758998</v>
      </c>
      <c r="S687" s="1">
        <f>(Table2[[#This Row],[Close Price]]-Table2[[#This Row],[20D EMA]])/Table2[[#This Row],[20D EMA]]</f>
        <v>-1.5560418186238838E-2</v>
      </c>
      <c r="T687" s="1">
        <f>(Table2[[#This Row],[Close Price]]-Table2[[#This Row],[50D EMA]])/Table2[[#This Row],[50D EMA]]</f>
        <v>-5.3140890273979551E-2</v>
      </c>
      <c r="U687" s="1">
        <f>(Table2[[#This Row],[Close Price]]-Table2[[#This Row],[200D EMA]])/Table2[[#This Row],[200D EMA]]</f>
        <v>-0.12344366702692694</v>
      </c>
      <c r="V687">
        <v>0.85765426388475197</v>
      </c>
      <c r="W687">
        <v>201.51</v>
      </c>
      <c r="X687">
        <v>212.01</v>
      </c>
      <c r="Y687">
        <v>201.51</v>
      </c>
      <c r="Z687">
        <v>212.01</v>
      </c>
      <c r="AA687">
        <v>189.62</v>
      </c>
      <c r="AB687">
        <v>212.01</v>
      </c>
      <c r="AC687" s="1">
        <f>(Table2[[#This Row],[Close Price]]/Table2[[#This Row],[Day Low]])-1</f>
        <v>4.6647809041735488E-3</v>
      </c>
      <c r="AD687" s="1">
        <f>(Table2[[#This Row],[Day High]]/Table2[[#This Row],[Close Price]])-1</f>
        <v>4.7221536181773383E-2</v>
      </c>
      <c r="AE687" s="1">
        <f>(Table2[[#This Row],[Close Price]]/Table2[[#This Row],[Current Week Low]])-1</f>
        <v>4.6647809041735488E-3</v>
      </c>
      <c r="AF687" s="1">
        <f>(Table2[[#This Row],[Current Week High]]/Table2[[#This Row],[Close Price]])-1</f>
        <v>4.7221536181773383E-2</v>
      </c>
      <c r="AG687" s="1">
        <f>(Table2[[#This Row],[Close Price]]/Table2[[#This Row],[Current Month Low]])-1</f>
        <v>6.7661639067608803E-2</v>
      </c>
      <c r="AH687" s="1">
        <f>(Table2[[#This Row],[Current Month High]]/Table2[[#This Row],[Close Price]])-1</f>
        <v>4.7221536181773383E-2</v>
      </c>
      <c r="AI687">
        <v>48.530501358360098</v>
      </c>
      <c r="AJ687">
        <v>6.7661639067608803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-0.14000000000000001</v>
      </c>
      <c r="AM687" t="s">
        <v>3187</v>
      </c>
      <c r="AN687">
        <v>-0.9</v>
      </c>
      <c r="AO687" t="s">
        <v>3187</v>
      </c>
      <c r="AP687">
        <v>5.4650451936580002E-3</v>
      </c>
      <c r="AQ687">
        <f>(Table2[[#This Row],[Sharpe Ratio]]-AVERAGE(Table2[Sharpe Ratio]))/_xlfn.STDEV.P(Table2[Sharpe Ratio])</f>
        <v>-0.70678748633042576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690</v>
      </c>
      <c r="AT687">
        <f>_xlfn.RANK.AVG(Table2[[#This Row],[6M Return vs Nifty Z-Score]],Table2[6M Return vs Nifty Z-Score])</f>
        <v>696</v>
      </c>
      <c r="AU687">
        <f>_xlfn.RANK.AVG(Table2[[#This Row],[Sharpe Ratio Z-Score]],Table2[Sharpe Ratio Z-Score])</f>
        <v>511</v>
      </c>
      <c r="AV687">
        <f>(Table2[[#This Row],[Rank 1Y]]+Table2[[#This Row],[Rank 6M]]+Table2[[#This Row],[Rank Sharpe]])/3</f>
        <v>632.33333333333337</v>
      </c>
    </row>
    <row r="688" spans="1:48" x14ac:dyDescent="0.3">
      <c r="A688" t="s">
        <v>2192</v>
      </c>
      <c r="B688" t="s">
        <v>2193</v>
      </c>
      <c r="C688" t="s">
        <v>3140</v>
      </c>
      <c r="D688" t="s">
        <v>437</v>
      </c>
      <c r="E688">
        <v>2731.0213734599902</v>
      </c>
      <c r="F688">
        <v>82.2</v>
      </c>
      <c r="G688">
        <v>-30.171640769002799</v>
      </c>
      <c r="H688">
        <f>(Table2[[#This Row],[1Y Return vs Nifty]]-AVERAGE(Table2[1Y Return vs Nifty]))/_xlfn.STDEV.P(Table2[1Y Return vs Nifty])</f>
        <v>-0.93584686866601319</v>
      </c>
      <c r="I688">
        <v>-7.6323732775985604</v>
      </c>
      <c r="J688">
        <f>(Table2[[#This Row],[1M Return vs Nifty]]-AVERAGE(Table2[1M Return vs Nifty]))/_xlfn.STDEV.P(Table2[1M Return vs Nifty])</f>
        <v>-1.0331074346220714</v>
      </c>
      <c r="K688">
        <v>-19.232590887561599</v>
      </c>
      <c r="L688">
        <f>(Table2[[#This Row],[6M Return vs Nifty]]-AVERAGE(Table2[6M Return vs Nifty]))/_xlfn.STDEV.P(Table2[6M Return vs Nifty])</f>
        <v>-0.92317376636276371</v>
      </c>
      <c r="M688">
        <v>0.40181530925937903</v>
      </c>
      <c r="N688">
        <f>(Table2[[#This Row],[1W Return vs Nifty]]-AVERAGE(Table2[1W Return vs Nifty]))/_xlfn.STDEV.P(Table2[1W Return vs Nifty])</f>
        <v>-0.32667914875916598</v>
      </c>
      <c r="O688">
        <v>84.29</v>
      </c>
      <c r="P688">
        <v>85.556750669075697</v>
      </c>
      <c r="Q688">
        <v>86.055214218933699</v>
      </c>
      <c r="R688">
        <v>42.655139722967398</v>
      </c>
      <c r="S688" s="1">
        <f>(Table2[[#This Row],[Close Price]]-Table2[[#This Row],[20D EMA]])/Table2[[#This Row],[20D EMA]]</f>
        <v>-2.4795349389014155E-2</v>
      </c>
      <c r="T688" s="1">
        <f>(Table2[[#This Row],[Close Price]]-Table2[[#This Row],[50D EMA]])/Table2[[#This Row],[50D EMA]]</f>
        <v>-3.9234200023084614E-2</v>
      </c>
      <c r="U688" s="1">
        <f>(Table2[[#This Row],[Close Price]]-Table2[[#This Row],[200D EMA]])/Table2[[#This Row],[200D EMA]]</f>
        <v>-4.4799310000270494E-2</v>
      </c>
      <c r="V688">
        <v>0.33975409688580699</v>
      </c>
      <c r="W688">
        <v>80.69</v>
      </c>
      <c r="X688">
        <v>84.9</v>
      </c>
      <c r="Y688">
        <v>80.69</v>
      </c>
      <c r="Z688">
        <v>90</v>
      </c>
      <c r="AA688">
        <v>78.12</v>
      </c>
      <c r="AB688">
        <v>90</v>
      </c>
      <c r="AC688" s="1">
        <f>(Table2[[#This Row],[Close Price]]/Table2[[#This Row],[Day Low]])-1</f>
        <v>1.8713595241045988E-2</v>
      </c>
      <c r="AD688" s="1">
        <f>(Table2[[#This Row],[Day High]]/Table2[[#This Row],[Close Price]])-1</f>
        <v>3.284671532846728E-2</v>
      </c>
      <c r="AE688" s="1">
        <f>(Table2[[#This Row],[Close Price]]/Table2[[#This Row],[Current Week Low]])-1</f>
        <v>1.8713595241045988E-2</v>
      </c>
      <c r="AF688" s="1">
        <f>(Table2[[#This Row],[Current Week High]]/Table2[[#This Row],[Close Price]])-1</f>
        <v>9.4890510948905105E-2</v>
      </c>
      <c r="AG688" s="1">
        <f>(Table2[[#This Row],[Close Price]]/Table2[[#This Row],[Current Month Low]])-1</f>
        <v>5.2227342549923117E-2</v>
      </c>
      <c r="AH688" s="1">
        <f>(Table2[[#This Row],[Current Month High]]/Table2[[#This Row],[Close Price]])-1</f>
        <v>9.4890510948905105E-2</v>
      </c>
      <c r="AI688">
        <v>45.985401459854003</v>
      </c>
      <c r="AJ688">
        <v>31.414868105515499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-0.01</v>
      </c>
      <c r="AM688" t="s">
        <v>3187</v>
      </c>
      <c r="AN688">
        <v>-4.7300000000000004</v>
      </c>
      <c r="AO688" t="s">
        <v>3187</v>
      </c>
      <c r="AP688">
        <v>-2.0508727578683002E-2</v>
      </c>
      <c r="AQ688">
        <f>(Table2[[#This Row],[Sharpe Ratio]]-AVERAGE(Table2[Sharpe Ratio]))/_xlfn.STDEV.P(Table2[Sharpe Ratio])</f>
        <v>-1.0111403574296376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642</v>
      </c>
      <c r="AT688">
        <f>_xlfn.RANK.AVG(Table2[[#This Row],[6M Return vs Nifty Z-Score]],Table2[6M Return vs Nifty Z-Score])</f>
        <v>635</v>
      </c>
      <c r="AU688">
        <f>_xlfn.RANK.AVG(Table2[[#This Row],[Sharpe Ratio Z-Score]],Table2[Sharpe Ratio Z-Score])</f>
        <v>623</v>
      </c>
      <c r="AV688">
        <f>(Table2[[#This Row],[Rank 1Y]]+Table2[[#This Row],[Rank 6M]]+Table2[[#This Row],[Rank Sharpe]])/3</f>
        <v>633.33333333333337</v>
      </c>
    </row>
    <row r="689" spans="1:48" x14ac:dyDescent="0.3">
      <c r="A689" t="s">
        <v>248</v>
      </c>
      <c r="B689" t="s">
        <v>249</v>
      </c>
      <c r="C689" t="s">
        <v>3142</v>
      </c>
      <c r="D689" t="s">
        <v>24</v>
      </c>
      <c r="E689">
        <v>104957.63371168</v>
      </c>
      <c r="F689">
        <v>1347.35</v>
      </c>
      <c r="G689">
        <v>-31.100082325359399</v>
      </c>
      <c r="H689">
        <f>(Table2[[#This Row],[1Y Return vs Nifty]]-AVERAGE(Table2[1Y Return vs Nifty]))/_xlfn.STDEV.P(Table2[1Y Return vs Nifty])</f>
        <v>-0.95167778589017249</v>
      </c>
      <c r="I689">
        <v>-6.4245350935110404</v>
      </c>
      <c r="J689">
        <f>(Table2[[#This Row],[1M Return vs Nifty]]-AVERAGE(Table2[1M Return vs Nifty]))/_xlfn.STDEV.P(Table2[1M Return vs Nifty])</f>
        <v>-0.89987593550711964</v>
      </c>
      <c r="K689">
        <v>-20.365130976739898</v>
      </c>
      <c r="L689">
        <f>(Table2[[#This Row],[6M Return vs Nifty]]-AVERAGE(Table2[6M Return vs Nifty]))/_xlfn.STDEV.P(Table2[6M Return vs Nifty])</f>
        <v>-0.95933052201275737</v>
      </c>
      <c r="M689">
        <v>0.70192323781138399</v>
      </c>
      <c r="N689">
        <f>(Table2[[#This Row],[1W Return vs Nifty]]-AVERAGE(Table2[1W Return vs Nifty]))/_xlfn.STDEV.P(Table2[1W Return vs Nifty])</f>
        <v>-0.26430028584779214</v>
      </c>
      <c r="O689">
        <v>1385.61</v>
      </c>
      <c r="P689">
        <v>1406.5822562435301</v>
      </c>
      <c r="Q689">
        <v>1433.6509334156499</v>
      </c>
      <c r="R689">
        <v>34.082441375371502</v>
      </c>
      <c r="S689" s="1">
        <f>(Table2[[#This Row],[Close Price]]-Table2[[#This Row],[20D EMA]])/Table2[[#This Row],[20D EMA]]</f>
        <v>-2.7612387323994483E-2</v>
      </c>
      <c r="T689" s="1">
        <f>(Table2[[#This Row],[Close Price]]-Table2[[#This Row],[50D EMA]])/Table2[[#This Row],[50D EMA]]</f>
        <v>-4.2110765993677468E-2</v>
      </c>
      <c r="U689" s="1">
        <f>(Table2[[#This Row],[Close Price]]-Table2[[#This Row],[200D EMA]])/Table2[[#This Row],[200D EMA]]</f>
        <v>-6.0196615092377767E-2</v>
      </c>
      <c r="V689">
        <v>0.72959972131737705</v>
      </c>
      <c r="W689">
        <v>1337</v>
      </c>
      <c r="X689">
        <v>1354.25</v>
      </c>
      <c r="Y689">
        <v>1337</v>
      </c>
      <c r="Z689">
        <v>1374.45</v>
      </c>
      <c r="AA689">
        <v>1335.55</v>
      </c>
      <c r="AB689">
        <v>1450.3</v>
      </c>
      <c r="AC689" s="1">
        <f>(Table2[[#This Row],[Close Price]]/Table2[[#This Row],[Day Low]])-1</f>
        <v>7.7412116679131948E-3</v>
      </c>
      <c r="AD689" s="1">
        <f>(Table2[[#This Row],[Day High]]/Table2[[#This Row],[Close Price]])-1</f>
        <v>5.1211637659109854E-3</v>
      </c>
      <c r="AE689" s="1">
        <f>(Table2[[#This Row],[Close Price]]/Table2[[#This Row],[Current Week Low]])-1</f>
        <v>7.7412116679131948E-3</v>
      </c>
      <c r="AF689" s="1">
        <f>(Table2[[#This Row],[Current Week High]]/Table2[[#This Row],[Close Price]])-1</f>
        <v>2.0113556240026753E-2</v>
      </c>
      <c r="AG689" s="1">
        <f>(Table2[[#This Row],[Close Price]]/Table2[[#This Row],[Current Month Low]])-1</f>
        <v>8.8353112949721702E-3</v>
      </c>
      <c r="AH689" s="1">
        <f>(Table2[[#This Row],[Current Month High]]/Table2[[#This Row],[Close Price]])-1</f>
        <v>7.6409247782684542E-2</v>
      </c>
      <c r="AI689">
        <v>25.765391323709501</v>
      </c>
      <c r="AJ689">
        <v>1.3654829972916001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-0.05</v>
      </c>
      <c r="AM689" t="s">
        <v>3187</v>
      </c>
      <c r="AN689">
        <v>-6.93</v>
      </c>
      <c r="AO689" t="s">
        <v>3187</v>
      </c>
      <c r="AP689">
        <v>-1.4430703527760999E-2</v>
      </c>
      <c r="AQ689">
        <f>(Table2[[#This Row],[Sharpe Ratio]]-AVERAGE(Table2[Sharpe Ratio]))/_xlfn.STDEV.P(Table2[Sharpe Ratio])</f>
        <v>-0.93991989643915497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646</v>
      </c>
      <c r="AT689">
        <f>_xlfn.RANK.AVG(Table2[[#This Row],[6M Return vs Nifty Z-Score]],Table2[6M Return vs Nifty Z-Score])</f>
        <v>645</v>
      </c>
      <c r="AU689">
        <f>_xlfn.RANK.AVG(Table2[[#This Row],[Sharpe Ratio Z-Score]],Table2[Sharpe Ratio Z-Score])</f>
        <v>610</v>
      </c>
      <c r="AV689">
        <f>(Table2[[#This Row],[Rank 1Y]]+Table2[[#This Row],[Rank 6M]]+Table2[[#This Row],[Rank Sharpe]])/3</f>
        <v>633.66666666666663</v>
      </c>
    </row>
    <row r="690" spans="1:48" x14ac:dyDescent="0.3">
      <c r="A690" t="s">
        <v>1455</v>
      </c>
      <c r="B690" t="s">
        <v>1456</v>
      </c>
      <c r="C690" t="s">
        <v>3152</v>
      </c>
      <c r="D690" t="s">
        <v>455</v>
      </c>
      <c r="E690">
        <v>7312.1865465450001</v>
      </c>
      <c r="F690">
        <v>514.95000000000005</v>
      </c>
      <c r="G690">
        <v>-47.426495871151197</v>
      </c>
      <c r="H690">
        <f>(Table2[[#This Row],[1Y Return vs Nifty]]-AVERAGE(Table2[1Y Return vs Nifty]))/_xlfn.STDEV.P(Table2[1Y Return vs Nifty])</f>
        <v>-1.230060522683087</v>
      </c>
      <c r="I690">
        <v>6.0143999611304197</v>
      </c>
      <c r="J690">
        <f>(Table2[[#This Row],[1M Return vs Nifty]]-AVERAGE(Table2[1M Return vs Nifty]))/_xlfn.STDEV.P(Table2[1M Return vs Nifty])</f>
        <v>0.47221014900047187</v>
      </c>
      <c r="K690">
        <v>-12.9472222024226</v>
      </c>
      <c r="L690">
        <f>(Table2[[#This Row],[6M Return vs Nifty]]-AVERAGE(Table2[6M Return vs Nifty]))/_xlfn.STDEV.P(Table2[6M Return vs Nifty])</f>
        <v>-0.72251107734168218</v>
      </c>
      <c r="M690">
        <v>-4.0694028238555902</v>
      </c>
      <c r="N690">
        <f>(Table2[[#This Row],[1W Return vs Nifty]]-AVERAGE(Table2[1W Return vs Nifty]))/_xlfn.STDEV.P(Table2[1W Return vs Nifty])</f>
        <v>-1.2560431423002296</v>
      </c>
      <c r="O690">
        <v>531.26</v>
      </c>
      <c r="P690">
        <v>513.25541373236194</v>
      </c>
      <c r="Q690">
        <v>522.48308225364599</v>
      </c>
      <c r="R690">
        <v>38.114956901911803</v>
      </c>
      <c r="S690" s="1">
        <f>(Table2[[#This Row],[Close Price]]-Table2[[#This Row],[20D EMA]])/Table2[[#This Row],[20D EMA]]</f>
        <v>-3.0700598576967861E-2</v>
      </c>
      <c r="T690" s="1">
        <f>(Table2[[#This Row],[Close Price]]-Table2[[#This Row],[50D EMA]])/Table2[[#This Row],[50D EMA]]</f>
        <v>3.3016432409649099E-3</v>
      </c>
      <c r="U690" s="1">
        <f>(Table2[[#This Row],[Close Price]]-Table2[[#This Row],[200D EMA]])/Table2[[#This Row],[200D EMA]]</f>
        <v>-1.4417849131407692E-2</v>
      </c>
      <c r="V690">
        <v>1.4255346927894501</v>
      </c>
      <c r="W690">
        <v>512</v>
      </c>
      <c r="X690">
        <v>531.4</v>
      </c>
      <c r="Y690">
        <v>512</v>
      </c>
      <c r="Z690">
        <v>548.6</v>
      </c>
      <c r="AA690">
        <v>512</v>
      </c>
      <c r="AB690">
        <v>568</v>
      </c>
      <c r="AC690" s="1">
        <f>(Table2[[#This Row],[Close Price]]/Table2[[#This Row],[Day Low]])-1</f>
        <v>5.7617187500000888E-3</v>
      </c>
      <c r="AD690" s="1">
        <f>(Table2[[#This Row],[Day High]]/Table2[[#This Row],[Close Price]])-1</f>
        <v>3.1944849014467369E-2</v>
      </c>
      <c r="AE690" s="1">
        <f>(Table2[[#This Row],[Close Price]]/Table2[[#This Row],[Current Week Low]])-1</f>
        <v>5.7617187500000888E-3</v>
      </c>
      <c r="AF690" s="1">
        <f>(Table2[[#This Row],[Current Week High]]/Table2[[#This Row],[Close Price]])-1</f>
        <v>6.5346150111661228E-2</v>
      </c>
      <c r="AG690" s="1">
        <f>(Table2[[#This Row],[Close Price]]/Table2[[#This Row],[Current Month Low]])-1</f>
        <v>5.7617187500000888E-3</v>
      </c>
      <c r="AH690" s="1">
        <f>(Table2[[#This Row],[Current Month High]]/Table2[[#This Row],[Close Price]])-1</f>
        <v>0.10301971065151938</v>
      </c>
      <c r="AI690">
        <v>30.653461501116499</v>
      </c>
      <c r="AJ690">
        <v>20.1750291715286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0.11</v>
      </c>
      <c r="AM690" t="s">
        <v>3188</v>
      </c>
      <c r="AN690">
        <v>-4.29</v>
      </c>
      <c r="AO690" t="s">
        <v>3187</v>
      </c>
      <c r="AP690">
        <v>-3.0174946792011999E-2</v>
      </c>
      <c r="AQ690">
        <f>(Table2[[#This Row],[Sharpe Ratio]]-AVERAGE(Table2[Sharpe Ratio]))/_xlfn.STDEV.P(Table2[Sharpe Ratio])</f>
        <v>-1.1244062120298544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706</v>
      </c>
      <c r="AT690">
        <f>_xlfn.RANK.AVG(Table2[[#This Row],[6M Return vs Nifty Z-Score]],Table2[6M Return vs Nifty Z-Score])</f>
        <v>563</v>
      </c>
      <c r="AU690">
        <f>_xlfn.RANK.AVG(Table2[[#This Row],[Sharpe Ratio Z-Score]],Table2[Sharpe Ratio Z-Score])</f>
        <v>634</v>
      </c>
      <c r="AV690">
        <f>(Table2[[#This Row],[Rank 1Y]]+Table2[[#This Row],[Rank 6M]]+Table2[[#This Row],[Rank Sharpe]])/3</f>
        <v>634.33333333333337</v>
      </c>
    </row>
    <row r="691" spans="1:48" x14ac:dyDescent="0.3">
      <c r="A691" t="s">
        <v>306</v>
      </c>
      <c r="B691" t="s">
        <v>307</v>
      </c>
      <c r="C691" t="s">
        <v>3150</v>
      </c>
      <c r="D691" t="s">
        <v>77</v>
      </c>
      <c r="E691">
        <v>87478.134333480004</v>
      </c>
      <c r="F691">
        <v>24245.1</v>
      </c>
      <c r="G691">
        <v>-33.888184764550402</v>
      </c>
      <c r="H691">
        <f>(Table2[[#This Row],[1Y Return vs Nifty]]-AVERAGE(Table2[1Y Return vs Nifty]))/_xlfn.STDEV.P(Table2[1Y Return vs Nifty])</f>
        <v>-0.99921790150123702</v>
      </c>
      <c r="I691">
        <v>-1.9240626428235801</v>
      </c>
      <c r="J691">
        <f>(Table2[[#This Row],[1M Return vs Nifty]]-AVERAGE(Table2[1M Return vs Nifty]))/_xlfn.STDEV.P(Table2[1M Return vs Nifty])</f>
        <v>-0.40344793775871984</v>
      </c>
      <c r="K691">
        <v>-12.488061126811701</v>
      </c>
      <c r="L691">
        <f>(Table2[[#This Row],[6M Return vs Nifty]]-AVERAGE(Table2[6M Return vs Nifty]))/_xlfn.STDEV.P(Table2[6M Return vs Nifty])</f>
        <v>-0.70785219243907649</v>
      </c>
      <c r="M691">
        <v>-1.6366192817855301</v>
      </c>
      <c r="N691">
        <f>(Table2[[#This Row],[1W Return vs Nifty]]-AVERAGE(Table2[1W Return vs Nifty]))/_xlfn.STDEV.P(Table2[1W Return vs Nifty])</f>
        <v>-0.75037749129248676</v>
      </c>
      <c r="O691">
        <v>25159.360000000001</v>
      </c>
      <c r="P691">
        <v>25525.160318991999</v>
      </c>
      <c r="Q691">
        <v>25921.907478383</v>
      </c>
      <c r="R691">
        <v>28.136824125825498</v>
      </c>
      <c r="S691" s="1">
        <f>(Table2[[#This Row],[Close Price]]-Table2[[#This Row],[20D EMA]])/Table2[[#This Row],[20D EMA]]</f>
        <v>-3.6338762194268931E-2</v>
      </c>
      <c r="T691" s="1">
        <f>(Table2[[#This Row],[Close Price]]-Table2[[#This Row],[50D EMA]])/Table2[[#This Row],[50D EMA]]</f>
        <v>-5.0148962944595935E-2</v>
      </c>
      <c r="U691" s="1">
        <f>(Table2[[#This Row],[Close Price]]-Table2[[#This Row],[200D EMA]])/Table2[[#This Row],[200D EMA]]</f>
        <v>-6.4686886170754909E-2</v>
      </c>
      <c r="V691">
        <v>0.57845431007419001</v>
      </c>
      <c r="W691">
        <v>24050</v>
      </c>
      <c r="X691">
        <v>24543.200000000001</v>
      </c>
      <c r="Y691">
        <v>24050</v>
      </c>
      <c r="Z691">
        <v>24966.75</v>
      </c>
      <c r="AA691">
        <v>24050</v>
      </c>
      <c r="AB691">
        <v>26698.9</v>
      </c>
      <c r="AC691" s="1">
        <f>(Table2[[#This Row],[Close Price]]/Table2[[#This Row],[Day Low]])-1</f>
        <v>8.1122661122661199E-3</v>
      </c>
      <c r="AD691" s="1">
        <f>(Table2[[#This Row],[Day High]]/Table2[[#This Row],[Close Price]])-1</f>
        <v>1.2295267909804508E-2</v>
      </c>
      <c r="AE691" s="1">
        <f>(Table2[[#This Row],[Close Price]]/Table2[[#This Row],[Current Week Low]])-1</f>
        <v>8.1122661122661199E-3</v>
      </c>
      <c r="AF691" s="1">
        <f>(Table2[[#This Row],[Current Week High]]/Table2[[#This Row],[Close Price]])-1</f>
        <v>2.9764777212715199E-2</v>
      </c>
      <c r="AG691" s="1">
        <f>(Table2[[#This Row],[Close Price]]/Table2[[#This Row],[Current Month Low]])-1</f>
        <v>8.1122661122661199E-3</v>
      </c>
      <c r="AH691" s="1">
        <f>(Table2[[#This Row],[Current Month High]]/Table2[[#This Row],[Close Price]])-1</f>
        <v>0.10120807915826302</v>
      </c>
      <c r="AI691">
        <v>26.7792254929862</v>
      </c>
      <c r="AJ691">
        <v>2.2999999999999901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-0.08</v>
      </c>
      <c r="AM691" t="s">
        <v>3187</v>
      </c>
      <c r="AN691">
        <v>-7.84</v>
      </c>
      <c r="AO691" t="s">
        <v>3187</v>
      </c>
      <c r="AP691">
        <v>-6.6197247354632005E-2</v>
      </c>
      <c r="AQ691">
        <f>(Table2[[#This Row],[Sharpe Ratio]]-AVERAGE(Table2[Sharpe Ratio]))/_xlfn.STDEV.P(Table2[Sharpe Ratio])</f>
        <v>-1.5465047148513995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660</v>
      </c>
      <c r="AT691">
        <f>_xlfn.RANK.AVG(Table2[[#This Row],[6M Return vs Nifty Z-Score]],Table2[6M Return vs Nifty Z-Score])</f>
        <v>560</v>
      </c>
      <c r="AU691">
        <f>_xlfn.RANK.AVG(Table2[[#This Row],[Sharpe Ratio Z-Score]],Table2[Sharpe Ratio Z-Score])</f>
        <v>688</v>
      </c>
      <c r="AV691">
        <f>(Table2[[#This Row],[Rank 1Y]]+Table2[[#This Row],[Rank 6M]]+Table2[[#This Row],[Rank Sharpe]])/3</f>
        <v>636</v>
      </c>
    </row>
    <row r="692" spans="1:48" x14ac:dyDescent="0.3">
      <c r="A692" t="s">
        <v>2027</v>
      </c>
      <c r="B692" t="s">
        <v>2028</v>
      </c>
      <c r="C692" t="s">
        <v>3154</v>
      </c>
      <c r="D692" t="s">
        <v>1503</v>
      </c>
      <c r="E692">
        <v>3271.0917209519998</v>
      </c>
      <c r="F692">
        <v>122.16</v>
      </c>
      <c r="G692">
        <v>-31.209768001271499</v>
      </c>
      <c r="H692">
        <f>(Table2[[#This Row],[1Y Return vs Nifty]]-AVERAGE(Table2[1Y Return vs Nifty]))/_xlfn.STDEV.P(Table2[1Y Return vs Nifty])</f>
        <v>-0.95354804346767097</v>
      </c>
      <c r="I692">
        <v>-4.0925708717419598</v>
      </c>
      <c r="J692">
        <f>(Table2[[#This Row],[1M Return vs Nifty]]-AVERAGE(Table2[1M Return vs Nifty]))/_xlfn.STDEV.P(Table2[1M Return vs Nifty])</f>
        <v>-0.64264686853285224</v>
      </c>
      <c r="K692">
        <v>-11.204856531558599</v>
      </c>
      <c r="L692">
        <f>(Table2[[#This Row],[6M Return vs Nifty]]-AVERAGE(Table2[6M Return vs Nifty]))/_xlfn.STDEV.P(Table2[6M Return vs Nifty])</f>
        <v>-0.6668854174499651</v>
      </c>
      <c r="M692">
        <v>-0.28254420636017602</v>
      </c>
      <c r="N692">
        <f>(Table2[[#This Row],[1W Return vs Nifty]]-AVERAGE(Table2[1W Return vs Nifty]))/_xlfn.STDEV.P(Table2[1W Return vs Nifty])</f>
        <v>-0.4689265349341995</v>
      </c>
      <c r="O692">
        <v>125.81</v>
      </c>
      <c r="P692">
        <v>128.314402951792</v>
      </c>
      <c r="Q692">
        <v>135.48449563816399</v>
      </c>
      <c r="R692">
        <v>36.4674903403155</v>
      </c>
      <c r="S692" s="1">
        <f>(Table2[[#This Row],[Close Price]]-Table2[[#This Row],[20D EMA]])/Table2[[#This Row],[20D EMA]]</f>
        <v>-2.9012002225578298E-2</v>
      </c>
      <c r="T692" s="1">
        <f>(Table2[[#This Row],[Close Price]]-Table2[[#This Row],[50D EMA]])/Table2[[#This Row],[50D EMA]]</f>
        <v>-4.7963461701990152E-2</v>
      </c>
      <c r="U692" s="1">
        <f>(Table2[[#This Row],[Close Price]]-Table2[[#This Row],[200D EMA]])/Table2[[#This Row],[200D EMA]]</f>
        <v>-9.8347014360591387E-2</v>
      </c>
      <c r="V692">
        <v>0.46301533645621301</v>
      </c>
      <c r="W692">
        <v>121.51</v>
      </c>
      <c r="X692">
        <v>123.83</v>
      </c>
      <c r="Y692">
        <v>121.51</v>
      </c>
      <c r="Z692">
        <v>125.55</v>
      </c>
      <c r="AA692">
        <v>119</v>
      </c>
      <c r="AB692">
        <v>131.6</v>
      </c>
      <c r="AC692" s="1">
        <f>(Table2[[#This Row],[Close Price]]/Table2[[#This Row],[Day Low]])-1</f>
        <v>5.3493539626368047E-3</v>
      </c>
      <c r="AD692" s="1">
        <f>(Table2[[#This Row],[Day High]]/Table2[[#This Row],[Close Price]])-1</f>
        <v>1.3670595939751173E-2</v>
      </c>
      <c r="AE692" s="1">
        <f>(Table2[[#This Row],[Close Price]]/Table2[[#This Row],[Current Week Low]])-1</f>
        <v>5.3493539626368047E-3</v>
      </c>
      <c r="AF692" s="1">
        <f>(Table2[[#This Row],[Current Week High]]/Table2[[#This Row],[Close Price]])-1</f>
        <v>2.7750491159135526E-2</v>
      </c>
      <c r="AG692" s="1">
        <f>(Table2[[#This Row],[Close Price]]/Table2[[#This Row],[Current Month Low]])-1</f>
        <v>2.6554621848739357E-2</v>
      </c>
      <c r="AH692" s="1">
        <f>(Table2[[#This Row],[Current Month High]]/Table2[[#This Row],[Close Price]])-1</f>
        <v>7.7275703994760914E-2</v>
      </c>
      <c r="AI692">
        <v>30.812049770792399</v>
      </c>
      <c r="AJ692">
        <v>16.955481091431299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-0.13</v>
      </c>
      <c r="AM692" t="s">
        <v>3187</v>
      </c>
      <c r="AN692">
        <v>-5.95</v>
      </c>
      <c r="AO692" t="s">
        <v>3187</v>
      </c>
      <c r="AP692">
        <v>-0.101608091374814</v>
      </c>
      <c r="AQ692">
        <f>(Table2[[#This Row],[Sharpe Ratio]]-AVERAGE(Table2[Sharpe Ratio]))/_xlfn.STDEV.P(Table2[Sharpe Ratio])</f>
        <v>-1.9614383534895792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648</v>
      </c>
      <c r="AT692">
        <f>_xlfn.RANK.AVG(Table2[[#This Row],[6M Return vs Nifty Z-Score]],Table2[6M Return vs Nifty Z-Score])</f>
        <v>543</v>
      </c>
      <c r="AU692">
        <f>_xlfn.RANK.AVG(Table2[[#This Row],[Sharpe Ratio Z-Score]],Table2[Sharpe Ratio Z-Score])</f>
        <v>719</v>
      </c>
      <c r="AV692">
        <f>(Table2[[#This Row],[Rank 1Y]]+Table2[[#This Row],[Rank 6M]]+Table2[[#This Row],[Rank Sharpe]])/3</f>
        <v>636.66666666666663</v>
      </c>
    </row>
    <row r="693" spans="1:48" x14ac:dyDescent="0.3">
      <c r="A693" t="s">
        <v>112</v>
      </c>
      <c r="B693" t="s">
        <v>113</v>
      </c>
      <c r="C693" t="s">
        <v>3154</v>
      </c>
      <c r="D693" t="s">
        <v>114</v>
      </c>
      <c r="E693">
        <v>266000.15620636003</v>
      </c>
      <c r="F693">
        <v>4087.7</v>
      </c>
      <c r="G693">
        <v>-18.555110815305799</v>
      </c>
      <c r="H693">
        <f>(Table2[[#This Row],[1Y Return vs Nifty]]-AVERAGE(Table2[1Y Return vs Nifty]))/_xlfn.STDEV.P(Table2[1Y Return vs Nifty])</f>
        <v>-0.73777266262701602</v>
      </c>
      <c r="I693">
        <v>-17.597828649256499</v>
      </c>
      <c r="J693">
        <f>(Table2[[#This Row],[1M Return vs Nifty]]-AVERAGE(Table2[1M Return vs Nifty]))/_xlfn.STDEV.P(Table2[1M Return vs Nifty])</f>
        <v>-2.1323544827953129</v>
      </c>
      <c r="K693">
        <v>-23.405476016712001</v>
      </c>
      <c r="L693">
        <f>(Table2[[#This Row],[6M Return vs Nifty]]-AVERAGE(Table2[6M Return vs Nifty]))/_xlfn.STDEV.P(Table2[6M Return vs Nifty])</f>
        <v>-1.0563946469407317</v>
      </c>
      <c r="M693">
        <v>-9.6814931013839605</v>
      </c>
      <c r="N693">
        <f>(Table2[[#This Row],[1W Return vs Nifty]]-AVERAGE(Table2[1W Return vs Nifty]))/_xlfn.STDEV.P(Table2[1W Return vs Nifty])</f>
        <v>-2.422542847114034</v>
      </c>
      <c r="O693">
        <v>4655.01</v>
      </c>
      <c r="P693">
        <v>4859.6342432845704</v>
      </c>
      <c r="Q693">
        <v>4612.2477124493898</v>
      </c>
      <c r="R693">
        <v>15.0508441665401</v>
      </c>
      <c r="S693" s="1">
        <f>(Table2[[#This Row],[Close Price]]-Table2[[#This Row],[20D EMA]])/Table2[[#This Row],[20D EMA]]</f>
        <v>-0.12187084453094631</v>
      </c>
      <c r="T693" s="1">
        <f>(Table2[[#This Row],[Close Price]]-Table2[[#This Row],[50D EMA]])/Table2[[#This Row],[50D EMA]]</f>
        <v>-0.15884616097421134</v>
      </c>
      <c r="U693" s="1">
        <f>(Table2[[#This Row],[Close Price]]-Table2[[#This Row],[200D EMA]])/Table2[[#This Row],[200D EMA]]</f>
        <v>-0.11372930188322922</v>
      </c>
      <c r="V693">
        <v>2.3083103353237799</v>
      </c>
      <c r="W693">
        <v>4044</v>
      </c>
      <c r="X693">
        <v>4180</v>
      </c>
      <c r="Y693">
        <v>4044</v>
      </c>
      <c r="Z693">
        <v>4299</v>
      </c>
      <c r="AA693">
        <v>4044</v>
      </c>
      <c r="AB693">
        <v>5138</v>
      </c>
      <c r="AC693" s="1">
        <f>(Table2[[#This Row],[Close Price]]/Table2[[#This Row],[Day Low]])-1</f>
        <v>1.0806132542037439E-2</v>
      </c>
      <c r="AD693" s="1">
        <f>(Table2[[#This Row],[Day High]]/Table2[[#This Row],[Close Price]])-1</f>
        <v>2.2579934926731493E-2</v>
      </c>
      <c r="AE693" s="1">
        <f>(Table2[[#This Row],[Close Price]]/Table2[[#This Row],[Current Week Low]])-1</f>
        <v>1.0806132542037439E-2</v>
      </c>
      <c r="AF693" s="1">
        <f>(Table2[[#This Row],[Current Week High]]/Table2[[#This Row],[Close Price]])-1</f>
        <v>5.169166034689443E-2</v>
      </c>
      <c r="AG693" s="1">
        <f>(Table2[[#This Row],[Close Price]]/Table2[[#This Row],[Current Month Low]])-1</f>
        <v>1.0806132542037439E-2</v>
      </c>
      <c r="AH693" s="1">
        <f>(Table2[[#This Row],[Current Month High]]/Table2[[#This Row],[Close Price]])-1</f>
        <v>0.25694155637644656</v>
      </c>
      <c r="AI693">
        <v>34.179367370403902</v>
      </c>
      <c r="AJ693">
        <v>12.9198895027624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-0.21</v>
      </c>
      <c r="AM693" t="s">
        <v>3187</v>
      </c>
      <c r="AN693">
        <v>-19.79</v>
      </c>
      <c r="AO693" t="s">
        <v>3187</v>
      </c>
      <c r="AP693">
        <v>-5.1176719705697003E-2</v>
      </c>
      <c r="AQ693">
        <f>(Table2[[#This Row],[Sharpe Ratio]]-AVERAGE(Table2[Sharpe Ratio]))/_xlfn.STDEV.P(Table2[Sharpe Ratio])</f>
        <v>-1.370498681555897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571</v>
      </c>
      <c r="AT693">
        <f>_xlfn.RANK.AVG(Table2[[#This Row],[6M Return vs Nifty Z-Score]],Table2[6M Return vs Nifty Z-Score])</f>
        <v>668</v>
      </c>
      <c r="AU693">
        <f>_xlfn.RANK.AVG(Table2[[#This Row],[Sharpe Ratio Z-Score]],Table2[Sharpe Ratio Z-Score])</f>
        <v>673</v>
      </c>
      <c r="AV693">
        <f>(Table2[[#This Row],[Rank 1Y]]+Table2[[#This Row],[Rank 6M]]+Table2[[#This Row],[Rank Sharpe]])/3</f>
        <v>637.33333333333337</v>
      </c>
    </row>
    <row r="694" spans="1:48" x14ac:dyDescent="0.3">
      <c r="A694" t="s">
        <v>347</v>
      </c>
      <c r="B694" t="s">
        <v>348</v>
      </c>
      <c r="C694" t="s">
        <v>3142</v>
      </c>
      <c r="D694" t="s">
        <v>349</v>
      </c>
      <c r="E694">
        <v>70393.815275999994</v>
      </c>
      <c r="F694">
        <v>740</v>
      </c>
      <c r="G694">
        <v>-33.0069274598075</v>
      </c>
      <c r="H694">
        <f>(Table2[[#This Row],[1Y Return vs Nifty]]-AVERAGE(Table2[1Y Return vs Nifty]))/_xlfn.STDEV.P(Table2[1Y Return vs Nifty])</f>
        <v>-0.98419152601313664</v>
      </c>
      <c r="I694">
        <v>-4.9021655404771396</v>
      </c>
      <c r="J694">
        <f>(Table2[[#This Row],[1M Return vs Nifty]]-AVERAGE(Table2[1M Return vs Nifty]))/_xlfn.STDEV.P(Table2[1M Return vs Nifty])</f>
        <v>-0.73194981723251429</v>
      </c>
      <c r="K694">
        <v>-9.8196917524544993</v>
      </c>
      <c r="L694">
        <f>(Table2[[#This Row],[6M Return vs Nifty]]-AVERAGE(Table2[6M Return vs Nifty]))/_xlfn.STDEV.P(Table2[6M Return vs Nifty])</f>
        <v>-0.62266352638261968</v>
      </c>
      <c r="M694">
        <v>0.63131438022728603</v>
      </c>
      <c r="N694">
        <f>(Table2[[#This Row],[1W Return vs Nifty]]-AVERAGE(Table2[1W Return vs Nifty]))/_xlfn.STDEV.P(Table2[1W Return vs Nifty])</f>
        <v>-0.27897667333551535</v>
      </c>
      <c r="O694">
        <v>751</v>
      </c>
      <c r="P694">
        <v>750.32369369261698</v>
      </c>
      <c r="Q694">
        <v>744.36351960494505</v>
      </c>
      <c r="R694">
        <v>38.849820992816099</v>
      </c>
      <c r="S694" s="1">
        <f>(Table2[[#This Row],[Close Price]]-Table2[[#This Row],[20D EMA]])/Table2[[#This Row],[20D EMA]]</f>
        <v>-1.4647137150466045E-2</v>
      </c>
      <c r="T694" s="1">
        <f>(Table2[[#This Row],[Close Price]]-Table2[[#This Row],[50D EMA]])/Table2[[#This Row],[50D EMA]]</f>
        <v>-1.3758986660557549E-2</v>
      </c>
      <c r="U694" s="1">
        <f>(Table2[[#This Row],[Close Price]]-Table2[[#This Row],[200D EMA]])/Table2[[#This Row],[200D EMA]]</f>
        <v>-5.8620814830647513E-3</v>
      </c>
      <c r="V694">
        <v>0.712555310630415</v>
      </c>
      <c r="W694">
        <v>733</v>
      </c>
      <c r="X694">
        <v>744.15</v>
      </c>
      <c r="Y694">
        <v>730.55</v>
      </c>
      <c r="Z694">
        <v>744.3</v>
      </c>
      <c r="AA694">
        <v>724.9</v>
      </c>
      <c r="AB694">
        <v>780</v>
      </c>
      <c r="AC694" s="1">
        <f>(Table2[[#This Row],[Close Price]]/Table2[[#This Row],[Day Low]])-1</f>
        <v>9.5497953615280018E-3</v>
      </c>
      <c r="AD694" s="1">
        <f>(Table2[[#This Row],[Day High]]/Table2[[#This Row],[Close Price]])-1</f>
        <v>5.6081081081080786E-3</v>
      </c>
      <c r="AE694" s="1">
        <f>(Table2[[#This Row],[Close Price]]/Table2[[#This Row],[Current Week Low]])-1</f>
        <v>1.2935459585244002E-2</v>
      </c>
      <c r="AF694" s="1">
        <f>(Table2[[#This Row],[Current Week High]]/Table2[[#This Row],[Close Price]])-1</f>
        <v>5.810810810810807E-3</v>
      </c>
      <c r="AG694" s="1">
        <f>(Table2[[#This Row],[Close Price]]/Table2[[#This Row],[Current Month Low]])-1</f>
        <v>2.0830459373706756E-2</v>
      </c>
      <c r="AH694" s="1">
        <f>(Table2[[#This Row],[Current Month High]]/Table2[[#This Row],[Close Price]])-1</f>
        <v>5.4054054054053946E-2</v>
      </c>
      <c r="AI694">
        <v>10.459459459459399</v>
      </c>
      <c r="AJ694">
        <v>14.2063430820279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0.02</v>
      </c>
      <c r="AM694" t="s">
        <v>3188</v>
      </c>
      <c r="AN694">
        <v>-4.3600000000000003</v>
      </c>
      <c r="AO694" t="s">
        <v>3187</v>
      </c>
      <c r="AP694">
        <v>-0.13671583521149799</v>
      </c>
      <c r="AQ694">
        <f>(Table2[[#This Row],[Sharpe Ratio]]-AVERAGE(Table2[Sharpe Ratio]))/_xlfn.STDEV.P(Table2[Sharpe Ratio])</f>
        <v>-2.3728203551789471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-4.9906018981427325</v>
      </c>
      <c r="AS694">
        <f>_xlfn.RANK.AVG(Table2[[#This Row],[1Y Return vs Nifty Z-Score]],Table2[1Y Return vs Nifty Z-Score])</f>
        <v>657</v>
      </c>
      <c r="AT694">
        <f>_xlfn.RANK.AVG(Table2[[#This Row],[6M Return vs Nifty Z-Score]],Table2[6M Return vs Nifty Z-Score])</f>
        <v>527</v>
      </c>
      <c r="AU694">
        <f>_xlfn.RANK.AVG(Table2[[#This Row],[Sharpe Ratio Z-Score]],Table2[Sharpe Ratio Z-Score])</f>
        <v>732</v>
      </c>
      <c r="AV694">
        <f>(Table2[[#This Row],[Rank 1Y]]+Table2[[#This Row],[Rank 6M]]+Table2[[#This Row],[Rank Sharpe]])/3</f>
        <v>638.66666666666663</v>
      </c>
    </row>
    <row r="695" spans="1:48" x14ac:dyDescent="0.3">
      <c r="A695" t="s">
        <v>2288</v>
      </c>
      <c r="B695" t="s">
        <v>2289</v>
      </c>
      <c r="C695" t="s">
        <v>3153</v>
      </c>
      <c r="D695" t="s">
        <v>432</v>
      </c>
      <c r="E695">
        <v>2443.55283448</v>
      </c>
      <c r="F695">
        <v>460.4</v>
      </c>
      <c r="G695">
        <v>-31.888389564012201</v>
      </c>
      <c r="H695">
        <f>(Table2[[#This Row],[1Y Return vs Nifty]]-AVERAGE(Table2[1Y Return vs Nifty]))/_xlfn.STDEV.P(Table2[1Y Return vs Nifty])</f>
        <v>-0.96511926376982582</v>
      </c>
      <c r="I695">
        <v>-5.2837039931115699</v>
      </c>
      <c r="J695">
        <f>(Table2[[#This Row],[1M Return vs Nifty]]-AVERAGE(Table2[1M Return vs Nifty]))/_xlfn.STDEV.P(Table2[1M Return vs Nifty])</f>
        <v>-0.77403570314353687</v>
      </c>
      <c r="K695">
        <v>-22.730278318387999</v>
      </c>
      <c r="L695">
        <f>(Table2[[#This Row],[6M Return vs Nifty]]-AVERAGE(Table2[6M Return vs Nifty]))/_xlfn.STDEV.P(Table2[6M Return vs Nifty])</f>
        <v>-1.0348387140187882</v>
      </c>
      <c r="M695">
        <v>-0.83785963878582903</v>
      </c>
      <c r="N695">
        <f>(Table2[[#This Row],[1W Return vs Nifty]]-AVERAGE(Table2[1W Return vs Nifty]))/_xlfn.STDEV.P(Table2[1W Return vs Nifty])</f>
        <v>-0.58435149354487281</v>
      </c>
      <c r="O695">
        <v>466.06</v>
      </c>
      <c r="P695">
        <v>471.64298291054098</v>
      </c>
      <c r="Q695">
        <v>489.03280135988501</v>
      </c>
      <c r="R695">
        <v>44.364246052280102</v>
      </c>
      <c r="S695" s="1">
        <f>(Table2[[#This Row],[Close Price]]-Table2[[#This Row],[20D EMA]])/Table2[[#This Row],[20D EMA]]</f>
        <v>-1.2144359095395496E-2</v>
      </c>
      <c r="T695" s="1">
        <f>(Table2[[#This Row],[Close Price]]-Table2[[#This Row],[50D EMA]])/Table2[[#This Row],[50D EMA]]</f>
        <v>-2.383790985537363E-2</v>
      </c>
      <c r="U695" s="1">
        <f>(Table2[[#This Row],[Close Price]]-Table2[[#This Row],[200D EMA]])/Table2[[#This Row],[200D EMA]]</f>
        <v>-5.8549858578532891E-2</v>
      </c>
      <c r="V695">
        <v>0.37853960907086298</v>
      </c>
      <c r="W695">
        <v>458.1</v>
      </c>
      <c r="X695">
        <v>464.75</v>
      </c>
      <c r="Y695">
        <v>456</v>
      </c>
      <c r="Z695">
        <v>465.95</v>
      </c>
      <c r="AA695">
        <v>443</v>
      </c>
      <c r="AB695">
        <v>470</v>
      </c>
      <c r="AC695" s="1">
        <f>(Table2[[#This Row],[Close Price]]/Table2[[#This Row],[Day Low]])-1</f>
        <v>5.0207378301678762E-3</v>
      </c>
      <c r="AD695" s="1">
        <f>(Table2[[#This Row],[Day High]]/Table2[[#This Row],[Close Price]])-1</f>
        <v>9.4483058210252935E-3</v>
      </c>
      <c r="AE695" s="1">
        <f>(Table2[[#This Row],[Close Price]]/Table2[[#This Row],[Current Week Low]])-1</f>
        <v>9.6491228070174628E-3</v>
      </c>
      <c r="AF695" s="1">
        <f>(Table2[[#This Row],[Current Week High]]/Table2[[#This Row],[Close Price]])-1</f>
        <v>1.2054735013032225E-2</v>
      </c>
      <c r="AG695" s="1">
        <f>(Table2[[#This Row],[Close Price]]/Table2[[#This Row],[Current Month Low]])-1</f>
        <v>3.9277652370203198E-2</v>
      </c>
      <c r="AH695" s="1">
        <f>(Table2[[#This Row],[Current Month High]]/Table2[[#This Row],[Close Price]])-1</f>
        <v>2.0851433536055675E-2</v>
      </c>
      <c r="AI695">
        <v>26.4118158123371</v>
      </c>
      <c r="AJ695">
        <v>6.3033941353036003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0.01</v>
      </c>
      <c r="AM695" t="s">
        <v>3188</v>
      </c>
      <c r="AN695">
        <v>0.33</v>
      </c>
      <c r="AO695" t="s">
        <v>3188</v>
      </c>
      <c r="AP695">
        <v>-1.3012676632482E-2</v>
      </c>
      <c r="AQ695">
        <f>(Table2[[#This Row],[Sharpe Ratio]]-AVERAGE(Table2[Sharpe Ratio]))/_xlfn.STDEV.P(Table2[Sharpe Ratio])</f>
        <v>-0.92330388302220345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652</v>
      </c>
      <c r="AT695">
        <f>_xlfn.RANK.AVG(Table2[[#This Row],[6M Return vs Nifty Z-Score]],Table2[6M Return vs Nifty Z-Score])</f>
        <v>661</v>
      </c>
      <c r="AU695">
        <f>_xlfn.RANK.AVG(Table2[[#This Row],[Sharpe Ratio Z-Score]],Table2[Sharpe Ratio Z-Score])</f>
        <v>606</v>
      </c>
      <c r="AV695">
        <f>(Table2[[#This Row],[Rank 1Y]]+Table2[[#This Row],[Rank 6M]]+Table2[[#This Row],[Rank Sharpe]])/3</f>
        <v>639.66666666666663</v>
      </c>
    </row>
    <row r="696" spans="1:48" x14ac:dyDescent="0.3">
      <c r="A696" t="s">
        <v>1941</v>
      </c>
      <c r="B696" t="s">
        <v>1942</v>
      </c>
      <c r="C696" t="s">
        <v>3144</v>
      </c>
      <c r="D696" t="s">
        <v>234</v>
      </c>
      <c r="E696">
        <v>3668.8518726299999</v>
      </c>
      <c r="F696">
        <v>434.7</v>
      </c>
      <c r="G696">
        <v>-33.756381983245703</v>
      </c>
      <c r="H696">
        <f>(Table2[[#This Row],[1Y Return vs Nifty]]-AVERAGE(Table2[1Y Return vs Nifty]))/_xlfn.STDEV.P(Table2[1Y Return vs Nifty])</f>
        <v>-0.99697052372450679</v>
      </c>
      <c r="I696">
        <v>-6.5481357205682</v>
      </c>
      <c r="J696">
        <f>(Table2[[#This Row],[1M Return vs Nifty]]-AVERAGE(Table2[1M Return vs Nifty]))/_xlfn.STDEV.P(Table2[1M Return vs Nifty])</f>
        <v>-0.91350979561464229</v>
      </c>
      <c r="K696">
        <v>-34.0467526177721</v>
      </c>
      <c r="L696">
        <f>(Table2[[#This Row],[6M Return vs Nifty]]-AVERAGE(Table2[6M Return vs Nifty]))/_xlfn.STDEV.P(Table2[6M Return vs Nifty])</f>
        <v>-1.3961212857987688</v>
      </c>
      <c r="M696">
        <v>-1.3711061891773</v>
      </c>
      <c r="N696">
        <f>(Table2[[#This Row],[1W Return vs Nifty]]-AVERAGE(Table2[1W Return vs Nifty]))/_xlfn.STDEV.P(Table2[1W Return vs Nifty])</f>
        <v>-0.69518932987037485</v>
      </c>
      <c r="O696">
        <v>457.12</v>
      </c>
      <c r="P696">
        <v>472.33260422094497</v>
      </c>
      <c r="Q696">
        <v>494.66377173661601</v>
      </c>
      <c r="R696">
        <v>25.490600168484601</v>
      </c>
      <c r="S696" s="1">
        <f>(Table2[[#This Row],[Close Price]]-Table2[[#This Row],[20D EMA]])/Table2[[#This Row],[20D EMA]]</f>
        <v>-4.9046202310115541E-2</v>
      </c>
      <c r="T696" s="1">
        <f>(Table2[[#This Row],[Close Price]]-Table2[[#This Row],[50D EMA]])/Table2[[#This Row],[50D EMA]]</f>
        <v>-7.9673949849418876E-2</v>
      </c>
      <c r="U696" s="1">
        <f>(Table2[[#This Row],[Close Price]]-Table2[[#This Row],[200D EMA]])/Table2[[#This Row],[200D EMA]]</f>
        <v>-0.12122127223123946</v>
      </c>
      <c r="V696">
        <v>1.25082346795507</v>
      </c>
      <c r="W696">
        <v>434</v>
      </c>
      <c r="X696">
        <v>450.8</v>
      </c>
      <c r="Y696">
        <v>434</v>
      </c>
      <c r="Z696">
        <v>452</v>
      </c>
      <c r="AA696">
        <v>434</v>
      </c>
      <c r="AB696">
        <v>481.65</v>
      </c>
      <c r="AC696" s="1">
        <f>(Table2[[#This Row],[Close Price]]/Table2[[#This Row],[Day Low]])-1</f>
        <v>1.612903225806317E-3</v>
      </c>
      <c r="AD696" s="1">
        <f>(Table2[[#This Row],[Day High]]/Table2[[#This Row],[Close Price]])-1</f>
        <v>3.7037037037036979E-2</v>
      </c>
      <c r="AE696" s="1">
        <f>(Table2[[#This Row],[Close Price]]/Table2[[#This Row],[Current Week Low]])-1</f>
        <v>1.612903225806317E-3</v>
      </c>
      <c r="AF696" s="1">
        <f>(Table2[[#This Row],[Current Week High]]/Table2[[#This Row],[Close Price]])-1</f>
        <v>3.9797561536691894E-2</v>
      </c>
      <c r="AG696" s="1">
        <f>(Table2[[#This Row],[Close Price]]/Table2[[#This Row],[Current Month Low]])-1</f>
        <v>1.612903225806317E-3</v>
      </c>
      <c r="AH696" s="1">
        <f>(Table2[[#This Row],[Current Month High]]/Table2[[#This Row],[Close Price]])-1</f>
        <v>0.10800552104899919</v>
      </c>
      <c r="AI696">
        <v>60.8005521048999</v>
      </c>
      <c r="AJ696">
        <v>0.161290322580631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-0.15</v>
      </c>
      <c r="AM696" t="s">
        <v>3187</v>
      </c>
      <c r="AN696">
        <v>-9.23</v>
      </c>
      <c r="AO696" t="s">
        <v>3187</v>
      </c>
      <c r="AQ696">
        <f>(Table2[[#This Row],[Sharpe Ratio]]-AVERAGE(Table2[Sharpe Ratio]))/_xlfn.STDEV.P(Table2[Sharpe Ratio])</f>
        <v>-0.77082524510946537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659</v>
      </c>
      <c r="AT696">
        <f>_xlfn.RANK.AVG(Table2[[#This Row],[6M Return vs Nifty Z-Score]],Table2[6M Return vs Nifty Z-Score])</f>
        <v>712</v>
      </c>
      <c r="AU696">
        <f>_xlfn.RANK.AVG(Table2[[#This Row],[Sharpe Ratio Z-Score]],Table2[Sharpe Ratio Z-Score])</f>
        <v>548.5</v>
      </c>
      <c r="AV696">
        <f>(Table2[[#This Row],[Rank 1Y]]+Table2[[#This Row],[Rank 6M]]+Table2[[#This Row],[Rank Sharpe]])/3</f>
        <v>639.83333333333337</v>
      </c>
    </row>
    <row r="697" spans="1:48" x14ac:dyDescent="0.3">
      <c r="A697" t="s">
        <v>52</v>
      </c>
      <c r="B697" t="s">
        <v>53</v>
      </c>
      <c r="C697" t="s">
        <v>3142</v>
      </c>
      <c r="D697" t="s">
        <v>54</v>
      </c>
      <c r="E697">
        <v>426726.86157274997</v>
      </c>
      <c r="F697">
        <v>6899.5</v>
      </c>
      <c r="G697">
        <v>-39.673996488945797</v>
      </c>
      <c r="H697">
        <f>(Table2[[#This Row],[1Y Return vs Nifty]]-AVERAGE(Table2[1Y Return vs Nifty]))/_xlfn.STDEV.P(Table2[1Y Return vs Nifty])</f>
        <v>-1.0978721526561623</v>
      </c>
      <c r="I697">
        <v>-2.5360050739443398</v>
      </c>
      <c r="J697">
        <f>(Table2[[#This Row],[1M Return vs Nifty]]-AVERAGE(Table2[1M Return vs Nifty]))/_xlfn.STDEV.P(Table2[1M Return vs Nifty])</f>
        <v>-0.47094870776613612</v>
      </c>
      <c r="K697">
        <v>-11.6566719904148</v>
      </c>
      <c r="L697">
        <f>(Table2[[#This Row],[6M Return vs Nifty]]-AVERAGE(Table2[6M Return vs Nifty]))/_xlfn.STDEV.P(Table2[6M Return vs Nifty])</f>
        <v>-0.68130979085700805</v>
      </c>
      <c r="M697">
        <v>-3.8310628643478499</v>
      </c>
      <c r="N697">
        <f>(Table2[[#This Row],[1W Return vs Nifty]]-AVERAGE(Table2[1W Return vs Nifty]))/_xlfn.STDEV.P(Table2[1W Return vs Nifty])</f>
        <v>-1.2065030460682855</v>
      </c>
      <c r="O697">
        <v>7264.49</v>
      </c>
      <c r="P697">
        <v>7217.9922303480998</v>
      </c>
      <c r="Q697">
        <v>7069.7221277349499</v>
      </c>
      <c r="R697">
        <v>21.539453040972202</v>
      </c>
      <c r="S697" s="1">
        <f>(Table2[[#This Row],[Close Price]]-Table2[[#This Row],[20D EMA]])/Table2[[#This Row],[20D EMA]]</f>
        <v>-5.0243031513568029E-2</v>
      </c>
      <c r="T697" s="1">
        <f>(Table2[[#This Row],[Close Price]]-Table2[[#This Row],[50D EMA]])/Table2[[#This Row],[50D EMA]]</f>
        <v>-4.4124767689413265E-2</v>
      </c>
      <c r="U697" s="1">
        <f>(Table2[[#This Row],[Close Price]]-Table2[[#This Row],[200D EMA]])/Table2[[#This Row],[200D EMA]]</f>
        <v>-2.4077626342223293E-2</v>
      </c>
      <c r="V697">
        <v>0.80395199014268004</v>
      </c>
      <c r="W697">
        <v>6871</v>
      </c>
      <c r="X697">
        <v>6998.8</v>
      </c>
      <c r="Y697">
        <v>6871</v>
      </c>
      <c r="Z697">
        <v>7313.85</v>
      </c>
      <c r="AA697">
        <v>6871</v>
      </c>
      <c r="AB697">
        <v>7814.65</v>
      </c>
      <c r="AC697" s="1">
        <f>(Table2[[#This Row],[Close Price]]/Table2[[#This Row],[Day Low]])-1</f>
        <v>4.1478678503856781E-3</v>
      </c>
      <c r="AD697" s="1">
        <f>(Table2[[#This Row],[Day High]]/Table2[[#This Row],[Close Price]])-1</f>
        <v>1.4392347271541484E-2</v>
      </c>
      <c r="AE697" s="1">
        <f>(Table2[[#This Row],[Close Price]]/Table2[[#This Row],[Current Week Low]])-1</f>
        <v>4.1478678503856781E-3</v>
      </c>
      <c r="AF697" s="1">
        <f>(Table2[[#This Row],[Current Week High]]/Table2[[#This Row],[Close Price]])-1</f>
        <v>6.0055076454815559E-2</v>
      </c>
      <c r="AG697" s="1">
        <f>(Table2[[#This Row],[Close Price]]/Table2[[#This Row],[Current Month Low]])-1</f>
        <v>4.1478678503856781E-3</v>
      </c>
      <c r="AH697" s="1">
        <f>(Table2[[#This Row],[Current Month High]]/Table2[[#This Row],[Close Price]])-1</f>
        <v>0.13264004638017246</v>
      </c>
      <c r="AI697">
        <v>18.254946010580401</v>
      </c>
      <c r="AJ697">
        <v>11.5016645657584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</v>
      </c>
      <c r="AM697" t="s">
        <v>3189</v>
      </c>
      <c r="AN697">
        <v>-10.43</v>
      </c>
      <c r="AO697" t="s">
        <v>3187</v>
      </c>
      <c r="AP697">
        <v>-7.0525177470112999E-2</v>
      </c>
      <c r="AQ697">
        <f>(Table2[[#This Row],[Sharpe Ratio]]-AVERAGE(Table2[Sharpe Ratio]))/_xlfn.STDEV.P(Table2[Sharpe Ratio])</f>
        <v>-1.597218100546606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-5.0538517978941986</v>
      </c>
      <c r="AS697">
        <f>_xlfn.RANK.AVG(Table2[[#This Row],[1Y Return vs Nifty Z-Score]],Table2[1Y Return vs Nifty Z-Score])</f>
        <v>678</v>
      </c>
      <c r="AT697">
        <f>_xlfn.RANK.AVG(Table2[[#This Row],[6M Return vs Nifty Z-Score]],Table2[6M Return vs Nifty Z-Score])</f>
        <v>548</v>
      </c>
      <c r="AU697">
        <f>_xlfn.RANK.AVG(Table2[[#This Row],[Sharpe Ratio Z-Score]],Table2[Sharpe Ratio Z-Score])</f>
        <v>694</v>
      </c>
      <c r="AV697">
        <f>(Table2[[#This Row],[Rank 1Y]]+Table2[[#This Row],[Rank 6M]]+Table2[[#This Row],[Rank Sharpe]])/3</f>
        <v>640</v>
      </c>
    </row>
    <row r="698" spans="1:48" x14ac:dyDescent="0.3">
      <c r="A698" t="s">
        <v>2202</v>
      </c>
      <c r="B698" t="s">
        <v>2203</v>
      </c>
      <c r="C698" t="s">
        <v>3148</v>
      </c>
      <c r="D698" t="s">
        <v>1581</v>
      </c>
      <c r="E698">
        <v>2673.4899133499998</v>
      </c>
      <c r="F698">
        <v>646.85</v>
      </c>
      <c r="G698">
        <v>-41.719840672768399</v>
      </c>
      <c r="H698">
        <f>(Table2[[#This Row],[1Y Return vs Nifty]]-AVERAGE(Table2[1Y Return vs Nifty]))/_xlfn.STDEV.P(Table2[1Y Return vs Nifty])</f>
        <v>-1.132755974589682</v>
      </c>
      <c r="I698">
        <v>11.562875090271699</v>
      </c>
      <c r="J698">
        <f>(Table2[[#This Row],[1M Return vs Nifty]]-AVERAGE(Table2[1M Return vs Nifty]))/_xlfn.STDEV.P(Table2[1M Return vs Nifty])</f>
        <v>1.0842388702285406</v>
      </c>
      <c r="K698">
        <v>-27.1759280803251</v>
      </c>
      <c r="L698">
        <f>(Table2[[#This Row],[6M Return vs Nifty]]-AVERAGE(Table2[6M Return vs Nifty]))/_xlfn.STDEV.P(Table2[6M Return vs Nifty])</f>
        <v>-1.1767677050397027</v>
      </c>
      <c r="M698">
        <v>3.3035893195056301</v>
      </c>
      <c r="N698">
        <f>(Table2[[#This Row],[1W Return vs Nifty]]-AVERAGE(Table2[1W Return vs Nifty]))/_xlfn.STDEV.P(Table2[1W Return vs Nifty])</f>
        <v>0.27646840571662895</v>
      </c>
      <c r="O698">
        <v>638.51</v>
      </c>
      <c r="P698">
        <v>630.52051179719695</v>
      </c>
      <c r="Q698">
        <v>674.60157939298597</v>
      </c>
      <c r="R698">
        <v>52.704185322663101</v>
      </c>
      <c r="S698" s="1">
        <f>(Table2[[#This Row],[Close Price]]-Table2[[#This Row],[20D EMA]])/Table2[[#This Row],[20D EMA]]</f>
        <v>1.3061659175267469E-2</v>
      </c>
      <c r="T698" s="1">
        <f>(Table2[[#This Row],[Close Price]]-Table2[[#This Row],[50D EMA]])/Table2[[#This Row],[50D EMA]]</f>
        <v>2.5898425027059798E-2</v>
      </c>
      <c r="U698" s="1">
        <f>(Table2[[#This Row],[Close Price]]-Table2[[#This Row],[200D EMA]])/Table2[[#This Row],[200D EMA]]</f>
        <v>-4.1137732612421582E-2</v>
      </c>
      <c r="V698">
        <v>0.75372463147401203</v>
      </c>
      <c r="W698">
        <v>642.4</v>
      </c>
      <c r="X698">
        <v>659.95</v>
      </c>
      <c r="Y698">
        <v>641.25</v>
      </c>
      <c r="Z698">
        <v>664.65</v>
      </c>
      <c r="AA698">
        <v>611.20000000000005</v>
      </c>
      <c r="AB698">
        <v>670</v>
      </c>
      <c r="AC698" s="1">
        <f>(Table2[[#This Row],[Close Price]]/Table2[[#This Row],[Day Low]])-1</f>
        <v>6.9271481942716484E-3</v>
      </c>
      <c r="AD698" s="1">
        <f>(Table2[[#This Row],[Day High]]/Table2[[#This Row],[Close Price]])-1</f>
        <v>2.0251990415088628E-2</v>
      </c>
      <c r="AE698" s="1">
        <f>(Table2[[#This Row],[Close Price]]/Table2[[#This Row],[Current Week Low]])-1</f>
        <v>8.7329434697855923E-3</v>
      </c>
      <c r="AF698" s="1">
        <f>(Table2[[#This Row],[Current Week High]]/Table2[[#This Row],[Close Price]])-1</f>
        <v>2.7517971709051459E-2</v>
      </c>
      <c r="AG698" s="1">
        <f>(Table2[[#This Row],[Close Price]]/Table2[[#This Row],[Current Month Low]])-1</f>
        <v>5.8327879581151709E-2</v>
      </c>
      <c r="AH698" s="1">
        <f>(Table2[[#This Row],[Current Month High]]/Table2[[#This Row],[Close Price]])-1</f>
        <v>3.5788822756434913E-2</v>
      </c>
      <c r="AI698">
        <v>39.9087887454587</v>
      </c>
      <c r="AJ698">
        <v>19.521433850702099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0.09</v>
      </c>
      <c r="AM698" t="s">
        <v>3188</v>
      </c>
      <c r="AN698">
        <v>-2.38</v>
      </c>
      <c r="AO698" t="s">
        <v>3187</v>
      </c>
      <c r="AQ698">
        <f>(Table2[[#This Row],[Sharpe Ratio]]-AVERAGE(Table2[Sharpe Ratio]))/_xlfn.STDEV.P(Table2[Sharpe Ratio])</f>
        <v>-0.77082524510946537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685</v>
      </c>
      <c r="AT698">
        <f>_xlfn.RANK.AVG(Table2[[#This Row],[6M Return vs Nifty Z-Score]],Table2[6M Return vs Nifty Z-Score])</f>
        <v>690</v>
      </c>
      <c r="AU698">
        <f>_xlfn.RANK.AVG(Table2[[#This Row],[Sharpe Ratio Z-Score]],Table2[Sharpe Ratio Z-Score])</f>
        <v>548.5</v>
      </c>
      <c r="AV698">
        <f>(Table2[[#This Row],[Rank 1Y]]+Table2[[#This Row],[Rank 6M]]+Table2[[#This Row],[Rank Sharpe]])/3</f>
        <v>641.16666666666663</v>
      </c>
    </row>
    <row r="699" spans="1:48" x14ac:dyDescent="0.3">
      <c r="A699" t="s">
        <v>1979</v>
      </c>
      <c r="B699" t="s">
        <v>1980</v>
      </c>
      <c r="C699" t="s">
        <v>3159</v>
      </c>
      <c r="D699" t="s">
        <v>1981</v>
      </c>
      <c r="E699">
        <v>3543.7492090000001</v>
      </c>
      <c r="F699">
        <v>20.02</v>
      </c>
      <c r="G699">
        <v>-24.826683996668599</v>
      </c>
      <c r="H699">
        <f>(Table2[[#This Row],[1Y Return vs Nifty]]-AVERAGE(Table2[1Y Return vs Nifty]))/_xlfn.STDEV.P(Table2[1Y Return vs Nifty])</f>
        <v>-0.84470966390583235</v>
      </c>
      <c r="I699">
        <v>-3.4215137161266398</v>
      </c>
      <c r="J699">
        <f>(Table2[[#This Row],[1M Return vs Nifty]]-AVERAGE(Table2[1M Return vs Nifty]))/_xlfn.STDEV.P(Table2[1M Return vs Nifty])</f>
        <v>-0.56862540438946829</v>
      </c>
      <c r="K699">
        <v>-20.748066408101799</v>
      </c>
      <c r="L699">
        <f>(Table2[[#This Row],[6M Return vs Nifty]]-AVERAGE(Table2[6M Return vs Nifty]))/_xlfn.STDEV.P(Table2[6M Return vs Nifty])</f>
        <v>-0.97155587540534472</v>
      </c>
      <c r="M699">
        <v>3.8559074397552302</v>
      </c>
      <c r="N699">
        <f>(Table2[[#This Row],[1W Return vs Nifty]]-AVERAGE(Table2[1W Return vs Nifty]))/_xlfn.STDEV.P(Table2[1W Return vs Nifty])</f>
        <v>0.39127035870984095</v>
      </c>
      <c r="O699">
        <v>20.39</v>
      </c>
      <c r="P699">
        <v>20.873615393577701</v>
      </c>
      <c r="Q699">
        <v>21.127554929244798</v>
      </c>
      <c r="R699">
        <v>43.173280828820303</v>
      </c>
      <c r="S699" s="1">
        <f>(Table2[[#This Row],[Close Price]]-Table2[[#This Row],[20D EMA]])/Table2[[#This Row],[20D EMA]]</f>
        <v>-1.8146150073565522E-2</v>
      </c>
      <c r="T699" s="1">
        <f>(Table2[[#This Row],[Close Price]]-Table2[[#This Row],[50D EMA]])/Table2[[#This Row],[50D EMA]]</f>
        <v>-4.0894467847689582E-2</v>
      </c>
      <c r="U699" s="1">
        <f>(Table2[[#This Row],[Close Price]]-Table2[[#This Row],[200D EMA]])/Table2[[#This Row],[200D EMA]]</f>
        <v>-5.2422295573432372E-2</v>
      </c>
      <c r="V699">
        <v>0.65667943562921405</v>
      </c>
      <c r="W699">
        <v>20</v>
      </c>
      <c r="X699">
        <v>20.61</v>
      </c>
      <c r="Y699">
        <v>20</v>
      </c>
      <c r="Z699">
        <v>21.09</v>
      </c>
      <c r="AA699">
        <v>18.91</v>
      </c>
      <c r="AB699">
        <v>21.11</v>
      </c>
      <c r="AC699" s="1">
        <f>(Table2[[#This Row],[Close Price]]/Table2[[#This Row],[Day Low]])-1</f>
        <v>9.9999999999988987E-4</v>
      </c>
      <c r="AD699" s="1">
        <f>(Table2[[#This Row],[Day High]]/Table2[[#This Row],[Close Price]])-1</f>
        <v>2.9470529470529527E-2</v>
      </c>
      <c r="AE699" s="1">
        <f>(Table2[[#This Row],[Close Price]]/Table2[[#This Row],[Current Week Low]])-1</f>
        <v>9.9999999999988987E-4</v>
      </c>
      <c r="AF699" s="1">
        <f>(Table2[[#This Row],[Current Week High]]/Table2[[#This Row],[Close Price]])-1</f>
        <v>5.3446553446553358E-2</v>
      </c>
      <c r="AG699" s="1">
        <f>(Table2[[#This Row],[Close Price]]/Table2[[#This Row],[Current Month Low]])-1</f>
        <v>5.869910100475928E-2</v>
      </c>
      <c r="AH699" s="1">
        <f>(Table2[[#This Row],[Current Month High]]/Table2[[#This Row],[Close Price]])-1</f>
        <v>5.4445554445554434E-2</v>
      </c>
      <c r="AI699">
        <v>39.610389610389603</v>
      </c>
      <c r="AJ699">
        <v>17.764705882352899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-0.19</v>
      </c>
      <c r="AM699" t="s">
        <v>3187</v>
      </c>
      <c r="AN699">
        <v>-2.58</v>
      </c>
      <c r="AO699" t="s">
        <v>3187</v>
      </c>
      <c r="AP699">
        <v>-5.1146830208617003E-2</v>
      </c>
      <c r="AQ699">
        <f>(Table2[[#This Row],[Sharpe Ratio]]-AVERAGE(Table2[Sharpe Ratio]))/_xlfn.STDEV.P(Table2[Sharpe Ratio])</f>
        <v>-1.370148445403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608</v>
      </c>
      <c r="AT699">
        <f>_xlfn.RANK.AVG(Table2[[#This Row],[6M Return vs Nifty Z-Score]],Table2[6M Return vs Nifty Z-Score])</f>
        <v>650</v>
      </c>
      <c r="AU699">
        <f>_xlfn.RANK.AVG(Table2[[#This Row],[Sharpe Ratio Z-Score]],Table2[Sharpe Ratio Z-Score])</f>
        <v>672</v>
      </c>
      <c r="AV699">
        <f>(Table2[[#This Row],[Rank 1Y]]+Table2[[#This Row],[Rank 6M]]+Table2[[#This Row],[Rank Sharpe]])/3</f>
        <v>643.33333333333337</v>
      </c>
    </row>
    <row r="700" spans="1:48" x14ac:dyDescent="0.3">
      <c r="A700" t="s">
        <v>364</v>
      </c>
      <c r="B700" t="s">
        <v>365</v>
      </c>
      <c r="C700" t="s">
        <v>3156</v>
      </c>
      <c r="D700" t="s">
        <v>172</v>
      </c>
      <c r="E700">
        <v>67079.455773374997</v>
      </c>
      <c r="F700">
        <v>2262.9499999999998</v>
      </c>
      <c r="G700">
        <v>-25.524079177973601</v>
      </c>
      <c r="H700">
        <f>(Table2[[#This Row],[1Y Return vs Nifty]]-AVERAGE(Table2[1Y Return vs Nifty]))/_xlfn.STDEV.P(Table2[1Y Return vs Nifty])</f>
        <v>-0.85660099439635029</v>
      </c>
      <c r="I700">
        <v>-2.8898619325897799</v>
      </c>
      <c r="J700">
        <f>(Table2[[#This Row],[1M Return vs Nifty]]-AVERAGE(Table2[1M Return vs Nifty]))/_xlfn.STDEV.P(Table2[1M Return vs Nifty])</f>
        <v>-0.50998115463736649</v>
      </c>
      <c r="K700">
        <v>-22.3016346604388</v>
      </c>
      <c r="L700">
        <f>(Table2[[#This Row],[6M Return vs Nifty]]-AVERAGE(Table2[6M Return vs Nifty]))/_xlfn.STDEV.P(Table2[6M Return vs Nifty])</f>
        <v>-1.0211541088118916</v>
      </c>
      <c r="M700">
        <v>-0.35307427766886101</v>
      </c>
      <c r="N700">
        <f>(Table2[[#This Row],[1W Return vs Nifty]]-AVERAGE(Table2[1W Return vs Nifty]))/_xlfn.STDEV.P(Table2[1W Return vs Nifty])</f>
        <v>-0.48358654631917525</v>
      </c>
      <c r="O700">
        <v>2376.5700000000002</v>
      </c>
      <c r="P700">
        <v>2425.5189725751602</v>
      </c>
      <c r="Q700">
        <v>2421.5704761352599</v>
      </c>
      <c r="R700">
        <v>21.724317505553898</v>
      </c>
      <c r="S700" s="1">
        <f>(Table2[[#This Row],[Close Price]]-Table2[[#This Row],[20D EMA]])/Table2[[#This Row],[20D EMA]]</f>
        <v>-4.7808396133924243E-2</v>
      </c>
      <c r="T700" s="1">
        <f>(Table2[[#This Row],[Close Price]]-Table2[[#This Row],[50D EMA]])/Table2[[#This Row],[50D EMA]]</f>
        <v>-6.7024407730178176E-2</v>
      </c>
      <c r="U700" s="1">
        <f>(Table2[[#This Row],[Close Price]]-Table2[[#This Row],[200D EMA]])/Table2[[#This Row],[200D EMA]]</f>
        <v>-6.5503142567385736E-2</v>
      </c>
      <c r="V700">
        <v>0.72932575635211205</v>
      </c>
      <c r="W700">
        <v>2206.3000000000002</v>
      </c>
      <c r="X700">
        <v>2292</v>
      </c>
      <c r="Y700">
        <v>2206.3000000000002</v>
      </c>
      <c r="Z700">
        <v>2363.6</v>
      </c>
      <c r="AA700">
        <v>2206.3000000000002</v>
      </c>
      <c r="AB700">
        <v>2499.5</v>
      </c>
      <c r="AC700" s="1">
        <f>(Table2[[#This Row],[Close Price]]/Table2[[#This Row],[Day Low]])-1</f>
        <v>2.5676471921316057E-2</v>
      </c>
      <c r="AD700" s="1">
        <f>(Table2[[#This Row],[Day High]]/Table2[[#This Row],[Close Price]])-1</f>
        <v>1.2837225745155667E-2</v>
      </c>
      <c r="AE700" s="1">
        <f>(Table2[[#This Row],[Close Price]]/Table2[[#This Row],[Current Week Low]])-1</f>
        <v>2.5676471921316057E-2</v>
      </c>
      <c r="AF700" s="1">
        <f>(Table2[[#This Row],[Current Week High]]/Table2[[#This Row],[Close Price]])-1</f>
        <v>4.4477341523232905E-2</v>
      </c>
      <c r="AG700" s="1">
        <f>(Table2[[#This Row],[Close Price]]/Table2[[#This Row],[Current Month Low]])-1</f>
        <v>2.5676471921316057E-2</v>
      </c>
      <c r="AH700" s="1">
        <f>(Table2[[#This Row],[Current Month High]]/Table2[[#This Row],[Close Price]])-1</f>
        <v>0.10453169535341056</v>
      </c>
      <c r="AI700">
        <v>19.045935615015701</v>
      </c>
      <c r="AJ700">
        <v>8.6781126185616397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-0.08</v>
      </c>
      <c r="AM700" t="s">
        <v>3187</v>
      </c>
      <c r="AN700">
        <v>-9.4</v>
      </c>
      <c r="AO700" t="s">
        <v>3187</v>
      </c>
      <c r="AP700">
        <v>-4.5876753105801998E-2</v>
      </c>
      <c r="AQ700">
        <f>(Table2[[#This Row],[Sharpe Ratio]]-AVERAGE(Table2[Sharpe Ratio]))/_xlfn.STDEV.P(Table2[Sharpe Ratio])</f>
        <v>-1.3083952641761281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612</v>
      </c>
      <c r="AT700">
        <f>_xlfn.RANK.AVG(Table2[[#This Row],[6M Return vs Nifty Z-Score]],Table2[6M Return vs Nifty Z-Score])</f>
        <v>657</v>
      </c>
      <c r="AU700">
        <f>_xlfn.RANK.AVG(Table2[[#This Row],[Sharpe Ratio Z-Score]],Table2[Sharpe Ratio Z-Score])</f>
        <v>662</v>
      </c>
      <c r="AV700">
        <f>(Table2[[#This Row],[Rank 1Y]]+Table2[[#This Row],[Rank 6M]]+Table2[[#This Row],[Rank Sharpe]])/3</f>
        <v>643.66666666666663</v>
      </c>
    </row>
    <row r="701" spans="1:48" x14ac:dyDescent="0.3">
      <c r="A701" t="s">
        <v>1628</v>
      </c>
      <c r="B701" t="s">
        <v>1629</v>
      </c>
      <c r="C701" t="s">
        <v>3154</v>
      </c>
      <c r="D701" t="s">
        <v>859</v>
      </c>
      <c r="E701">
        <v>5677.6181400719997</v>
      </c>
      <c r="F701">
        <v>32.04</v>
      </c>
      <c r="G701">
        <v>-48.640969710954302</v>
      </c>
      <c r="H701">
        <f>(Table2[[#This Row],[1Y Return vs Nifty]]-AVERAGE(Table2[1Y Return vs Nifty]))/_xlfn.STDEV.P(Table2[1Y Return vs Nifty])</f>
        <v>-1.2507685949329739</v>
      </c>
      <c r="I701">
        <v>-20.199208443206899</v>
      </c>
      <c r="J701">
        <f>(Table2[[#This Row],[1M Return vs Nifty]]-AVERAGE(Table2[1M Return vs Nifty]))/_xlfn.STDEV.P(Table2[1M Return vs Nifty])</f>
        <v>-2.4193016370427913</v>
      </c>
      <c r="K701">
        <v>-39.6670765318364</v>
      </c>
      <c r="L701">
        <f>(Table2[[#This Row],[6M Return vs Nifty]]-AVERAGE(Table2[6M Return vs Nifty]))/_xlfn.STDEV.P(Table2[6M Return vs Nifty])</f>
        <v>-1.5755521778054946</v>
      </c>
      <c r="M701">
        <v>-4.0391935965233099</v>
      </c>
      <c r="N701">
        <f>(Table2[[#This Row],[1W Return vs Nifty]]-AVERAGE(Table2[1W Return vs Nifty]))/_xlfn.STDEV.P(Table2[1W Return vs Nifty])</f>
        <v>-1.2497640104575256</v>
      </c>
      <c r="O701">
        <v>34.909999999999997</v>
      </c>
      <c r="P701">
        <v>37.473465608456699</v>
      </c>
      <c r="Q701">
        <v>41.218751055690298</v>
      </c>
      <c r="R701">
        <v>28.396641550171399</v>
      </c>
      <c r="S701" s="1">
        <f>(Table2[[#This Row],[Close Price]]-Table2[[#This Row],[20D EMA]])/Table2[[#This Row],[20D EMA]]</f>
        <v>-8.2211400744772206E-2</v>
      </c>
      <c r="T701" s="1">
        <f>(Table2[[#This Row],[Close Price]]-Table2[[#This Row],[50D EMA]])/Table2[[#This Row],[50D EMA]]</f>
        <v>-0.14499501234362805</v>
      </c>
      <c r="U701" s="1">
        <f>(Table2[[#This Row],[Close Price]]-Table2[[#This Row],[200D EMA]])/Table2[[#This Row],[200D EMA]]</f>
        <v>-0.2226838713111168</v>
      </c>
      <c r="V701">
        <v>0.68162394852477703</v>
      </c>
      <c r="W701">
        <v>31.93</v>
      </c>
      <c r="X701">
        <v>32.6</v>
      </c>
      <c r="Y701">
        <v>31.93</v>
      </c>
      <c r="Z701">
        <v>34.700000000000003</v>
      </c>
      <c r="AA701">
        <v>31.6</v>
      </c>
      <c r="AB701">
        <v>34.75</v>
      </c>
      <c r="AC701" s="1">
        <f>(Table2[[#This Row],[Close Price]]/Table2[[#This Row],[Day Low]])-1</f>
        <v>3.4450360162856519E-3</v>
      </c>
      <c r="AD701" s="1">
        <f>(Table2[[#This Row],[Day High]]/Table2[[#This Row],[Close Price]])-1</f>
        <v>1.7478152309613026E-2</v>
      </c>
      <c r="AE701" s="1">
        <f>(Table2[[#This Row],[Close Price]]/Table2[[#This Row],[Current Week Low]])-1</f>
        <v>3.4450360162856519E-3</v>
      </c>
      <c r="AF701" s="1">
        <f>(Table2[[#This Row],[Current Week High]]/Table2[[#This Row],[Close Price]])-1</f>
        <v>8.3021223470661765E-2</v>
      </c>
      <c r="AG701" s="1">
        <f>(Table2[[#This Row],[Close Price]]/Table2[[#This Row],[Current Month Low]])-1</f>
        <v>1.3924050632911245E-2</v>
      </c>
      <c r="AH701" s="1">
        <f>(Table2[[#This Row],[Current Month High]]/Table2[[#This Row],[Close Price]])-1</f>
        <v>8.4581772784019904E-2</v>
      </c>
      <c r="AI701">
        <v>68.539325842696599</v>
      </c>
      <c r="AJ701">
        <v>1.39240506329112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-0.25</v>
      </c>
      <c r="AM701" t="s">
        <v>3187</v>
      </c>
      <c r="AN701">
        <v>-5.82</v>
      </c>
      <c r="AO701" t="s">
        <v>3187</v>
      </c>
      <c r="AP701">
        <v>5.8146179354089996E-3</v>
      </c>
      <c r="AQ701">
        <f>(Table2[[#This Row],[Sharpe Ratio]]-AVERAGE(Table2[Sharpe Ratio]))/_xlfn.STDEV.P(Table2[Sharpe Ratio])</f>
        <v>-0.70269129789671325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708</v>
      </c>
      <c r="AT701">
        <f>_xlfn.RANK.AVG(Table2[[#This Row],[6M Return vs Nifty Z-Score]],Table2[6M Return vs Nifty Z-Score])</f>
        <v>723</v>
      </c>
      <c r="AU701">
        <f>_xlfn.RANK.AVG(Table2[[#This Row],[Sharpe Ratio Z-Score]],Table2[Sharpe Ratio Z-Score])</f>
        <v>508</v>
      </c>
      <c r="AV701">
        <f>(Table2[[#This Row],[Rank 1Y]]+Table2[[#This Row],[Rank 6M]]+Table2[[#This Row],[Rank Sharpe]])/3</f>
        <v>646.33333333333337</v>
      </c>
    </row>
    <row r="702" spans="1:48" x14ac:dyDescent="0.3">
      <c r="A702" t="s">
        <v>1096</v>
      </c>
      <c r="B702" t="s">
        <v>1097</v>
      </c>
      <c r="C702" t="s">
        <v>3141</v>
      </c>
      <c r="D702" t="s">
        <v>21</v>
      </c>
      <c r="E702">
        <v>12016.879289439999</v>
      </c>
      <c r="F702">
        <v>802.4</v>
      </c>
      <c r="G702">
        <v>-31.7002404042438</v>
      </c>
      <c r="H702">
        <f>(Table2[[#This Row],[1Y Return vs Nifty]]-AVERAGE(Table2[1Y Return vs Nifty]))/_xlfn.STDEV.P(Table2[1Y Return vs Nifty])</f>
        <v>-0.9619111202375854</v>
      </c>
      <c r="I702">
        <v>2.1028383643228801</v>
      </c>
      <c r="J702">
        <f>(Table2[[#This Row],[1M Return vs Nifty]]-AVERAGE(Table2[1M Return vs Nifty]))/_xlfn.STDEV.P(Table2[1M Return vs Nifty])</f>
        <v>4.074240581362408E-2</v>
      </c>
      <c r="K702">
        <v>-12.5516267987558</v>
      </c>
      <c r="L702">
        <f>(Table2[[#This Row],[6M Return vs Nifty]]-AVERAGE(Table2[6M Return vs Nifty]))/_xlfn.STDEV.P(Table2[6M Return vs Nifty])</f>
        <v>-0.70988154971319994</v>
      </c>
      <c r="M702">
        <v>-1.91353767518227E-2</v>
      </c>
      <c r="N702">
        <f>(Table2[[#This Row],[1W Return vs Nifty]]-AVERAGE(Table2[1W Return vs Nifty]))/_xlfn.STDEV.P(Table2[1W Return vs Nifty])</f>
        <v>-0.4141757546030575</v>
      </c>
      <c r="O702">
        <v>801.34</v>
      </c>
      <c r="P702">
        <v>803.00417981335499</v>
      </c>
      <c r="Q702">
        <v>824.46688651655097</v>
      </c>
      <c r="R702">
        <v>51.522458041545001</v>
      </c>
      <c r="S702" s="1">
        <f>(Table2[[#This Row],[Close Price]]-Table2[[#This Row],[20D EMA]])/Table2[[#This Row],[20D EMA]]</f>
        <v>1.3227843362367353E-3</v>
      </c>
      <c r="T702" s="1">
        <f>(Table2[[#This Row],[Close Price]]-Table2[[#This Row],[50D EMA]])/Table2[[#This Row],[50D EMA]]</f>
        <v>-7.523993380650259E-4</v>
      </c>
      <c r="U702" s="1">
        <f>(Table2[[#This Row],[Close Price]]-Table2[[#This Row],[200D EMA]])/Table2[[#This Row],[200D EMA]]</f>
        <v>-2.6765036749730041E-2</v>
      </c>
      <c r="V702">
        <v>0.64339093348232101</v>
      </c>
      <c r="W702">
        <v>796.65</v>
      </c>
      <c r="X702">
        <v>809.8</v>
      </c>
      <c r="Y702">
        <v>793.35</v>
      </c>
      <c r="Z702">
        <v>809.8</v>
      </c>
      <c r="AA702">
        <v>778.3</v>
      </c>
      <c r="AB702">
        <v>813.4</v>
      </c>
      <c r="AC702" s="1">
        <f>(Table2[[#This Row],[Close Price]]/Table2[[#This Row],[Day Low]])-1</f>
        <v>7.2177242201718617E-3</v>
      </c>
      <c r="AD702" s="1">
        <f>(Table2[[#This Row],[Day High]]/Table2[[#This Row],[Close Price]])-1</f>
        <v>9.2223330009970628E-3</v>
      </c>
      <c r="AE702" s="1">
        <f>(Table2[[#This Row],[Close Price]]/Table2[[#This Row],[Current Week Low]])-1</f>
        <v>1.1407323375559386E-2</v>
      </c>
      <c r="AF702" s="1">
        <f>(Table2[[#This Row],[Current Week High]]/Table2[[#This Row],[Close Price]])-1</f>
        <v>9.2223330009970628E-3</v>
      </c>
      <c r="AG702" s="1">
        <f>(Table2[[#This Row],[Close Price]]/Table2[[#This Row],[Current Month Low]])-1</f>
        <v>3.0964923551329848E-2</v>
      </c>
      <c r="AH702" s="1">
        <f>(Table2[[#This Row],[Current Month High]]/Table2[[#This Row],[Close Price]])-1</f>
        <v>1.3708873379860487E-2</v>
      </c>
      <c r="AI702">
        <v>19.765702891326001</v>
      </c>
      <c r="AJ702">
        <v>8.2860998650472197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-0.06</v>
      </c>
      <c r="AM702" t="s">
        <v>3187</v>
      </c>
      <c r="AN702">
        <v>-0.74</v>
      </c>
      <c r="AO702" t="s">
        <v>3187</v>
      </c>
      <c r="AP702">
        <v>-0.13008268851062901</v>
      </c>
      <c r="AQ702">
        <f>(Table2[[#This Row],[Sharpe Ratio]]-AVERAGE(Table2[Sharpe Ratio]))/_xlfn.STDEV.P(Table2[Sharpe Ratio])</f>
        <v>-2.2950951336438781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651</v>
      </c>
      <c r="AT702">
        <f>_xlfn.RANK.AVG(Table2[[#This Row],[6M Return vs Nifty Z-Score]],Table2[6M Return vs Nifty Z-Score])</f>
        <v>561</v>
      </c>
      <c r="AU702">
        <f>_xlfn.RANK.AVG(Table2[[#This Row],[Sharpe Ratio Z-Score]],Table2[Sharpe Ratio Z-Score])</f>
        <v>730</v>
      </c>
      <c r="AV702">
        <f>(Table2[[#This Row],[Rank 1Y]]+Table2[[#This Row],[Rank 6M]]+Table2[[#This Row],[Rank Sharpe]])/3</f>
        <v>647.33333333333337</v>
      </c>
    </row>
    <row r="703" spans="1:48" x14ac:dyDescent="0.3">
      <c r="A703" t="s">
        <v>684</v>
      </c>
      <c r="B703" t="s">
        <v>685</v>
      </c>
      <c r="C703" t="s">
        <v>3146</v>
      </c>
      <c r="D703" t="s">
        <v>51</v>
      </c>
      <c r="E703">
        <v>27013.516261695</v>
      </c>
      <c r="F703">
        <v>1639.65</v>
      </c>
      <c r="G703">
        <v>-21.975627581260301</v>
      </c>
      <c r="H703">
        <f>(Table2[[#This Row],[1Y Return vs Nifty]]-AVERAGE(Table2[1Y Return vs Nifty]))/_xlfn.STDEV.P(Table2[1Y Return vs Nifty])</f>
        <v>-0.79609611596119301</v>
      </c>
      <c r="I703">
        <v>-8.1880827556470503</v>
      </c>
      <c r="J703">
        <f>(Table2[[#This Row],[1M Return vs Nifty]]-AVERAGE(Table2[1M Return vs Nifty]))/_xlfn.STDEV.P(Table2[1M Return vs Nifty])</f>
        <v>-1.0944053864571683</v>
      </c>
      <c r="K703">
        <v>-18.818458609416702</v>
      </c>
      <c r="L703">
        <f>(Table2[[#This Row],[6M Return vs Nifty]]-AVERAGE(Table2[6M Return vs Nifty]))/_xlfn.STDEV.P(Table2[6M Return vs Nifty])</f>
        <v>-0.9099524422518227</v>
      </c>
      <c r="M703">
        <v>-1.46405094325435</v>
      </c>
      <c r="N703">
        <f>(Table2[[#This Row],[1W Return vs Nifty]]-AVERAGE(Table2[1W Return vs Nifty]))/_xlfn.STDEV.P(Table2[1W Return vs Nifty])</f>
        <v>-0.71450833987080198</v>
      </c>
      <c r="O703">
        <v>1740.64</v>
      </c>
      <c r="P703">
        <v>1816.39055396561</v>
      </c>
      <c r="Q703">
        <v>1823.42720810827</v>
      </c>
      <c r="R703">
        <v>18.864983315784201</v>
      </c>
      <c r="S703" s="1">
        <f>(Table2[[#This Row],[Close Price]]-Table2[[#This Row],[20D EMA]])/Table2[[#This Row],[20D EMA]]</f>
        <v>-5.8018889603823884E-2</v>
      </c>
      <c r="T703" s="1">
        <f>(Table2[[#This Row],[Close Price]]-Table2[[#This Row],[50D EMA]])/Table2[[#This Row],[50D EMA]]</f>
        <v>-9.7303167306030919E-2</v>
      </c>
      <c r="U703" s="1">
        <f>(Table2[[#This Row],[Close Price]]-Table2[[#This Row],[200D EMA]])/Table2[[#This Row],[200D EMA]]</f>
        <v>-0.10078669841662125</v>
      </c>
      <c r="V703">
        <v>0.56090850255393798</v>
      </c>
      <c r="W703">
        <v>1627</v>
      </c>
      <c r="X703">
        <v>1669.4</v>
      </c>
      <c r="Y703">
        <v>1627</v>
      </c>
      <c r="Z703">
        <v>1713.15</v>
      </c>
      <c r="AA703">
        <v>1627</v>
      </c>
      <c r="AB703">
        <v>1805</v>
      </c>
      <c r="AC703" s="1">
        <f>(Table2[[#This Row],[Close Price]]/Table2[[#This Row],[Day Low]])-1</f>
        <v>7.7750460971113267E-3</v>
      </c>
      <c r="AD703" s="1">
        <f>(Table2[[#This Row],[Day High]]/Table2[[#This Row],[Close Price]])-1</f>
        <v>1.8144116122343235E-2</v>
      </c>
      <c r="AE703" s="1">
        <f>(Table2[[#This Row],[Close Price]]/Table2[[#This Row],[Current Week Low]])-1</f>
        <v>7.7750460971113267E-3</v>
      </c>
      <c r="AF703" s="1">
        <f>(Table2[[#This Row],[Current Week High]]/Table2[[#This Row],[Close Price]])-1</f>
        <v>4.4826639831671455E-2</v>
      </c>
      <c r="AG703" s="1">
        <f>(Table2[[#This Row],[Close Price]]/Table2[[#This Row],[Current Month Low]])-1</f>
        <v>7.7750460971113267E-3</v>
      </c>
      <c r="AH703" s="1">
        <f>(Table2[[#This Row],[Current Month High]]/Table2[[#This Row],[Close Price]])-1</f>
        <v>0.10084469246485517</v>
      </c>
      <c r="AI703">
        <v>35.452688073674203</v>
      </c>
      <c r="AJ703">
        <v>11.158943764618099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-0.26</v>
      </c>
      <c r="AM703" t="s">
        <v>3187</v>
      </c>
      <c r="AN703">
        <v>-8.6999999999999993</v>
      </c>
      <c r="AO703" t="s">
        <v>3187</v>
      </c>
      <c r="AP703">
        <v>-0.114477503429678</v>
      </c>
      <c r="AQ703">
        <f>(Table2[[#This Row],[Sharpe Ratio]]-AVERAGE(Table2[Sharpe Ratio]))/_xlfn.STDEV.P(Table2[Sharpe Ratio])</f>
        <v>-2.1122382600948932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590</v>
      </c>
      <c r="AT703">
        <f>_xlfn.RANK.AVG(Table2[[#This Row],[6M Return vs Nifty Z-Score]],Table2[6M Return vs Nifty Z-Score])</f>
        <v>631</v>
      </c>
      <c r="AU703">
        <f>_xlfn.RANK.AVG(Table2[[#This Row],[Sharpe Ratio Z-Score]],Table2[Sharpe Ratio Z-Score])</f>
        <v>725</v>
      </c>
      <c r="AV703">
        <f>(Table2[[#This Row],[Rank 1Y]]+Table2[[#This Row],[Rank 6M]]+Table2[[#This Row],[Rank Sharpe]])/3</f>
        <v>648.66666666666663</v>
      </c>
    </row>
    <row r="704" spans="1:48" x14ac:dyDescent="0.3">
      <c r="A704" t="s">
        <v>586</v>
      </c>
      <c r="B704" t="s">
        <v>587</v>
      </c>
      <c r="C704" t="s">
        <v>3150</v>
      </c>
      <c r="D704" t="s">
        <v>77</v>
      </c>
      <c r="E704">
        <v>34414.989921499997</v>
      </c>
      <c r="F704">
        <v>1835</v>
      </c>
      <c r="G704">
        <v>-43.584425917852997</v>
      </c>
      <c r="H704">
        <f>(Table2[[#This Row],[1Y Return vs Nifty]]-AVERAGE(Table2[1Y Return vs Nifty]))/_xlfn.STDEV.P(Table2[1Y Return vs Nifty])</f>
        <v>-1.164549138596858</v>
      </c>
      <c r="I704">
        <v>3.0772444941348498</v>
      </c>
      <c r="J704">
        <f>(Table2[[#This Row],[1M Return vs Nifty]]-AVERAGE(Table2[1M Return vs Nifty]))/_xlfn.STDEV.P(Table2[1M Return vs Nifty])</f>
        <v>0.14822500665532759</v>
      </c>
      <c r="K704">
        <v>-17.597219820107998</v>
      </c>
      <c r="L704">
        <f>(Table2[[#This Row],[6M Return vs Nifty]]-AVERAGE(Table2[6M Return vs Nifty]))/_xlfn.STDEV.P(Table2[6M Return vs Nifty])</f>
        <v>-0.87096394823094803</v>
      </c>
      <c r="M704">
        <v>2.1455992514222801</v>
      </c>
      <c r="N704">
        <f>(Table2[[#This Row],[1W Return vs Nifty]]-AVERAGE(Table2[1W Return vs Nifty]))/_xlfn.STDEV.P(Table2[1W Return vs Nifty])</f>
        <v>3.577465244517393E-2</v>
      </c>
      <c r="O704">
        <v>1877.42</v>
      </c>
      <c r="P704">
        <v>1865.6500783244301</v>
      </c>
      <c r="Q704">
        <v>1913.24239375407</v>
      </c>
      <c r="R704">
        <v>36.385057797878801</v>
      </c>
      <c r="S704" s="1">
        <f>(Table2[[#This Row],[Close Price]]-Table2[[#This Row],[20D EMA]])/Table2[[#This Row],[20D EMA]]</f>
        <v>-2.2594837596275778E-2</v>
      </c>
      <c r="T704" s="1">
        <f>(Table2[[#This Row],[Close Price]]-Table2[[#This Row],[50D EMA]])/Table2[[#This Row],[50D EMA]]</f>
        <v>-1.6428631864319053E-2</v>
      </c>
      <c r="U704" s="1">
        <f>(Table2[[#This Row],[Close Price]]-Table2[[#This Row],[200D EMA]])/Table2[[#This Row],[200D EMA]]</f>
        <v>-4.0895180876975364E-2</v>
      </c>
      <c r="V704">
        <v>0.52809859473829501</v>
      </c>
      <c r="W704">
        <v>1822.85</v>
      </c>
      <c r="X704">
        <v>1869</v>
      </c>
      <c r="Y704">
        <v>1822.85</v>
      </c>
      <c r="Z704">
        <v>1918.4</v>
      </c>
      <c r="AA704">
        <v>1822.85</v>
      </c>
      <c r="AB704">
        <v>1982</v>
      </c>
      <c r="AC704" s="1">
        <f>(Table2[[#This Row],[Close Price]]/Table2[[#This Row],[Day Low]])-1</f>
        <v>6.6653866198536083E-3</v>
      </c>
      <c r="AD704" s="1">
        <f>(Table2[[#This Row],[Day High]]/Table2[[#This Row],[Close Price]])-1</f>
        <v>1.8528610354223485E-2</v>
      </c>
      <c r="AE704" s="1">
        <f>(Table2[[#This Row],[Close Price]]/Table2[[#This Row],[Current Week Low]])-1</f>
        <v>6.6653866198536083E-3</v>
      </c>
      <c r="AF704" s="1">
        <f>(Table2[[#This Row],[Current Week High]]/Table2[[#This Row],[Close Price]])-1</f>
        <v>4.5449591280654067E-2</v>
      </c>
      <c r="AG704" s="1">
        <f>(Table2[[#This Row],[Close Price]]/Table2[[#This Row],[Current Month Low]])-1</f>
        <v>6.6653866198536083E-3</v>
      </c>
      <c r="AH704" s="1">
        <f>(Table2[[#This Row],[Current Month High]]/Table2[[#This Row],[Close Price]])-1</f>
        <v>8.0108991825613041E-2</v>
      </c>
      <c r="AI704">
        <v>32.463215258855499</v>
      </c>
      <c r="AJ704">
        <v>11.117839408986301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0.02</v>
      </c>
      <c r="AM704" t="s">
        <v>3188</v>
      </c>
      <c r="AN704">
        <v>-5.08</v>
      </c>
      <c r="AO704" t="s">
        <v>3187</v>
      </c>
      <c r="AP704">
        <v>-3.3403958891292003E-2</v>
      </c>
      <c r="AQ704">
        <f>(Table2[[#This Row],[Sharpe Ratio]]-AVERAGE(Table2[Sharpe Ratio]))/_xlfn.STDEV.P(Table2[Sharpe Ratio])</f>
        <v>-1.1622428063453512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695</v>
      </c>
      <c r="AT704">
        <f>_xlfn.RANK.AVG(Table2[[#This Row],[6M Return vs Nifty Z-Score]],Table2[6M Return vs Nifty Z-Score])</f>
        <v>617</v>
      </c>
      <c r="AU704">
        <f>_xlfn.RANK.AVG(Table2[[#This Row],[Sharpe Ratio Z-Score]],Table2[Sharpe Ratio Z-Score])</f>
        <v>638</v>
      </c>
      <c r="AV704">
        <f>(Table2[[#This Row],[Rank 1Y]]+Table2[[#This Row],[Rank 6M]]+Table2[[#This Row],[Rank Sharpe]])/3</f>
        <v>650</v>
      </c>
    </row>
    <row r="705" spans="1:48" x14ac:dyDescent="0.3">
      <c r="A705" t="s">
        <v>1743</v>
      </c>
      <c r="B705" t="s">
        <v>1744</v>
      </c>
      <c r="C705" t="s">
        <v>3142</v>
      </c>
      <c r="D705" t="s">
        <v>412</v>
      </c>
      <c r="E705">
        <v>4707.6627135700001</v>
      </c>
      <c r="F705">
        <v>42.74</v>
      </c>
      <c r="G705">
        <v>-46.432652775364602</v>
      </c>
      <c r="H705">
        <f>(Table2[[#This Row],[1Y Return vs Nifty]]-AVERAGE(Table2[1Y Return vs Nifty]))/_xlfn.STDEV.P(Table2[1Y Return vs Nifty])</f>
        <v>-1.2131144395661904</v>
      </c>
      <c r="I705">
        <v>-6.7163943740935803</v>
      </c>
      <c r="J705">
        <f>(Table2[[#This Row],[1M Return vs Nifty]]-AVERAGE(Table2[1M Return vs Nifty]))/_xlfn.STDEV.P(Table2[1M Return vs Nifty])</f>
        <v>-0.93206969291179997</v>
      </c>
      <c r="K705">
        <v>-30.416001707816399</v>
      </c>
      <c r="L705">
        <f>(Table2[[#This Row],[6M Return vs Nifty]]-AVERAGE(Table2[6M Return vs Nifty]))/_xlfn.STDEV.P(Table2[6M Return vs Nifty])</f>
        <v>-1.2802082380120841</v>
      </c>
      <c r="M705">
        <v>-2.5982207326212601</v>
      </c>
      <c r="N705">
        <f>(Table2[[#This Row],[1W Return vs Nifty]]-AVERAGE(Table2[1W Return vs Nifty]))/_xlfn.STDEV.P(Table2[1W Return vs Nifty])</f>
        <v>-0.95025093471157929</v>
      </c>
      <c r="O705">
        <v>45.37</v>
      </c>
      <c r="P705">
        <v>47.060598731123299</v>
      </c>
      <c r="Q705">
        <v>50.155915492804503</v>
      </c>
      <c r="R705">
        <v>17.584776242286601</v>
      </c>
      <c r="S705" s="1">
        <f>(Table2[[#This Row],[Close Price]]-Table2[[#This Row],[20D EMA]])/Table2[[#This Row],[20D EMA]]</f>
        <v>-5.7967820145470479E-2</v>
      </c>
      <c r="T705" s="1">
        <f>(Table2[[#This Row],[Close Price]]-Table2[[#This Row],[50D EMA]])/Table2[[#This Row],[50D EMA]]</f>
        <v>-9.1809259712326827E-2</v>
      </c>
      <c r="U705" s="1">
        <f>(Table2[[#This Row],[Close Price]]-Table2[[#This Row],[200D EMA]])/Table2[[#This Row],[200D EMA]]</f>
        <v>-0.14785724515124057</v>
      </c>
      <c r="V705">
        <v>0.93250300770879502</v>
      </c>
      <c r="W705">
        <v>42.62</v>
      </c>
      <c r="X705">
        <v>43.95</v>
      </c>
      <c r="Y705">
        <v>42.62</v>
      </c>
      <c r="Z705">
        <v>45.74</v>
      </c>
      <c r="AA705">
        <v>42.62</v>
      </c>
      <c r="AB705">
        <v>46.39</v>
      </c>
      <c r="AC705" s="1">
        <f>(Table2[[#This Row],[Close Price]]/Table2[[#This Row],[Day Low]])-1</f>
        <v>2.8155795401221262E-3</v>
      </c>
      <c r="AD705" s="1">
        <f>(Table2[[#This Row],[Day High]]/Table2[[#This Row],[Close Price]])-1</f>
        <v>2.8310715956949117E-2</v>
      </c>
      <c r="AE705" s="1">
        <f>(Table2[[#This Row],[Close Price]]/Table2[[#This Row],[Current Week Low]])-1</f>
        <v>2.8155795401221262E-3</v>
      </c>
      <c r="AF705" s="1">
        <f>(Table2[[#This Row],[Current Week High]]/Table2[[#This Row],[Close Price]])-1</f>
        <v>7.019185774450154E-2</v>
      </c>
      <c r="AG705" s="1">
        <f>(Table2[[#This Row],[Close Price]]/Table2[[#This Row],[Current Month Low]])-1</f>
        <v>2.8155795401221262E-3</v>
      </c>
      <c r="AH705" s="1">
        <f>(Table2[[#This Row],[Current Month High]]/Table2[[#This Row],[Close Price]])-1</f>
        <v>8.5400093589143689E-2</v>
      </c>
      <c r="AI705">
        <v>59.803462798315302</v>
      </c>
      <c r="AJ705">
        <v>0.28155795401221201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-0.14000000000000001</v>
      </c>
      <c r="AM705" t="s">
        <v>3187</v>
      </c>
      <c r="AN705">
        <v>-4.9800000000000004</v>
      </c>
      <c r="AO705" t="s">
        <v>3187</v>
      </c>
      <c r="AQ705">
        <f>(Table2[[#This Row],[Sharpe Ratio]]-AVERAGE(Table2[Sharpe Ratio]))/_xlfn.STDEV.P(Table2[Sharpe Ratio])</f>
        <v>-0.77082524510946537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703</v>
      </c>
      <c r="AT705">
        <f>_xlfn.RANK.AVG(Table2[[#This Row],[6M Return vs Nifty Z-Score]],Table2[6M Return vs Nifty Z-Score])</f>
        <v>700</v>
      </c>
      <c r="AU705">
        <f>_xlfn.RANK.AVG(Table2[[#This Row],[Sharpe Ratio Z-Score]],Table2[Sharpe Ratio Z-Score])</f>
        <v>548.5</v>
      </c>
      <c r="AV705">
        <f>(Table2[[#This Row],[Rank 1Y]]+Table2[[#This Row],[Rank 6M]]+Table2[[#This Row],[Rank Sharpe]])/3</f>
        <v>650.5</v>
      </c>
    </row>
    <row r="706" spans="1:48" x14ac:dyDescent="0.3">
      <c r="A706" t="s">
        <v>1108</v>
      </c>
      <c r="B706" t="s">
        <v>1109</v>
      </c>
      <c r="C706" t="s">
        <v>3141</v>
      </c>
      <c r="D706" t="s">
        <v>278</v>
      </c>
      <c r="E706">
        <v>11531.749829505001</v>
      </c>
      <c r="F706">
        <v>856.95</v>
      </c>
      <c r="G706">
        <v>-44.6014274001461</v>
      </c>
      <c r="H706">
        <f>(Table2[[#This Row],[1Y Return vs Nifty]]-AVERAGE(Table2[1Y Return vs Nifty]))/_xlfn.STDEV.P(Table2[1Y Return vs Nifty])</f>
        <v>-1.1818900968648285</v>
      </c>
      <c r="I706">
        <v>-4.1224220811279197</v>
      </c>
      <c r="J706">
        <f>(Table2[[#This Row],[1M Return vs Nifty]]-AVERAGE(Table2[1M Return vs Nifty]))/_xlfn.STDEV.P(Table2[1M Return vs Nifty])</f>
        <v>-0.64593962863042309</v>
      </c>
      <c r="K706">
        <v>-19.795708448983898</v>
      </c>
      <c r="L706">
        <f>(Table2[[#This Row],[6M Return vs Nifty]]-AVERAGE(Table2[6M Return vs Nifty]))/_xlfn.STDEV.P(Table2[6M Return vs Nifty])</f>
        <v>-0.94115150001220871</v>
      </c>
      <c r="M706">
        <v>2.71630830826656</v>
      </c>
      <c r="N706">
        <f>(Table2[[#This Row],[1W Return vs Nifty]]-AVERAGE(Table2[1W Return vs Nifty]))/_xlfn.STDEV.P(Table2[1W Return vs Nifty])</f>
        <v>0.15439924923918941</v>
      </c>
      <c r="O706">
        <v>883.66</v>
      </c>
      <c r="P706">
        <v>907.23171709072699</v>
      </c>
      <c r="Q706">
        <v>934.08246060378804</v>
      </c>
      <c r="R706">
        <v>36.040895096937199</v>
      </c>
      <c r="S706" s="1">
        <f>(Table2[[#This Row],[Close Price]]-Table2[[#This Row],[20D EMA]])/Table2[[#This Row],[20D EMA]]</f>
        <v>-3.0226557725822063E-2</v>
      </c>
      <c r="T706" s="1">
        <f>(Table2[[#This Row],[Close Price]]-Table2[[#This Row],[50D EMA]])/Table2[[#This Row],[50D EMA]]</f>
        <v>-5.5423235479429955E-2</v>
      </c>
      <c r="U706" s="1">
        <f>(Table2[[#This Row],[Close Price]]-Table2[[#This Row],[200D EMA]])/Table2[[#This Row],[200D EMA]]</f>
        <v>-8.2575643861174525E-2</v>
      </c>
      <c r="V706">
        <v>0.58211715183087898</v>
      </c>
      <c r="W706">
        <v>854</v>
      </c>
      <c r="X706">
        <v>891</v>
      </c>
      <c r="Y706">
        <v>852.2</v>
      </c>
      <c r="Z706">
        <v>891</v>
      </c>
      <c r="AA706">
        <v>850.9</v>
      </c>
      <c r="AB706">
        <v>917.45</v>
      </c>
      <c r="AC706" s="1">
        <f>(Table2[[#This Row],[Close Price]]/Table2[[#This Row],[Day Low]])-1</f>
        <v>3.4543325526932289E-3</v>
      </c>
      <c r="AD706" s="1">
        <f>(Table2[[#This Row],[Day High]]/Table2[[#This Row],[Close Price]])-1</f>
        <v>3.9733940136530643E-2</v>
      </c>
      <c r="AE706" s="1">
        <f>(Table2[[#This Row],[Close Price]]/Table2[[#This Row],[Current Week Low]])-1</f>
        <v>5.5738089650316791E-3</v>
      </c>
      <c r="AF706" s="1">
        <f>(Table2[[#This Row],[Current Week High]]/Table2[[#This Row],[Close Price]])-1</f>
        <v>3.9733940136530643E-2</v>
      </c>
      <c r="AG706" s="1">
        <f>(Table2[[#This Row],[Close Price]]/Table2[[#This Row],[Current Month Low]])-1</f>
        <v>7.110118697849499E-3</v>
      </c>
      <c r="AH706" s="1">
        <f>(Table2[[#This Row],[Current Month High]]/Table2[[#This Row],[Close Price]])-1</f>
        <v>7.0599218157418653E-2</v>
      </c>
      <c r="AI706">
        <v>45.632767372658797</v>
      </c>
      <c r="AJ706">
        <v>9.5773927498241793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-0.16</v>
      </c>
      <c r="AM706" t="s">
        <v>3187</v>
      </c>
      <c r="AN706">
        <v>-4.49</v>
      </c>
      <c r="AO706" t="s">
        <v>3187</v>
      </c>
      <c r="AP706">
        <v>-1.833289397978E-2</v>
      </c>
      <c r="AQ706">
        <f>(Table2[[#This Row],[Sharpe Ratio]]-AVERAGE(Table2[Sharpe Ratio]))/_xlfn.STDEV.P(Table2[Sharpe Ratio])</f>
        <v>-0.98564459258004866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700</v>
      </c>
      <c r="AT706">
        <f>_xlfn.RANK.AVG(Table2[[#This Row],[6M Return vs Nifty Z-Score]],Table2[6M Return vs Nifty Z-Score])</f>
        <v>640</v>
      </c>
      <c r="AU706">
        <f>_xlfn.RANK.AVG(Table2[[#This Row],[Sharpe Ratio Z-Score]],Table2[Sharpe Ratio Z-Score])</f>
        <v>615</v>
      </c>
      <c r="AV706">
        <f>(Table2[[#This Row],[Rank 1Y]]+Table2[[#This Row],[Rank 6M]]+Table2[[#This Row],[Rank Sharpe]])/3</f>
        <v>651.66666666666663</v>
      </c>
    </row>
    <row r="707" spans="1:48" x14ac:dyDescent="0.3">
      <c r="A707" t="s">
        <v>1830</v>
      </c>
      <c r="B707" t="s">
        <v>1831</v>
      </c>
      <c r="C707" t="s">
        <v>3153</v>
      </c>
      <c r="D707" t="s">
        <v>432</v>
      </c>
      <c r="E707">
        <v>4279.9490991760003</v>
      </c>
      <c r="F707">
        <v>85.66</v>
      </c>
      <c r="G707">
        <v>-31.665932771845501</v>
      </c>
      <c r="H707">
        <f>(Table2[[#This Row],[1Y Return vs Nifty]]-AVERAGE(Table2[1Y Return vs Nifty]))/_xlfn.STDEV.P(Table2[1Y Return vs Nifty])</f>
        <v>-0.9613261385713342</v>
      </c>
      <c r="I707">
        <v>-8.6165625336593905</v>
      </c>
      <c r="J707">
        <f>(Table2[[#This Row],[1M Return vs Nifty]]-AVERAGE(Table2[1M Return vs Nifty]))/_xlfn.STDEV.P(Table2[1M Return vs Nifty])</f>
        <v>-1.1416691705609578</v>
      </c>
      <c r="K707">
        <v>-30.7073852349703</v>
      </c>
      <c r="L707">
        <f>(Table2[[#This Row],[6M Return vs Nifty]]-AVERAGE(Table2[6M Return vs Nifty]))/_xlfn.STDEV.P(Table2[6M Return vs Nifty])</f>
        <v>-1.2895107634523806</v>
      </c>
      <c r="M707">
        <v>-2.2464337660301399</v>
      </c>
      <c r="N707">
        <f>(Table2[[#This Row],[1W Return vs Nifty]]-AVERAGE(Table2[1W Return vs Nifty]))/_xlfn.STDEV.P(Table2[1W Return vs Nifty])</f>
        <v>-0.87713033750218927</v>
      </c>
      <c r="O707">
        <v>90.18</v>
      </c>
      <c r="P707">
        <v>94.8710614138854</v>
      </c>
      <c r="Q707">
        <v>98.825635963951399</v>
      </c>
      <c r="R707">
        <v>8.5000281120815409</v>
      </c>
      <c r="S707" s="1">
        <f>(Table2[[#This Row],[Close Price]]-Table2[[#This Row],[20D EMA]])/Table2[[#This Row],[20D EMA]]</f>
        <v>-5.0121978265690953E-2</v>
      </c>
      <c r="T707" s="1">
        <f>(Table2[[#This Row],[Close Price]]-Table2[[#This Row],[50D EMA]])/Table2[[#This Row],[50D EMA]]</f>
        <v>-9.709031686386578E-2</v>
      </c>
      <c r="U707" s="1">
        <f>(Table2[[#This Row],[Close Price]]-Table2[[#This Row],[200D EMA]])/Table2[[#This Row],[200D EMA]]</f>
        <v>-0.13322085747825421</v>
      </c>
      <c r="V707">
        <v>0.75696973992114802</v>
      </c>
      <c r="W707">
        <v>85.49</v>
      </c>
      <c r="X707">
        <v>87.99</v>
      </c>
      <c r="Y707">
        <v>85.49</v>
      </c>
      <c r="Z707">
        <v>88.98</v>
      </c>
      <c r="AA707">
        <v>85.49</v>
      </c>
      <c r="AB707">
        <v>93</v>
      </c>
      <c r="AC707" s="1">
        <f>(Table2[[#This Row],[Close Price]]/Table2[[#This Row],[Day Low]])-1</f>
        <v>1.9885366709557761E-3</v>
      </c>
      <c r="AD707" s="1">
        <f>(Table2[[#This Row],[Day High]]/Table2[[#This Row],[Close Price]])-1</f>
        <v>2.720056035489149E-2</v>
      </c>
      <c r="AE707" s="1">
        <f>(Table2[[#This Row],[Close Price]]/Table2[[#This Row],[Current Week Low]])-1</f>
        <v>1.9885366709557761E-3</v>
      </c>
      <c r="AF707" s="1">
        <f>(Table2[[#This Row],[Current Week High]]/Table2[[#This Row],[Close Price]])-1</f>
        <v>3.8757879990660937E-2</v>
      </c>
      <c r="AG707" s="1">
        <f>(Table2[[#This Row],[Close Price]]/Table2[[#This Row],[Current Month Low]])-1</f>
        <v>1.9885366709557761E-3</v>
      </c>
      <c r="AH707" s="1">
        <f>(Table2[[#This Row],[Current Month High]]/Table2[[#This Row],[Close Price]])-1</f>
        <v>8.5687602148027064E-2</v>
      </c>
      <c r="AI707">
        <v>41.898202194723297</v>
      </c>
      <c r="AJ707">
        <v>0.48093841642229401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-0.21</v>
      </c>
      <c r="AM707" t="s">
        <v>3187</v>
      </c>
      <c r="AN707">
        <v>-6.21</v>
      </c>
      <c r="AO707" t="s">
        <v>3187</v>
      </c>
      <c r="AP707">
        <v>-1.2931650515660999E-2</v>
      </c>
      <c r="AQ707">
        <f>(Table2[[#This Row],[Sharpe Ratio]]-AVERAGE(Table2[Sharpe Ratio]))/_xlfn.STDEV.P(Table2[Sharpe Ratio])</f>
        <v>-0.92235444331220684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650</v>
      </c>
      <c r="AT707">
        <f>_xlfn.RANK.AVG(Table2[[#This Row],[6M Return vs Nifty Z-Score]],Table2[6M Return vs Nifty Z-Score])</f>
        <v>701</v>
      </c>
      <c r="AU707">
        <f>_xlfn.RANK.AVG(Table2[[#This Row],[Sharpe Ratio Z-Score]],Table2[Sharpe Ratio Z-Score])</f>
        <v>605</v>
      </c>
      <c r="AV707">
        <f>(Table2[[#This Row],[Rank 1Y]]+Table2[[#This Row],[Rank 6M]]+Table2[[#This Row],[Rank Sharpe]])/3</f>
        <v>652</v>
      </c>
    </row>
    <row r="708" spans="1:48" x14ac:dyDescent="0.3">
      <c r="A708" t="s">
        <v>599</v>
      </c>
      <c r="B708" t="s">
        <v>600</v>
      </c>
      <c r="C708" t="s">
        <v>3142</v>
      </c>
      <c r="D708" t="s">
        <v>43</v>
      </c>
      <c r="E708">
        <v>32295.657586165002</v>
      </c>
      <c r="F708">
        <v>549.65</v>
      </c>
      <c r="G708">
        <v>-32.587330783732803</v>
      </c>
      <c r="H708">
        <f>(Table2[[#This Row],[1Y Return vs Nifty]]-AVERAGE(Table2[1Y Return vs Nifty]))/_xlfn.STDEV.P(Table2[1Y Return vs Nifty])</f>
        <v>-0.9770369558616907</v>
      </c>
      <c r="I708">
        <v>-8.2885989537359102</v>
      </c>
      <c r="J708">
        <f>(Table2[[#This Row],[1M Return vs Nifty]]-AVERAGE(Table2[1M Return vs Nifty]))/_xlfn.STDEV.P(Table2[1M Return vs Nifty])</f>
        <v>-1.105492901269288</v>
      </c>
      <c r="K708">
        <v>-15.063809591918901</v>
      </c>
      <c r="L708">
        <f>(Table2[[#This Row],[6M Return vs Nifty]]-AVERAGE(Table2[6M Return vs Nifty]))/_xlfn.STDEV.P(Table2[6M Return vs Nifty])</f>
        <v>-0.79008390216715951</v>
      </c>
      <c r="M708">
        <v>-1.69252627395608</v>
      </c>
      <c r="N708">
        <f>(Table2[[#This Row],[1W Return vs Nifty]]-AVERAGE(Table2[1W Return vs Nifty]))/_xlfn.STDEV.P(Table2[1W Return vs Nifty])</f>
        <v>-0.76199802600218436</v>
      </c>
      <c r="O708">
        <v>578</v>
      </c>
      <c r="P708">
        <v>588.51584808842097</v>
      </c>
      <c r="Q708">
        <v>577.26802864376305</v>
      </c>
      <c r="R708">
        <v>29.3265950997408</v>
      </c>
      <c r="S708" s="1">
        <f>(Table2[[#This Row],[Close Price]]-Table2[[#This Row],[20D EMA]])/Table2[[#This Row],[20D EMA]]</f>
        <v>-4.9048442906574431E-2</v>
      </c>
      <c r="T708" s="1">
        <f>(Table2[[#This Row],[Close Price]]-Table2[[#This Row],[50D EMA]])/Table2[[#This Row],[50D EMA]]</f>
        <v>-6.6040444305217133E-2</v>
      </c>
      <c r="U708" s="1">
        <f>(Table2[[#This Row],[Close Price]]-Table2[[#This Row],[200D EMA]])/Table2[[#This Row],[200D EMA]]</f>
        <v>-4.7842643751896376E-2</v>
      </c>
      <c r="V708">
        <v>0.93812917313877497</v>
      </c>
      <c r="W708">
        <v>545.5</v>
      </c>
      <c r="X708">
        <v>554</v>
      </c>
      <c r="Y708">
        <v>545.5</v>
      </c>
      <c r="Z708">
        <v>569.4</v>
      </c>
      <c r="AA708">
        <v>543.4</v>
      </c>
      <c r="AB708">
        <v>606.5</v>
      </c>
      <c r="AC708" s="1">
        <f>(Table2[[#This Row],[Close Price]]/Table2[[#This Row],[Day Low]])-1</f>
        <v>7.607699358386677E-3</v>
      </c>
      <c r="AD708" s="1">
        <f>(Table2[[#This Row],[Day High]]/Table2[[#This Row],[Close Price]])-1</f>
        <v>7.9141271718365935E-3</v>
      </c>
      <c r="AE708" s="1">
        <f>(Table2[[#This Row],[Close Price]]/Table2[[#This Row],[Current Week Low]])-1</f>
        <v>7.607699358386677E-3</v>
      </c>
      <c r="AF708" s="1">
        <f>(Table2[[#This Row],[Current Week High]]/Table2[[#This Row],[Close Price]])-1</f>
        <v>3.5931956699718048E-2</v>
      </c>
      <c r="AG708" s="1">
        <f>(Table2[[#This Row],[Close Price]]/Table2[[#This Row],[Current Month Low]])-1</f>
        <v>1.1501656238498414E-2</v>
      </c>
      <c r="AH708" s="1">
        <f>(Table2[[#This Row],[Current Month High]]/Table2[[#This Row],[Close Price]])-1</f>
        <v>0.10342945510779589</v>
      </c>
      <c r="AI708">
        <v>17.711270808696401</v>
      </c>
      <c r="AJ708">
        <v>20.855321020228601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3187</v>
      </c>
      <c r="AN708">
        <v>-9.4600000000000009</v>
      </c>
      <c r="AO708" t="s">
        <v>3187</v>
      </c>
      <c r="AP708">
        <v>-9.7047738672145001E-2</v>
      </c>
      <c r="AQ708">
        <f>(Table2[[#This Row],[Sharpe Ratio]]-AVERAGE(Table2[Sharpe Ratio]))/_xlfn.STDEV.P(Table2[Sharpe Ratio])</f>
        <v>-1.9080015096992016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654</v>
      </c>
      <c r="AT708">
        <f>_xlfn.RANK.AVG(Table2[[#This Row],[6M Return vs Nifty Z-Score]],Table2[6M Return vs Nifty Z-Score])</f>
        <v>587</v>
      </c>
      <c r="AU708">
        <f>_xlfn.RANK.AVG(Table2[[#This Row],[Sharpe Ratio Z-Score]],Table2[Sharpe Ratio Z-Score])</f>
        <v>716</v>
      </c>
      <c r="AV708">
        <f>(Table2[[#This Row],[Rank 1Y]]+Table2[[#This Row],[Rank 6M]]+Table2[[#This Row],[Rank Sharpe]])/3</f>
        <v>652.33333333333337</v>
      </c>
    </row>
    <row r="709" spans="1:48" x14ac:dyDescent="0.3">
      <c r="A709" t="s">
        <v>1393</v>
      </c>
      <c r="B709" t="s">
        <v>1394</v>
      </c>
      <c r="C709" t="s">
        <v>3154</v>
      </c>
      <c r="D709" t="s">
        <v>120</v>
      </c>
      <c r="E709">
        <v>8073.3073760500001</v>
      </c>
      <c r="F709">
        <v>675.85</v>
      </c>
      <c r="G709">
        <v>-36.1683938922625</v>
      </c>
      <c r="H709">
        <f>(Table2[[#This Row],[1Y Return vs Nifty]]-AVERAGE(Table2[1Y Return vs Nifty]))/_xlfn.STDEV.P(Table2[1Y Return vs Nifty])</f>
        <v>-1.0380978953009956</v>
      </c>
      <c r="I709">
        <v>1.2675479957706699</v>
      </c>
      <c r="J709">
        <f>(Table2[[#This Row],[1M Return vs Nifty]]-AVERAGE(Table2[1M Return vs Nifty]))/_xlfn.STDEV.P(Table2[1M Return vs Nifty])</f>
        <v>-5.1394926375923237E-2</v>
      </c>
      <c r="K709">
        <v>-14.6780484547805</v>
      </c>
      <c r="L709">
        <f>(Table2[[#This Row],[6M Return vs Nifty]]-AVERAGE(Table2[6M Return vs Nifty]))/_xlfn.STDEV.P(Table2[6M Return vs Nifty])</f>
        <v>-0.77776833708645987</v>
      </c>
      <c r="M709">
        <v>4.8500121223426698</v>
      </c>
      <c r="N709">
        <f>(Table2[[#This Row],[1W Return vs Nifty]]-AVERAGE(Table2[1W Return vs Nifty]))/_xlfn.STDEV.P(Table2[1W Return vs Nifty])</f>
        <v>0.59789975372074589</v>
      </c>
      <c r="O709">
        <v>670.78</v>
      </c>
      <c r="P709">
        <v>674.04959745776205</v>
      </c>
      <c r="Q709">
        <v>695.65903112022295</v>
      </c>
      <c r="R709">
        <v>56.320635640917097</v>
      </c>
      <c r="S709" s="1">
        <f>(Table2[[#This Row],[Close Price]]-Table2[[#This Row],[20D EMA]])/Table2[[#This Row],[20D EMA]]</f>
        <v>7.5583648886371835E-3</v>
      </c>
      <c r="T709" s="1">
        <f>(Table2[[#This Row],[Close Price]]-Table2[[#This Row],[50D EMA]])/Table2[[#This Row],[50D EMA]]</f>
        <v>2.6710238371602827E-3</v>
      </c>
      <c r="U709" s="1">
        <f>(Table2[[#This Row],[Close Price]]-Table2[[#This Row],[200D EMA]])/Table2[[#This Row],[200D EMA]]</f>
        <v>-2.8475201548557993E-2</v>
      </c>
      <c r="V709">
        <v>0.40992095071302997</v>
      </c>
      <c r="W709">
        <v>658.35</v>
      </c>
      <c r="X709">
        <v>681.95</v>
      </c>
      <c r="Y709">
        <v>658.35</v>
      </c>
      <c r="Z709">
        <v>692.15</v>
      </c>
      <c r="AA709">
        <v>634.79999999999995</v>
      </c>
      <c r="AB709">
        <v>692.15</v>
      </c>
      <c r="AC709" s="1">
        <f>(Table2[[#This Row],[Close Price]]/Table2[[#This Row],[Day Low]])-1</f>
        <v>2.6581605528974039E-2</v>
      </c>
      <c r="AD709" s="1">
        <f>(Table2[[#This Row],[Day High]]/Table2[[#This Row],[Close Price]])-1</f>
        <v>9.025671376784894E-3</v>
      </c>
      <c r="AE709" s="1">
        <f>(Table2[[#This Row],[Close Price]]/Table2[[#This Row],[Current Week Low]])-1</f>
        <v>2.6581605528974039E-2</v>
      </c>
      <c r="AF709" s="1">
        <f>(Table2[[#This Row],[Current Week High]]/Table2[[#This Row],[Close Price]])-1</f>
        <v>2.4117777613375635E-2</v>
      </c>
      <c r="AG709" s="1">
        <f>(Table2[[#This Row],[Close Price]]/Table2[[#This Row],[Current Month Low]])-1</f>
        <v>6.4666036546944028E-2</v>
      </c>
      <c r="AH709" s="1">
        <f>(Table2[[#This Row],[Current Month High]]/Table2[[#This Row],[Close Price]])-1</f>
        <v>2.4117777613375635E-2</v>
      </c>
      <c r="AI709">
        <v>25.6195901457424</v>
      </c>
      <c r="AJ709">
        <v>12.9051119278316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3187</v>
      </c>
      <c r="AN709">
        <v>0.76</v>
      </c>
      <c r="AO709" t="s">
        <v>3188</v>
      </c>
      <c r="AP709">
        <v>-9.7281868812111996E-2</v>
      </c>
      <c r="AQ709">
        <f>(Table2[[#This Row],[Sharpe Ratio]]-AVERAGE(Table2[Sharpe Ratio]))/_xlfn.STDEV.P(Table2[Sharpe Ratio])</f>
        <v>-1.9107449763851692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667</v>
      </c>
      <c r="AT709">
        <f>_xlfn.RANK.AVG(Table2[[#This Row],[6M Return vs Nifty Z-Score]],Table2[6M Return vs Nifty Z-Score])</f>
        <v>583</v>
      </c>
      <c r="AU709">
        <f>_xlfn.RANK.AVG(Table2[[#This Row],[Sharpe Ratio Z-Score]],Table2[Sharpe Ratio Z-Score])</f>
        <v>717</v>
      </c>
      <c r="AV709">
        <f>(Table2[[#This Row],[Rank 1Y]]+Table2[[#This Row],[Rank 6M]]+Table2[[#This Row],[Rank Sharpe]])/3</f>
        <v>655.66666666666663</v>
      </c>
    </row>
    <row r="710" spans="1:48" x14ac:dyDescent="0.3">
      <c r="A710" t="s">
        <v>2274</v>
      </c>
      <c r="B710" t="s">
        <v>2275</v>
      </c>
      <c r="C710" t="s">
        <v>3154</v>
      </c>
      <c r="D710" t="s">
        <v>609</v>
      </c>
      <c r="E710">
        <v>2492.8667417060001</v>
      </c>
      <c r="F710">
        <v>169.18</v>
      </c>
      <c r="G710">
        <v>-59.174643576925099</v>
      </c>
      <c r="H710">
        <f>(Table2[[#This Row],[1Y Return vs Nifty]]-AVERAGE(Table2[1Y Return vs Nifty]))/_xlfn.STDEV.P(Table2[1Y Return vs Nifty])</f>
        <v>-1.4303789515534446</v>
      </c>
      <c r="I710">
        <v>-5.3831627445765404</v>
      </c>
      <c r="J710">
        <f>(Table2[[#This Row],[1M Return vs Nifty]]-AVERAGE(Table2[1M Return vs Nifty]))/_xlfn.STDEV.P(Table2[1M Return vs Nifty])</f>
        <v>-0.78500657551067443</v>
      </c>
      <c r="K710">
        <v>-32.451136480752403</v>
      </c>
      <c r="L710">
        <f>(Table2[[#This Row],[6M Return vs Nifty]]-AVERAGE(Table2[6M Return vs Nifty]))/_xlfn.STDEV.P(Table2[6M Return vs Nifty])</f>
        <v>-1.3451806583290022</v>
      </c>
      <c r="M710">
        <v>-1.4136714722464601</v>
      </c>
      <c r="N710">
        <f>(Table2[[#This Row],[1W Return vs Nifty]]-AVERAGE(Table2[1W Return vs Nifty]))/_xlfn.STDEV.P(Table2[1W Return vs Nifty])</f>
        <v>-0.70403672677243589</v>
      </c>
      <c r="O710">
        <v>173.98</v>
      </c>
      <c r="P710">
        <v>174.36010864003299</v>
      </c>
      <c r="Q710">
        <v>200.92869463686699</v>
      </c>
      <c r="R710">
        <v>37.161315644392602</v>
      </c>
      <c r="S710" s="1">
        <f>(Table2[[#This Row],[Close Price]]-Table2[[#This Row],[20D EMA]])/Table2[[#This Row],[20D EMA]]</f>
        <v>-2.7589378089435471E-2</v>
      </c>
      <c r="T710" s="1">
        <f>(Table2[[#This Row],[Close Price]]-Table2[[#This Row],[50D EMA]])/Table2[[#This Row],[50D EMA]]</f>
        <v>-2.9709253340323014E-2</v>
      </c>
      <c r="U710" s="1">
        <f>(Table2[[#This Row],[Close Price]]-Table2[[#This Row],[200D EMA]])/Table2[[#This Row],[200D EMA]]</f>
        <v>-0.15800975910506732</v>
      </c>
      <c r="V710">
        <v>0.49082286316671597</v>
      </c>
      <c r="W710">
        <v>167.2</v>
      </c>
      <c r="X710">
        <v>173.09</v>
      </c>
      <c r="Y710">
        <v>167.2</v>
      </c>
      <c r="Z710">
        <v>176.32</v>
      </c>
      <c r="AA710">
        <v>164.16</v>
      </c>
      <c r="AB710">
        <v>179.9</v>
      </c>
      <c r="AC710" s="1">
        <f>(Table2[[#This Row],[Close Price]]/Table2[[#This Row],[Day Low]])-1</f>
        <v>1.1842105263158098E-2</v>
      </c>
      <c r="AD710" s="1">
        <f>(Table2[[#This Row],[Day High]]/Table2[[#This Row],[Close Price]])-1</f>
        <v>2.3111478898214965E-2</v>
      </c>
      <c r="AE710" s="1">
        <f>(Table2[[#This Row],[Close Price]]/Table2[[#This Row],[Current Week Low]])-1</f>
        <v>1.1842105263158098E-2</v>
      </c>
      <c r="AF710" s="1">
        <f>(Table2[[#This Row],[Current Week High]]/Table2[[#This Row],[Close Price]])-1</f>
        <v>4.2203570161957638E-2</v>
      </c>
      <c r="AG710" s="1">
        <f>(Table2[[#This Row],[Close Price]]/Table2[[#This Row],[Current Month Low]])-1</f>
        <v>3.0579922027290429E-2</v>
      </c>
      <c r="AH710" s="1">
        <f>(Table2[[#This Row],[Current Month High]]/Table2[[#This Row],[Close Price]])-1</f>
        <v>6.3364463884620026E-2</v>
      </c>
      <c r="AI710">
        <v>84.418962052251999</v>
      </c>
      <c r="AJ710">
        <v>17.551417454141099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-0.03</v>
      </c>
      <c r="AM710" t="s">
        <v>3187</v>
      </c>
      <c r="AN710">
        <v>-2.68</v>
      </c>
      <c r="AO710" t="s">
        <v>3187</v>
      </c>
      <c r="AQ710">
        <f>(Table2[[#This Row],[Sharpe Ratio]]-AVERAGE(Table2[Sharpe Ratio]))/_xlfn.STDEV.P(Table2[Sharpe Ratio])</f>
        <v>-0.77082524510946537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726</v>
      </c>
      <c r="AT710">
        <f>_xlfn.RANK.AVG(Table2[[#This Row],[6M Return vs Nifty Z-Score]],Table2[6M Return vs Nifty Z-Score])</f>
        <v>705</v>
      </c>
      <c r="AU710">
        <f>_xlfn.RANK.AVG(Table2[[#This Row],[Sharpe Ratio Z-Score]],Table2[Sharpe Ratio Z-Score])</f>
        <v>548.5</v>
      </c>
      <c r="AV710">
        <f>(Table2[[#This Row],[Rank 1Y]]+Table2[[#This Row],[Rank 6M]]+Table2[[#This Row],[Rank Sharpe]])/3</f>
        <v>659.83333333333337</v>
      </c>
    </row>
    <row r="711" spans="1:48" x14ac:dyDescent="0.3">
      <c r="A711" t="s">
        <v>2300</v>
      </c>
      <c r="B711" t="s">
        <v>2301</v>
      </c>
      <c r="C711" t="s">
        <v>3142</v>
      </c>
      <c r="D711" t="s">
        <v>24</v>
      </c>
      <c r="E711">
        <v>2387.470255752</v>
      </c>
      <c r="F711">
        <v>46.37</v>
      </c>
      <c r="G711">
        <v>-57.772447935843097</v>
      </c>
      <c r="H711">
        <f>(Table2[[#This Row],[1Y Return vs Nifty]]-AVERAGE(Table2[1Y Return vs Nifty]))/_xlfn.STDEV.P(Table2[1Y Return vs Nifty])</f>
        <v>-1.4064700226886535</v>
      </c>
      <c r="I711">
        <v>-3.2080763485795001</v>
      </c>
      <c r="J711">
        <f>(Table2[[#This Row],[1M Return vs Nifty]]-AVERAGE(Table2[1M Return vs Nifty]))/_xlfn.STDEV.P(Table2[1M Return vs Nifty])</f>
        <v>-0.54508203507055797</v>
      </c>
      <c r="K711">
        <v>-34.076374615806998</v>
      </c>
      <c r="L711">
        <f>(Table2[[#This Row],[6M Return vs Nifty]]-AVERAGE(Table2[6M Return vs Nifty]))/_xlfn.STDEV.P(Table2[6M Return vs Nifty])</f>
        <v>-1.3970669788961227</v>
      </c>
      <c r="M711">
        <v>5.5691896157610703</v>
      </c>
      <c r="N711">
        <f>(Table2[[#This Row],[1W Return vs Nifty]]-AVERAGE(Table2[1W Return vs Nifty]))/_xlfn.STDEV.P(Table2[1W Return vs Nifty])</f>
        <v>0.74738422248284975</v>
      </c>
      <c r="O711">
        <v>46.64</v>
      </c>
      <c r="P711">
        <v>48.429582464107497</v>
      </c>
      <c r="Q711">
        <v>56.767173914963799</v>
      </c>
      <c r="R711">
        <v>51.151494140856201</v>
      </c>
      <c r="S711" s="1">
        <f>(Table2[[#This Row],[Close Price]]-Table2[[#This Row],[20D EMA]])/Table2[[#This Row],[20D EMA]]</f>
        <v>-5.7890222984563278E-3</v>
      </c>
      <c r="T711" s="1">
        <f>(Table2[[#This Row],[Close Price]]-Table2[[#This Row],[50D EMA]])/Table2[[#This Row],[50D EMA]]</f>
        <v>-4.2527363634281036E-2</v>
      </c>
      <c r="U711" s="1">
        <f>(Table2[[#This Row],[Close Price]]-Table2[[#This Row],[200D EMA]])/Table2[[#This Row],[200D EMA]]</f>
        <v>-0.1831546860257405</v>
      </c>
      <c r="V711">
        <v>1.17942101504936</v>
      </c>
      <c r="W711">
        <v>46.11</v>
      </c>
      <c r="X711">
        <v>47.52</v>
      </c>
      <c r="Y711">
        <v>45.11</v>
      </c>
      <c r="Z711">
        <v>47.52</v>
      </c>
      <c r="AA711">
        <v>44</v>
      </c>
      <c r="AB711">
        <v>48.09</v>
      </c>
      <c r="AC711" s="1">
        <f>(Table2[[#This Row],[Close Price]]/Table2[[#This Row],[Day Low]])-1</f>
        <v>5.6386900889178193E-3</v>
      </c>
      <c r="AD711" s="1">
        <f>(Table2[[#This Row],[Day High]]/Table2[[#This Row],[Close Price]])-1</f>
        <v>2.4800517576019088E-2</v>
      </c>
      <c r="AE711" s="1">
        <f>(Table2[[#This Row],[Close Price]]/Table2[[#This Row],[Current Week Low]])-1</f>
        <v>2.7931722456218111E-2</v>
      </c>
      <c r="AF711" s="1">
        <f>(Table2[[#This Row],[Current Week High]]/Table2[[#This Row],[Close Price]])-1</f>
        <v>2.4800517576019088E-2</v>
      </c>
      <c r="AG711" s="1">
        <f>(Table2[[#This Row],[Close Price]]/Table2[[#This Row],[Current Month Low]])-1</f>
        <v>5.3863636363636225E-2</v>
      </c>
      <c r="AH711" s="1">
        <f>(Table2[[#This Row],[Current Month High]]/Table2[[#This Row],[Close Price]])-1</f>
        <v>3.7092948026741457E-2</v>
      </c>
      <c r="AI711">
        <v>77.701099849040304</v>
      </c>
      <c r="AJ711">
        <v>5.3863636363636198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-0.08</v>
      </c>
      <c r="AM711" t="s">
        <v>3187</v>
      </c>
      <c r="AN711">
        <v>2.63</v>
      </c>
      <c r="AO711" t="s">
        <v>3188</v>
      </c>
      <c r="AQ711">
        <f>(Table2[[#This Row],[Sharpe Ratio]]-AVERAGE(Table2[Sharpe Ratio]))/_xlfn.STDEV.P(Table2[Sharpe Ratio])</f>
        <v>-0.77082524510946537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722</v>
      </c>
      <c r="AT711">
        <f>_xlfn.RANK.AVG(Table2[[#This Row],[6M Return vs Nifty Z-Score]],Table2[6M Return vs Nifty Z-Score])</f>
        <v>713</v>
      </c>
      <c r="AU711">
        <f>_xlfn.RANK.AVG(Table2[[#This Row],[Sharpe Ratio Z-Score]],Table2[Sharpe Ratio Z-Score])</f>
        <v>548.5</v>
      </c>
      <c r="AV711">
        <f>(Table2[[#This Row],[Rank 1Y]]+Table2[[#This Row],[Rank 6M]]+Table2[[#This Row],[Rank Sharpe]])/3</f>
        <v>661.16666666666663</v>
      </c>
    </row>
    <row r="712" spans="1:48" x14ac:dyDescent="0.3">
      <c r="A712" t="s">
        <v>1279</v>
      </c>
      <c r="B712" t="s">
        <v>1280</v>
      </c>
      <c r="C712" t="s">
        <v>3150</v>
      </c>
      <c r="D712" t="s">
        <v>77</v>
      </c>
      <c r="E712">
        <v>9279.9143669699897</v>
      </c>
      <c r="F712">
        <v>1205.0999999999999</v>
      </c>
      <c r="G712">
        <v>-31.479103351507302</v>
      </c>
      <c r="H712">
        <f>(Table2[[#This Row],[1Y Return vs Nifty]]-AVERAGE(Table2[1Y Return vs Nifty]))/_xlfn.STDEV.P(Table2[1Y Return vs Nifty])</f>
        <v>-0.95814049800175627</v>
      </c>
      <c r="I712">
        <v>-2.3222627173771899</v>
      </c>
      <c r="J712">
        <f>(Table2[[#This Row],[1M Return vs Nifty]]-AVERAGE(Table2[1M Return vs Nifty]))/_xlfn.STDEV.P(Table2[1M Return vs Nifty])</f>
        <v>-0.44737169640404079</v>
      </c>
      <c r="K712">
        <v>-29.9493221352357</v>
      </c>
      <c r="L712">
        <f>(Table2[[#This Row],[6M Return vs Nifty]]-AVERAGE(Table2[6M Return vs Nifty]))/_xlfn.STDEV.P(Table2[6M Return vs Nifty])</f>
        <v>-1.2653093223499583</v>
      </c>
      <c r="M712">
        <v>0.389775337650693</v>
      </c>
      <c r="N712">
        <f>(Table2[[#This Row],[1W Return vs Nifty]]-AVERAGE(Table2[1W Return vs Nifty]))/_xlfn.STDEV.P(Table2[1W Return vs Nifty])</f>
        <v>-0.32918171422639225</v>
      </c>
      <c r="O712">
        <v>1254.3599999999999</v>
      </c>
      <c r="P712">
        <v>1309.4410104941001</v>
      </c>
      <c r="Q712">
        <v>1386.9493385687899</v>
      </c>
      <c r="R712">
        <v>36.702040733376499</v>
      </c>
      <c r="S712" s="1">
        <f>(Table2[[#This Row],[Close Price]]-Table2[[#This Row],[20D EMA]])/Table2[[#This Row],[20D EMA]]</f>
        <v>-3.9271022672916864E-2</v>
      </c>
      <c r="T712" s="1">
        <f>(Table2[[#This Row],[Close Price]]-Table2[[#This Row],[50D EMA]])/Table2[[#This Row],[50D EMA]]</f>
        <v>-7.9683628096181638E-2</v>
      </c>
      <c r="U712" s="1">
        <f>(Table2[[#This Row],[Close Price]]-Table2[[#This Row],[200D EMA]])/Table2[[#This Row],[200D EMA]]</f>
        <v>-0.13111462222293035</v>
      </c>
      <c r="V712">
        <v>1.23755412828443</v>
      </c>
      <c r="W712">
        <v>1198.0999999999999</v>
      </c>
      <c r="X712">
        <v>1260.95</v>
      </c>
      <c r="Y712">
        <v>1198.0999999999999</v>
      </c>
      <c r="Z712">
        <v>1263.95</v>
      </c>
      <c r="AA712">
        <v>1178</v>
      </c>
      <c r="AB712">
        <v>1298</v>
      </c>
      <c r="AC712" s="1">
        <f>(Table2[[#This Row],[Close Price]]/Table2[[#This Row],[Day Low]])-1</f>
        <v>5.8425840914781979E-3</v>
      </c>
      <c r="AD712" s="1">
        <f>(Table2[[#This Row],[Day High]]/Table2[[#This Row],[Close Price]])-1</f>
        <v>4.634470168450755E-2</v>
      </c>
      <c r="AE712" s="1">
        <f>(Table2[[#This Row],[Close Price]]/Table2[[#This Row],[Current Week Low]])-1</f>
        <v>5.8425840914781979E-3</v>
      </c>
      <c r="AF712" s="1">
        <f>(Table2[[#This Row],[Current Week High]]/Table2[[#This Row],[Close Price]])-1</f>
        <v>4.8834121649655726E-2</v>
      </c>
      <c r="AG712" s="1">
        <f>(Table2[[#This Row],[Close Price]]/Table2[[#This Row],[Current Month Low]])-1</f>
        <v>2.3005093378607677E-2</v>
      </c>
      <c r="AH712" s="1">
        <f>(Table2[[#This Row],[Current Month High]]/Table2[[#This Row],[Close Price]])-1</f>
        <v>7.7089038254086972E-2</v>
      </c>
      <c r="AI712">
        <v>49.5311592398971</v>
      </c>
      <c r="AJ712">
        <v>5.9102693676670901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-0.19</v>
      </c>
      <c r="AM712" t="s">
        <v>3187</v>
      </c>
      <c r="AN712">
        <v>-4.9400000000000004</v>
      </c>
      <c r="AO712" t="s">
        <v>3187</v>
      </c>
      <c r="AP712">
        <v>-3.4652764820945002E-2</v>
      </c>
      <c r="AQ712">
        <f>(Table2[[#This Row],[Sharpe Ratio]]-AVERAGE(Table2[Sharpe Ratio]))/_xlfn.STDEV.P(Table2[Sharpe Ratio])</f>
        <v>-1.1768759392932278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649</v>
      </c>
      <c r="AT712">
        <f>_xlfn.RANK.AVG(Table2[[#This Row],[6M Return vs Nifty Z-Score]],Table2[6M Return vs Nifty Z-Score])</f>
        <v>699</v>
      </c>
      <c r="AU712">
        <f>_xlfn.RANK.AVG(Table2[[#This Row],[Sharpe Ratio Z-Score]],Table2[Sharpe Ratio Z-Score])</f>
        <v>642</v>
      </c>
      <c r="AV712">
        <f>(Table2[[#This Row],[Rank 1Y]]+Table2[[#This Row],[Rank 6M]]+Table2[[#This Row],[Rank Sharpe]])/3</f>
        <v>663.33333333333337</v>
      </c>
    </row>
    <row r="713" spans="1:48" x14ac:dyDescent="0.3">
      <c r="A713" t="s">
        <v>1885</v>
      </c>
      <c r="B713" t="s">
        <v>1886</v>
      </c>
      <c r="C713" t="s">
        <v>3153</v>
      </c>
      <c r="D713" t="s">
        <v>432</v>
      </c>
      <c r="E713">
        <v>3936.0629511000002</v>
      </c>
      <c r="F713">
        <v>1025.55</v>
      </c>
      <c r="G713">
        <v>-51.257407364242702</v>
      </c>
      <c r="H713">
        <f>(Table2[[#This Row],[1Y Return vs Nifty]]-AVERAGE(Table2[1Y Return vs Nifty]))/_xlfn.STDEV.P(Table2[1Y Return vs Nifty])</f>
        <v>-1.2953816431402576</v>
      </c>
      <c r="I713">
        <v>-5.0346242424833498</v>
      </c>
      <c r="J713">
        <f>(Table2[[#This Row],[1M Return vs Nifty]]-AVERAGE(Table2[1M Return vs Nifty]))/_xlfn.STDEV.P(Table2[1M Return vs Nifty])</f>
        <v>-0.74656077395801335</v>
      </c>
      <c r="K713">
        <v>-13.5623316067615</v>
      </c>
      <c r="L713">
        <f>(Table2[[#This Row],[6M Return vs Nifty]]-AVERAGE(Table2[6M Return vs Nifty]))/_xlfn.STDEV.P(Table2[6M Return vs Nifty])</f>
        <v>-0.74214866954985814</v>
      </c>
      <c r="M713">
        <v>-0.74400429045914496</v>
      </c>
      <c r="N713">
        <f>(Table2[[#This Row],[1W Return vs Nifty]]-AVERAGE(Table2[1W Return vs Nifty]))/_xlfn.STDEV.P(Table2[1W Return vs Nifty])</f>
        <v>-0.56484321219083677</v>
      </c>
      <c r="O713">
        <v>1059.97</v>
      </c>
      <c r="P713">
        <v>1091.1210078536501</v>
      </c>
      <c r="Q713">
        <v>1172.1284277156999</v>
      </c>
      <c r="R713">
        <v>26.085094009012</v>
      </c>
      <c r="S713" s="1">
        <f>(Table2[[#This Row],[Close Price]]-Table2[[#This Row],[20D EMA]])/Table2[[#This Row],[20D EMA]]</f>
        <v>-3.2472617149542034E-2</v>
      </c>
      <c r="T713" s="1">
        <f>(Table2[[#This Row],[Close Price]]-Table2[[#This Row],[50D EMA]])/Table2[[#This Row],[50D EMA]]</f>
        <v>-6.0095083296613658E-2</v>
      </c>
      <c r="U713" s="1">
        <f>(Table2[[#This Row],[Close Price]]-Table2[[#This Row],[200D EMA]])/Table2[[#This Row],[200D EMA]]</f>
        <v>-0.12505321451964016</v>
      </c>
      <c r="V713">
        <v>0.70555979960112503</v>
      </c>
      <c r="W713">
        <v>1020.3</v>
      </c>
      <c r="X713">
        <v>1033.95</v>
      </c>
      <c r="Y713">
        <v>1020.3</v>
      </c>
      <c r="Z713">
        <v>1050</v>
      </c>
      <c r="AA713">
        <v>1015</v>
      </c>
      <c r="AB713">
        <v>1110</v>
      </c>
      <c r="AC713" s="1">
        <f>(Table2[[#This Row],[Close Price]]/Table2[[#This Row],[Day Low]])-1</f>
        <v>5.1455454278153123E-3</v>
      </c>
      <c r="AD713" s="1">
        <f>(Table2[[#This Row],[Day High]]/Table2[[#This Row],[Close Price]])-1</f>
        <v>8.1907269270149463E-3</v>
      </c>
      <c r="AE713" s="1">
        <f>(Table2[[#This Row],[Close Price]]/Table2[[#This Row],[Current Week Low]])-1</f>
        <v>5.1455454278153123E-3</v>
      </c>
      <c r="AF713" s="1">
        <f>(Table2[[#This Row],[Current Week High]]/Table2[[#This Row],[Close Price]])-1</f>
        <v>2.3840865876846529E-2</v>
      </c>
      <c r="AG713" s="1">
        <f>(Table2[[#This Row],[Close Price]]/Table2[[#This Row],[Current Month Low]])-1</f>
        <v>1.039408866995073E-2</v>
      </c>
      <c r="AH713" s="1">
        <f>(Table2[[#This Row],[Current Month High]]/Table2[[#This Row],[Close Price]])-1</f>
        <v>8.2346058212666495E-2</v>
      </c>
      <c r="AI713">
        <v>41.1681536736385</v>
      </c>
      <c r="AJ713">
        <v>2.7759683319135999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-0.13</v>
      </c>
      <c r="AM713" t="s">
        <v>3187</v>
      </c>
      <c r="AN713">
        <v>-6.4</v>
      </c>
      <c r="AO713" t="s">
        <v>3187</v>
      </c>
      <c r="AP713">
        <v>-8.5882958401915996E-2</v>
      </c>
      <c r="AQ713">
        <f>(Table2[[#This Row],[Sharpe Ratio]]-AVERAGE(Table2[Sharpe Ratio]))/_xlfn.STDEV.P(Table2[Sharpe Ratio])</f>
        <v>-1.7771759665553677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715</v>
      </c>
      <c r="AT713">
        <f>_xlfn.RANK.AVG(Table2[[#This Row],[6M Return vs Nifty Z-Score]],Table2[6M Return vs Nifty Z-Score])</f>
        <v>571</v>
      </c>
      <c r="AU713">
        <f>_xlfn.RANK.AVG(Table2[[#This Row],[Sharpe Ratio Z-Score]],Table2[Sharpe Ratio Z-Score])</f>
        <v>708</v>
      </c>
      <c r="AV713">
        <f>(Table2[[#This Row],[Rank 1Y]]+Table2[[#This Row],[Rank 6M]]+Table2[[#This Row],[Rank Sharpe]])/3</f>
        <v>664.66666666666663</v>
      </c>
    </row>
    <row r="714" spans="1:48" x14ac:dyDescent="0.3">
      <c r="A714" t="s">
        <v>1237</v>
      </c>
      <c r="B714" t="s">
        <v>1238</v>
      </c>
      <c r="C714" t="s">
        <v>3152</v>
      </c>
      <c r="D714" t="s">
        <v>1239</v>
      </c>
      <c r="E714">
        <v>9631.127899305</v>
      </c>
      <c r="F714">
        <v>886.05</v>
      </c>
      <c r="G714">
        <v>-47.035602285974498</v>
      </c>
      <c r="H714">
        <f>(Table2[[#This Row],[1Y Return vs Nifty]]-AVERAGE(Table2[1Y Return vs Nifty]))/_xlfn.STDEV.P(Table2[1Y Return vs Nifty])</f>
        <v>-1.2233953707970913</v>
      </c>
      <c r="I714">
        <v>-0.299351641907948</v>
      </c>
      <c r="J714">
        <f>(Table2[[#This Row],[1M Return vs Nifty]]-AVERAGE(Table2[1M Return vs Nifty]))/_xlfn.STDEV.P(Table2[1M Return vs Nifty])</f>
        <v>-0.2242329691211177</v>
      </c>
      <c r="K714">
        <v>-15.756516654567401</v>
      </c>
      <c r="L714">
        <f>(Table2[[#This Row],[6M Return vs Nifty]]-AVERAGE(Table2[6M Return vs Nifty]))/_xlfn.STDEV.P(Table2[6M Return vs Nifty])</f>
        <v>-0.81219882793493403</v>
      </c>
      <c r="M714">
        <v>-1.3581613828580801</v>
      </c>
      <c r="N714">
        <f>(Table2[[#This Row],[1W Return vs Nifty]]-AVERAGE(Table2[1W Return vs Nifty]))/_xlfn.STDEV.P(Table2[1W Return vs Nifty])</f>
        <v>-0.6924986901971848</v>
      </c>
      <c r="O714">
        <v>909.42</v>
      </c>
      <c r="P714">
        <v>924.915643339388</v>
      </c>
      <c r="Q714">
        <v>984.50195672472501</v>
      </c>
      <c r="R714">
        <v>33.948919190930397</v>
      </c>
      <c r="S714" s="1">
        <f>(Table2[[#This Row],[Close Price]]-Table2[[#This Row],[20D EMA]])/Table2[[#This Row],[20D EMA]]</f>
        <v>-2.5697697433529069E-2</v>
      </c>
      <c r="T714" s="1">
        <f>(Table2[[#This Row],[Close Price]]-Table2[[#This Row],[50D EMA]])/Table2[[#This Row],[50D EMA]]</f>
        <v>-4.2020743858396076E-2</v>
      </c>
      <c r="U714" s="1">
        <f>(Table2[[#This Row],[Close Price]]-Table2[[#This Row],[200D EMA]])/Table2[[#This Row],[200D EMA]]</f>
        <v>-0.10000178877476121</v>
      </c>
      <c r="V714">
        <v>0.57335045931489703</v>
      </c>
      <c r="W714">
        <v>870.2</v>
      </c>
      <c r="X714">
        <v>914</v>
      </c>
      <c r="Y714">
        <v>870.2</v>
      </c>
      <c r="Z714">
        <v>924.5</v>
      </c>
      <c r="AA714">
        <v>868</v>
      </c>
      <c r="AB714">
        <v>930</v>
      </c>
      <c r="AC714" s="1">
        <f>(Table2[[#This Row],[Close Price]]/Table2[[#This Row],[Day Low]])-1</f>
        <v>1.8214203631349069E-2</v>
      </c>
      <c r="AD714" s="1">
        <f>(Table2[[#This Row],[Day High]]/Table2[[#This Row],[Close Price]])-1</f>
        <v>3.1544495231646152E-2</v>
      </c>
      <c r="AE714" s="1">
        <f>(Table2[[#This Row],[Close Price]]/Table2[[#This Row],[Current Week Low]])-1</f>
        <v>1.8214203631349069E-2</v>
      </c>
      <c r="AF714" s="1">
        <f>(Table2[[#This Row],[Current Week High]]/Table2[[#This Row],[Close Price]])-1</f>
        <v>4.3394842277523882E-2</v>
      </c>
      <c r="AG714" s="1">
        <f>(Table2[[#This Row],[Close Price]]/Table2[[#This Row],[Current Month Low]])-1</f>
        <v>2.0794930875575934E-2</v>
      </c>
      <c r="AH714" s="1">
        <f>(Table2[[#This Row],[Current Month High]]/Table2[[#This Row],[Close Price]])-1</f>
        <v>4.9602166920602819E-2</v>
      </c>
      <c r="AI714">
        <v>46.380001128604498</v>
      </c>
      <c r="AJ714">
        <v>3.7529274004683701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-0.13</v>
      </c>
      <c r="AM714" t="s">
        <v>3187</v>
      </c>
      <c r="AN714">
        <v>-3.64</v>
      </c>
      <c r="AO714" t="s">
        <v>3187</v>
      </c>
      <c r="AP714">
        <v>-7.8328033555532001E-2</v>
      </c>
      <c r="AQ714">
        <f>(Table2[[#This Row],[Sharpe Ratio]]-AVERAGE(Table2[Sharpe Ratio]))/_xlfn.STDEV.P(Table2[Sharpe Ratio])</f>
        <v>-1.6886496254616206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705</v>
      </c>
      <c r="AT714">
        <f>_xlfn.RANK.AVG(Table2[[#This Row],[6M Return vs Nifty Z-Score]],Table2[6M Return vs Nifty Z-Score])</f>
        <v>594</v>
      </c>
      <c r="AU714">
        <f>_xlfn.RANK.AVG(Table2[[#This Row],[Sharpe Ratio Z-Score]],Table2[Sharpe Ratio Z-Score])</f>
        <v>700</v>
      </c>
      <c r="AV714">
        <f>(Table2[[#This Row],[Rank 1Y]]+Table2[[#This Row],[Rank 6M]]+Table2[[#This Row],[Rank Sharpe]])/3</f>
        <v>666.33333333333337</v>
      </c>
    </row>
    <row r="715" spans="1:48" x14ac:dyDescent="0.3">
      <c r="A715" t="s">
        <v>1193</v>
      </c>
      <c r="B715" t="s">
        <v>1194</v>
      </c>
      <c r="C715" t="s">
        <v>3142</v>
      </c>
      <c r="D715" t="s">
        <v>594</v>
      </c>
      <c r="E715">
        <v>10273.976989445</v>
      </c>
      <c r="F715">
        <v>140.82</v>
      </c>
      <c r="G715">
        <v>-33.925105946093502</v>
      </c>
      <c r="H715">
        <f>(Table2[[#This Row],[1Y Return vs Nifty]]-AVERAGE(Table2[1Y Return vs Nifty]))/_xlfn.STDEV.P(Table2[1Y Return vs Nifty])</f>
        <v>-0.99984744696354988</v>
      </c>
      <c r="I715">
        <v>-8.0026180492527708</v>
      </c>
      <c r="J715">
        <f>(Table2[[#This Row],[1M Return vs Nifty]]-AVERAGE(Table2[1M Return vs Nifty]))/_xlfn.STDEV.P(Table2[1M Return vs Nifty])</f>
        <v>-1.0739475625604253</v>
      </c>
      <c r="K715">
        <v>-27.500384685098599</v>
      </c>
      <c r="L715">
        <f>(Table2[[#This Row],[6M Return vs Nifty]]-AVERAGE(Table2[6M Return vs Nifty]))/_xlfn.STDEV.P(Table2[6M Return vs Nifty])</f>
        <v>-1.1871261005525127</v>
      </c>
      <c r="M715">
        <v>-3.2410013728101399</v>
      </c>
      <c r="N715">
        <f>(Table2[[#This Row],[1W Return vs Nifty]]-AVERAGE(Table2[1W Return vs Nifty]))/_xlfn.STDEV.P(Table2[1W Return vs Nifty])</f>
        <v>-1.0838559535122709</v>
      </c>
      <c r="O715">
        <v>154.66999999999999</v>
      </c>
      <c r="P715">
        <v>159.650718397432</v>
      </c>
      <c r="Q715">
        <v>163.35948290275601</v>
      </c>
      <c r="R715">
        <v>19.5214345391284</v>
      </c>
      <c r="S715" s="1">
        <f>(Table2[[#This Row],[Close Price]]-Table2[[#This Row],[20D EMA]])/Table2[[#This Row],[20D EMA]]</f>
        <v>-8.9545483933535883E-2</v>
      </c>
      <c r="T715" s="1">
        <f>(Table2[[#This Row],[Close Price]]-Table2[[#This Row],[50D EMA]])/Table2[[#This Row],[50D EMA]]</f>
        <v>-0.11794947486897686</v>
      </c>
      <c r="U715" s="1">
        <f>(Table2[[#This Row],[Close Price]]-Table2[[#This Row],[200D EMA]])/Table2[[#This Row],[200D EMA]]</f>
        <v>-0.13797474442407015</v>
      </c>
      <c r="V715">
        <v>0.84748726929667195</v>
      </c>
      <c r="W715">
        <v>139.66999999999999</v>
      </c>
      <c r="X715">
        <v>148.25</v>
      </c>
      <c r="Y715">
        <v>139.66999999999999</v>
      </c>
      <c r="Z715">
        <v>154.32</v>
      </c>
      <c r="AA715">
        <v>139.66999999999999</v>
      </c>
      <c r="AB715">
        <v>164.34</v>
      </c>
      <c r="AC715" s="1">
        <f>(Table2[[#This Row],[Close Price]]/Table2[[#This Row],[Day Low]])-1</f>
        <v>8.2336937065941029E-3</v>
      </c>
      <c r="AD715" s="1">
        <f>(Table2[[#This Row],[Day High]]/Table2[[#This Row],[Close Price]])-1</f>
        <v>5.276239170572361E-2</v>
      </c>
      <c r="AE715" s="1">
        <f>(Table2[[#This Row],[Close Price]]/Table2[[#This Row],[Current Week Low]])-1</f>
        <v>8.2336937065941029E-3</v>
      </c>
      <c r="AF715" s="1">
        <f>(Table2[[#This Row],[Current Week High]]/Table2[[#This Row],[Close Price]])-1</f>
        <v>9.5867064337452179E-2</v>
      </c>
      <c r="AG715" s="1">
        <f>(Table2[[#This Row],[Close Price]]/Table2[[#This Row],[Current Month Low]])-1</f>
        <v>8.2336937065941029E-3</v>
      </c>
      <c r="AH715" s="1">
        <f>(Table2[[#This Row],[Current Month High]]/Table2[[#This Row],[Close Price]])-1</f>
        <v>0.16702172986791664</v>
      </c>
      <c r="AI715">
        <v>48.627594288562399</v>
      </c>
      <c r="AJ715">
        <v>6.9654386631219101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-0.21</v>
      </c>
      <c r="AM715" t="s">
        <v>3187</v>
      </c>
      <c r="AN715">
        <v>-13.55</v>
      </c>
      <c r="AO715" t="s">
        <v>3187</v>
      </c>
      <c r="AP715">
        <v>-3.9401519992907003E-2</v>
      </c>
      <c r="AQ715">
        <f>(Table2[[#This Row],[Sharpe Ratio]]-AVERAGE(Table2[Sharpe Ratio]))/_xlfn.STDEV.P(Table2[Sharpe Ratio])</f>
        <v>-1.2325204266536831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661</v>
      </c>
      <c r="AT715">
        <f>_xlfn.RANK.AVG(Table2[[#This Row],[6M Return vs Nifty Z-Score]],Table2[6M Return vs Nifty Z-Score])</f>
        <v>693</v>
      </c>
      <c r="AU715">
        <f>_xlfn.RANK.AVG(Table2[[#This Row],[Sharpe Ratio Z-Score]],Table2[Sharpe Ratio Z-Score])</f>
        <v>652</v>
      </c>
      <c r="AV715">
        <f>(Table2[[#This Row],[Rank 1Y]]+Table2[[#This Row],[Rank 6M]]+Table2[[#This Row],[Rank Sharpe]])/3</f>
        <v>668.66666666666663</v>
      </c>
    </row>
    <row r="716" spans="1:48" x14ac:dyDescent="0.3">
      <c r="A716" t="s">
        <v>642</v>
      </c>
      <c r="B716" t="s">
        <v>643</v>
      </c>
      <c r="C716" t="s">
        <v>3153</v>
      </c>
      <c r="D716" t="s">
        <v>432</v>
      </c>
      <c r="E716">
        <v>29595.328232970001</v>
      </c>
      <c r="F716">
        <v>399.45</v>
      </c>
      <c r="G716">
        <v>-30.9826576561229</v>
      </c>
      <c r="H716">
        <f>(Table2[[#This Row],[1Y Return vs Nifty]]-AVERAGE(Table2[1Y Return vs Nifty]))/_xlfn.STDEV.P(Table2[1Y Return vs Nifty])</f>
        <v>-0.94967557023531513</v>
      </c>
      <c r="I716">
        <v>-1.0585416162049099</v>
      </c>
      <c r="J716">
        <f>(Table2[[#This Row],[1M Return vs Nifty]]-AVERAGE(Table2[1M Return vs Nifty]))/_xlfn.STDEV.P(Table2[1M Return vs Nifty])</f>
        <v>-0.30797599009957738</v>
      </c>
      <c r="K716">
        <v>-23.2861020630681</v>
      </c>
      <c r="L716">
        <f>(Table2[[#This Row],[6M Return vs Nifty]]-AVERAGE(Table2[6M Return vs Nifty]))/_xlfn.STDEV.P(Table2[6M Return vs Nifty])</f>
        <v>-1.0525835899069733</v>
      </c>
      <c r="M716">
        <v>-1.2663038936165101</v>
      </c>
      <c r="N716">
        <f>(Table2[[#This Row],[1W Return vs Nifty]]-AVERAGE(Table2[1W Return vs Nifty]))/_xlfn.STDEV.P(Table2[1W Return vs Nifty])</f>
        <v>-0.67340567337343915</v>
      </c>
      <c r="O716">
        <v>414.9</v>
      </c>
      <c r="P716">
        <v>415.57765193233001</v>
      </c>
      <c r="Q716">
        <v>416.59104684973101</v>
      </c>
      <c r="R716">
        <v>30.450181034085698</v>
      </c>
      <c r="S716" s="1">
        <f>(Table2[[#This Row],[Close Price]]-Table2[[#This Row],[20D EMA]])/Table2[[#This Row],[20D EMA]]</f>
        <v>-3.723788864786693E-2</v>
      </c>
      <c r="T716" s="1">
        <f>(Table2[[#This Row],[Close Price]]-Table2[[#This Row],[50D EMA]])/Table2[[#This Row],[50D EMA]]</f>
        <v>-3.8807794060485588E-2</v>
      </c>
      <c r="U716" s="1">
        <f>(Table2[[#This Row],[Close Price]]-Table2[[#This Row],[200D EMA]])/Table2[[#This Row],[200D EMA]]</f>
        <v>-4.1145979922881035E-2</v>
      </c>
      <c r="V716">
        <v>0.43181101845698799</v>
      </c>
      <c r="W716">
        <v>398.05</v>
      </c>
      <c r="X716">
        <v>408.2</v>
      </c>
      <c r="Y716">
        <v>398.05</v>
      </c>
      <c r="Z716">
        <v>419.6</v>
      </c>
      <c r="AA716">
        <v>393.1</v>
      </c>
      <c r="AB716">
        <v>428.45</v>
      </c>
      <c r="AC716" s="1">
        <f>(Table2[[#This Row],[Close Price]]/Table2[[#This Row],[Day Low]])-1</f>
        <v>3.517146087175016E-3</v>
      </c>
      <c r="AD716" s="1">
        <f>(Table2[[#This Row],[Day High]]/Table2[[#This Row],[Close Price]])-1</f>
        <v>2.1905119539366691E-2</v>
      </c>
      <c r="AE716" s="1">
        <f>(Table2[[#This Row],[Close Price]]/Table2[[#This Row],[Current Week Low]])-1</f>
        <v>3.517146087175016E-3</v>
      </c>
      <c r="AF716" s="1">
        <f>(Table2[[#This Row],[Current Week High]]/Table2[[#This Row],[Close Price]])-1</f>
        <v>5.0444360996370063E-2</v>
      </c>
      <c r="AG716" s="1">
        <f>(Table2[[#This Row],[Close Price]]/Table2[[#This Row],[Current Month Low]])-1</f>
        <v>1.6153650470618119E-2</v>
      </c>
      <c r="AH716" s="1">
        <f>(Table2[[#This Row],[Current Month High]]/Table2[[#This Row],[Close Price]])-1</f>
        <v>7.2599824759043585E-2</v>
      </c>
      <c r="AI716">
        <v>22.167980973839001</v>
      </c>
      <c r="AJ716">
        <v>12.7752682100508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0.02</v>
      </c>
      <c r="AM716" t="s">
        <v>3188</v>
      </c>
      <c r="AN716">
        <v>-6.01</v>
      </c>
      <c r="AO716" t="s">
        <v>3187</v>
      </c>
      <c r="AP716">
        <v>-7.3430485470817E-2</v>
      </c>
      <c r="AQ716">
        <f>(Table2[[#This Row],[Sharpe Ratio]]-AVERAGE(Table2[Sharpe Ratio]))/_xlfn.STDEV.P(Table2[Sharpe Ratio])</f>
        <v>-1.6312616274224312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645</v>
      </c>
      <c r="AT716">
        <f>_xlfn.RANK.AVG(Table2[[#This Row],[6M Return vs Nifty Z-Score]],Table2[6M Return vs Nifty Z-Score])</f>
        <v>667</v>
      </c>
      <c r="AU716">
        <f>_xlfn.RANK.AVG(Table2[[#This Row],[Sharpe Ratio Z-Score]],Table2[Sharpe Ratio Z-Score])</f>
        <v>697</v>
      </c>
      <c r="AV716">
        <f>(Table2[[#This Row],[Rank 1Y]]+Table2[[#This Row],[Rank 6M]]+Table2[[#This Row],[Rank Sharpe]])/3</f>
        <v>669.66666666666663</v>
      </c>
    </row>
    <row r="717" spans="1:48" x14ac:dyDescent="0.3">
      <c r="A717" t="s">
        <v>1203</v>
      </c>
      <c r="B717" t="s">
        <v>1204</v>
      </c>
      <c r="C717" t="s">
        <v>3152</v>
      </c>
      <c r="D717" t="s">
        <v>303</v>
      </c>
      <c r="E717">
        <v>10096.56477288</v>
      </c>
      <c r="F717">
        <v>875.85</v>
      </c>
      <c r="G717">
        <v>-44.543974745567198</v>
      </c>
      <c r="H717">
        <f>(Table2[[#This Row],[1Y Return vs Nifty]]-AVERAGE(Table2[1Y Return vs Nifty]))/_xlfn.STDEV.P(Table2[1Y Return vs Nifty])</f>
        <v>-1.1809104679234916</v>
      </c>
      <c r="I717">
        <v>-7.8353028789573198</v>
      </c>
      <c r="J717">
        <f>(Table2[[#This Row],[1M Return vs Nifty]]-AVERAGE(Table2[1M Return vs Nifty]))/_xlfn.STDEV.P(Table2[1M Return vs Nifty])</f>
        <v>-1.0554917368903858</v>
      </c>
      <c r="K717">
        <v>-18.607214597605701</v>
      </c>
      <c r="L717">
        <f>(Table2[[#This Row],[6M Return vs Nifty]]-AVERAGE(Table2[6M Return vs Nifty]))/_xlfn.STDEV.P(Table2[6M Return vs Nifty])</f>
        <v>-0.90320840008452385</v>
      </c>
      <c r="M717">
        <v>-2.40518854014159</v>
      </c>
      <c r="N717">
        <f>(Table2[[#This Row],[1W Return vs Nifty]]-AVERAGE(Table2[1W Return vs Nifty]))/_xlfn.STDEV.P(Table2[1W Return vs Nifty])</f>
        <v>-0.91012827374001259</v>
      </c>
      <c r="O717">
        <v>928.2</v>
      </c>
      <c r="P717">
        <v>956.760713520693</v>
      </c>
      <c r="Q717">
        <v>986.32199385171396</v>
      </c>
      <c r="R717">
        <v>19.6701364331863</v>
      </c>
      <c r="S717" s="1">
        <f>(Table2[[#This Row],[Close Price]]-Table2[[#This Row],[20D EMA]])/Table2[[#This Row],[20D EMA]]</f>
        <v>-5.6399482870071127E-2</v>
      </c>
      <c r="T717" s="1">
        <f>(Table2[[#This Row],[Close Price]]-Table2[[#This Row],[50D EMA]])/Table2[[#This Row],[50D EMA]]</f>
        <v>-8.4567345185984188E-2</v>
      </c>
      <c r="U717" s="1">
        <f>(Table2[[#This Row],[Close Price]]-Table2[[#This Row],[200D EMA]])/Table2[[#This Row],[200D EMA]]</f>
        <v>-0.1120039850478307</v>
      </c>
      <c r="V717">
        <v>0.61488550474592296</v>
      </c>
      <c r="W717">
        <v>871.65</v>
      </c>
      <c r="X717">
        <v>886.6</v>
      </c>
      <c r="Y717">
        <v>871.65</v>
      </c>
      <c r="Z717">
        <v>912.15</v>
      </c>
      <c r="AA717">
        <v>871.65</v>
      </c>
      <c r="AB717">
        <v>973.95</v>
      </c>
      <c r="AC717" s="1">
        <f>(Table2[[#This Row],[Close Price]]/Table2[[#This Row],[Day Low]])-1</f>
        <v>4.818447771467893E-3</v>
      </c>
      <c r="AD717" s="1">
        <f>(Table2[[#This Row],[Day High]]/Table2[[#This Row],[Close Price]])-1</f>
        <v>1.227379117428784E-2</v>
      </c>
      <c r="AE717" s="1">
        <f>(Table2[[#This Row],[Close Price]]/Table2[[#This Row],[Current Week Low]])-1</f>
        <v>4.818447771467893E-3</v>
      </c>
      <c r="AF717" s="1">
        <f>(Table2[[#This Row],[Current Week High]]/Table2[[#This Row],[Close Price]])-1</f>
        <v>4.1445452988525311E-2</v>
      </c>
      <c r="AG717" s="1">
        <f>(Table2[[#This Row],[Close Price]]/Table2[[#This Row],[Current Month Low]])-1</f>
        <v>4.818447771467893E-3</v>
      </c>
      <c r="AH717" s="1">
        <f>(Table2[[#This Row],[Current Month High]]/Table2[[#This Row],[Close Price]])-1</f>
        <v>0.11200548039047775</v>
      </c>
      <c r="AI717">
        <v>30.730147856367999</v>
      </c>
      <c r="AJ717">
        <v>6.7914405901359602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-0.16</v>
      </c>
      <c r="AM717" t="s">
        <v>3187</v>
      </c>
      <c r="AN717">
        <v>-9.92</v>
      </c>
      <c r="AO717" t="s">
        <v>3187</v>
      </c>
      <c r="AP717">
        <v>-5.8161939307521997E-2</v>
      </c>
      <c r="AQ717">
        <f>(Table2[[#This Row],[Sharpe Ratio]]-AVERAGE(Table2[Sharpe Ratio]))/_xlfn.STDEV.P(Table2[Sharpe Ratio])</f>
        <v>-1.4523493876396061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699</v>
      </c>
      <c r="AT717">
        <f>_xlfn.RANK.AVG(Table2[[#This Row],[6M Return vs Nifty Z-Score]],Table2[6M Return vs Nifty Z-Score])</f>
        <v>630</v>
      </c>
      <c r="AU717">
        <f>_xlfn.RANK.AVG(Table2[[#This Row],[Sharpe Ratio Z-Score]],Table2[Sharpe Ratio Z-Score])</f>
        <v>683</v>
      </c>
      <c r="AV717">
        <f>(Table2[[#This Row],[Rank 1Y]]+Table2[[#This Row],[Rank 6M]]+Table2[[#This Row],[Rank Sharpe]])/3</f>
        <v>670.66666666666663</v>
      </c>
    </row>
    <row r="718" spans="1:48" x14ac:dyDescent="0.3">
      <c r="A718" t="s">
        <v>2403</v>
      </c>
      <c r="B718" t="s">
        <v>2404</v>
      </c>
      <c r="C718" t="s">
        <v>3142</v>
      </c>
      <c r="D718" t="s">
        <v>54</v>
      </c>
      <c r="E718">
        <v>2180.2030438799902</v>
      </c>
      <c r="F718">
        <v>216.61</v>
      </c>
      <c r="G718">
        <v>-89.725578934508803</v>
      </c>
      <c r="H718">
        <f>(Table2[[#This Row],[1Y Return vs Nifty]]-AVERAGE(Table2[1Y Return vs Nifty]))/_xlfn.STDEV.P(Table2[1Y Return vs Nifty])</f>
        <v>-1.9513049327907466</v>
      </c>
      <c r="I718">
        <v>-26.354285131593699</v>
      </c>
      <c r="J718">
        <f>(Table2[[#This Row],[1M Return vs Nifty]]-AVERAGE(Table2[1M Return vs Nifty]))/_xlfn.STDEV.P(Table2[1M Return vs Nifty])</f>
        <v>-3.0982419993900745</v>
      </c>
      <c r="K718">
        <v>-66.303820105783601</v>
      </c>
      <c r="L718">
        <f>(Table2[[#This Row],[6M Return vs Nifty]]-AVERAGE(Table2[6M Return vs Nifty]))/_xlfn.STDEV.P(Table2[6M Return vs Nifty])</f>
        <v>-2.4259399370710519</v>
      </c>
      <c r="M718">
        <v>-3.43863068503709</v>
      </c>
      <c r="N718">
        <f>(Table2[[#This Row],[1W Return vs Nifty]]-AVERAGE(Table2[1W Return vs Nifty]))/_xlfn.STDEV.P(Table2[1W Return vs Nifty])</f>
        <v>-1.1249341477277821</v>
      </c>
      <c r="O718">
        <v>244.41</v>
      </c>
      <c r="P718">
        <v>289.40190595892602</v>
      </c>
      <c r="Q718">
        <v>409.25546541494299</v>
      </c>
      <c r="R718">
        <v>11.526061699551001</v>
      </c>
      <c r="S718" s="1">
        <f>(Table2[[#This Row],[Close Price]]-Table2[[#This Row],[20D EMA]])/Table2[[#This Row],[20D EMA]]</f>
        <v>-0.11374330019229975</v>
      </c>
      <c r="T718" s="1">
        <f>(Table2[[#This Row],[Close Price]]-Table2[[#This Row],[50D EMA]])/Table2[[#This Row],[50D EMA]]</f>
        <v>-0.25152531638563969</v>
      </c>
      <c r="U718" s="1">
        <f>(Table2[[#This Row],[Close Price]]-Table2[[#This Row],[200D EMA]])/Table2[[#This Row],[200D EMA]]</f>
        <v>-0.47072179040937245</v>
      </c>
      <c r="V718">
        <v>0.47821530586165401</v>
      </c>
      <c r="W718">
        <v>216.01</v>
      </c>
      <c r="X718">
        <v>222.5</v>
      </c>
      <c r="Y718">
        <v>216.01</v>
      </c>
      <c r="Z718">
        <v>228.95</v>
      </c>
      <c r="AA718">
        <v>216.01</v>
      </c>
      <c r="AB718">
        <v>249</v>
      </c>
      <c r="AC718" s="1">
        <f>(Table2[[#This Row],[Close Price]]/Table2[[#This Row],[Day Low]])-1</f>
        <v>2.7776491829083483E-3</v>
      </c>
      <c r="AD718" s="1">
        <f>(Table2[[#This Row],[Day High]]/Table2[[#This Row],[Close Price]])-1</f>
        <v>2.7191727067078952E-2</v>
      </c>
      <c r="AE718" s="1">
        <f>(Table2[[#This Row],[Close Price]]/Table2[[#This Row],[Current Week Low]])-1</f>
        <v>2.7776491829083483E-3</v>
      </c>
      <c r="AF718" s="1">
        <f>(Table2[[#This Row],[Current Week High]]/Table2[[#This Row],[Close Price]])-1</f>
        <v>5.6968745671944765E-2</v>
      </c>
      <c r="AG718" s="1">
        <f>(Table2[[#This Row],[Close Price]]/Table2[[#This Row],[Current Month Low]])-1</f>
        <v>2.7776491829083483E-3</v>
      </c>
      <c r="AH718" s="1">
        <f>(Table2[[#This Row],[Current Month High]]/Table2[[#This Row],[Close Price]])-1</f>
        <v>0.14953141590877617</v>
      </c>
      <c r="AI718">
        <v>211.550713263468</v>
      </c>
      <c r="AJ718">
        <v>0.277764918290834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-0.5</v>
      </c>
      <c r="AM718" t="s">
        <v>3187</v>
      </c>
      <c r="AN718">
        <v>-12.14</v>
      </c>
      <c r="AO718" t="s">
        <v>3187</v>
      </c>
      <c r="AQ718">
        <f>(Table2[[#This Row],[Sharpe Ratio]]-AVERAGE(Table2[Sharpe Ratio]))/_xlfn.STDEV.P(Table2[Sharpe Ratio])</f>
        <v>-0.77082524510946537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732</v>
      </c>
      <c r="AT718">
        <f>_xlfn.RANK.AVG(Table2[[#This Row],[6M Return vs Nifty Z-Score]],Table2[6M Return vs Nifty Z-Score])</f>
        <v>732</v>
      </c>
      <c r="AU718">
        <f>_xlfn.RANK.AVG(Table2[[#This Row],[Sharpe Ratio Z-Score]],Table2[Sharpe Ratio Z-Score])</f>
        <v>548.5</v>
      </c>
      <c r="AV718">
        <f>(Table2[[#This Row],[Rank 1Y]]+Table2[[#This Row],[Rank 6M]]+Table2[[#This Row],[Rank Sharpe]])/3</f>
        <v>670.83333333333337</v>
      </c>
    </row>
    <row r="719" spans="1:48" x14ac:dyDescent="0.3">
      <c r="A719" t="s">
        <v>1678</v>
      </c>
      <c r="B719" t="s">
        <v>1679</v>
      </c>
      <c r="C719" t="s">
        <v>3142</v>
      </c>
      <c r="D719" t="s">
        <v>24</v>
      </c>
      <c r="E719">
        <v>5271.3766660749998</v>
      </c>
      <c r="F719">
        <v>311.75</v>
      </c>
      <c r="G719">
        <v>-39.550811067735197</v>
      </c>
      <c r="H719">
        <f>(Table2[[#This Row],[1Y Return vs Nifty]]-AVERAGE(Table2[1Y Return vs Nifty]))/_xlfn.STDEV.P(Table2[1Y Return vs Nifty])</f>
        <v>-1.0957717100455786</v>
      </c>
      <c r="I719">
        <v>-1.3966115539937201</v>
      </c>
      <c r="J719">
        <f>(Table2[[#This Row],[1M Return vs Nifty]]-AVERAGE(Table2[1M Return vs Nifty]))/_xlfn.STDEV.P(Table2[1M Return vs Nifty])</f>
        <v>-0.34526704879493481</v>
      </c>
      <c r="K719">
        <v>-33.409079098138299</v>
      </c>
      <c r="L719">
        <f>(Table2[[#This Row],[6M Return vs Nifty]]-AVERAGE(Table2[6M Return vs Nifty]))/_xlfn.STDEV.P(Table2[6M Return vs Nifty])</f>
        <v>-1.3757633259753785</v>
      </c>
      <c r="M719">
        <v>-1.5631638564811501</v>
      </c>
      <c r="N719">
        <f>(Table2[[#This Row],[1W Return vs Nifty]]-AVERAGE(Table2[1W Return vs Nifty]))/_xlfn.STDEV.P(Table2[1W Return vs Nifty])</f>
        <v>-0.73510943114070526</v>
      </c>
      <c r="O719">
        <v>313.7</v>
      </c>
      <c r="P719">
        <v>321.753715247608</v>
      </c>
      <c r="Q719">
        <v>339.14538188464098</v>
      </c>
      <c r="R719">
        <v>49.372130526564497</v>
      </c>
      <c r="S719" s="1">
        <f>(Table2[[#This Row],[Close Price]]-Table2[[#This Row],[20D EMA]])/Table2[[#This Row],[20D EMA]]</f>
        <v>-6.2161300605673847E-3</v>
      </c>
      <c r="T719" s="1">
        <f>(Table2[[#This Row],[Close Price]]-Table2[[#This Row],[50D EMA]])/Table2[[#This Row],[50D EMA]]</f>
        <v>-3.1091219070802541E-2</v>
      </c>
      <c r="U719" s="1">
        <f>(Table2[[#This Row],[Close Price]]-Table2[[#This Row],[200D EMA]])/Table2[[#This Row],[200D EMA]]</f>
        <v>-8.0777694015481002E-2</v>
      </c>
      <c r="V719">
        <v>0.87472245585931196</v>
      </c>
      <c r="W719">
        <v>310</v>
      </c>
      <c r="X719">
        <v>319.45</v>
      </c>
      <c r="Y719">
        <v>301.8</v>
      </c>
      <c r="Z719">
        <v>319.45</v>
      </c>
      <c r="AA719">
        <v>301.8</v>
      </c>
      <c r="AB719">
        <v>321.5</v>
      </c>
      <c r="AC719" s="1">
        <f>(Table2[[#This Row],[Close Price]]/Table2[[#This Row],[Day Low]])-1</f>
        <v>5.6451612903225534E-3</v>
      </c>
      <c r="AD719" s="1">
        <f>(Table2[[#This Row],[Day High]]/Table2[[#This Row],[Close Price]])-1</f>
        <v>2.4699278267842795E-2</v>
      </c>
      <c r="AE719" s="1">
        <f>(Table2[[#This Row],[Close Price]]/Table2[[#This Row],[Current Week Low]])-1</f>
        <v>3.296885354539425E-2</v>
      </c>
      <c r="AF719" s="1">
        <f>(Table2[[#This Row],[Current Week High]]/Table2[[#This Row],[Close Price]])-1</f>
        <v>2.4699278267842795E-2</v>
      </c>
      <c r="AG719" s="1">
        <f>(Table2[[#This Row],[Close Price]]/Table2[[#This Row],[Current Month Low]])-1</f>
        <v>3.296885354539425E-2</v>
      </c>
      <c r="AH719" s="1">
        <f>(Table2[[#This Row],[Current Month High]]/Table2[[#This Row],[Close Price]])-1</f>
        <v>3.1275060144346334E-2</v>
      </c>
      <c r="AI719">
        <v>35.445068163592602</v>
      </c>
      <c r="AJ719">
        <v>3.2968853545394201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-0.05</v>
      </c>
      <c r="AM719" t="s">
        <v>3187</v>
      </c>
      <c r="AN719">
        <v>-0.51</v>
      </c>
      <c r="AO719" t="s">
        <v>3187</v>
      </c>
      <c r="AP719">
        <v>-2.6094123319515002E-2</v>
      </c>
      <c r="AQ719">
        <f>(Table2[[#This Row],[Sharpe Ratio]]-AVERAGE(Table2[Sharpe Ratio]))/_xlfn.STDEV.P(Table2[Sharpe Ratio])</f>
        <v>-1.0765883477869627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677</v>
      </c>
      <c r="AT719">
        <f>_xlfn.RANK.AVG(Table2[[#This Row],[6M Return vs Nifty Z-Score]],Table2[6M Return vs Nifty Z-Score])</f>
        <v>709</v>
      </c>
      <c r="AU719">
        <f>_xlfn.RANK.AVG(Table2[[#This Row],[Sharpe Ratio Z-Score]],Table2[Sharpe Ratio Z-Score])</f>
        <v>628</v>
      </c>
      <c r="AV719">
        <f>(Table2[[#This Row],[Rank 1Y]]+Table2[[#This Row],[Rank 6M]]+Table2[[#This Row],[Rank Sharpe]])/3</f>
        <v>671.33333333333337</v>
      </c>
    </row>
    <row r="720" spans="1:48" x14ac:dyDescent="0.3">
      <c r="A720" t="s">
        <v>1509</v>
      </c>
      <c r="B720" t="s">
        <v>1510</v>
      </c>
      <c r="C720" t="s">
        <v>3146</v>
      </c>
      <c r="D720" t="s">
        <v>51</v>
      </c>
      <c r="E720">
        <v>6815.6023911760003</v>
      </c>
      <c r="F720">
        <v>210.02</v>
      </c>
      <c r="G720">
        <v>-32.873210404733399</v>
      </c>
      <c r="H720">
        <f>(Table2[[#This Row],[1Y Return vs Nifty]]-AVERAGE(Table2[1Y Return vs Nifty]))/_xlfn.STDEV.P(Table2[1Y Return vs Nifty])</f>
        <v>-0.9819115078301468</v>
      </c>
      <c r="I720">
        <v>-2.6366095440544601</v>
      </c>
      <c r="J720">
        <f>(Table2[[#This Row],[1M Return vs Nifty]]-AVERAGE(Table2[1M Return vs Nifty]))/_xlfn.STDEV.P(Table2[1M Return vs Nifty])</f>
        <v>-0.48204595948993606</v>
      </c>
      <c r="K720">
        <v>-51.750923142853999</v>
      </c>
      <c r="L720">
        <f>(Table2[[#This Row],[6M Return vs Nifty]]-AVERAGE(Table2[6M Return vs Nifty]))/_xlfn.STDEV.P(Table2[6M Return vs Nifty])</f>
        <v>-1.9613333906750225</v>
      </c>
      <c r="M720">
        <v>3.7401263965071201</v>
      </c>
      <c r="N720">
        <f>(Table2[[#This Row],[1W Return vs Nifty]]-AVERAGE(Table2[1W Return vs Nifty]))/_xlfn.STDEV.P(Table2[1W Return vs Nifty])</f>
        <v>0.36720471719428144</v>
      </c>
      <c r="O720">
        <v>213.33</v>
      </c>
      <c r="P720">
        <v>218.96653430410501</v>
      </c>
      <c r="Q720">
        <v>248.12141206177901</v>
      </c>
      <c r="R720">
        <v>44.1017895457016</v>
      </c>
      <c r="S720" s="1">
        <f>(Table2[[#This Row],[Close Price]]-Table2[[#This Row],[20D EMA]])/Table2[[#This Row],[20D EMA]]</f>
        <v>-1.5515867435428689E-2</v>
      </c>
      <c r="T720" s="1">
        <f>(Table2[[#This Row],[Close Price]]-Table2[[#This Row],[50D EMA]])/Table2[[#This Row],[50D EMA]]</f>
        <v>-4.0857998381067122E-2</v>
      </c>
      <c r="U720" s="1">
        <f>(Table2[[#This Row],[Close Price]]-Table2[[#This Row],[200D EMA]])/Table2[[#This Row],[200D EMA]]</f>
        <v>-0.15355954871114566</v>
      </c>
      <c r="V720">
        <v>0.91179127096483104</v>
      </c>
      <c r="W720">
        <v>209.52</v>
      </c>
      <c r="X720">
        <v>213.8</v>
      </c>
      <c r="Y720">
        <v>209.52</v>
      </c>
      <c r="Z720">
        <v>221.75</v>
      </c>
      <c r="AA720">
        <v>198.7</v>
      </c>
      <c r="AB720">
        <v>223.39</v>
      </c>
      <c r="AC720" s="1">
        <f>(Table2[[#This Row],[Close Price]]/Table2[[#This Row],[Day Low]])-1</f>
        <v>2.3864070255823489E-3</v>
      </c>
      <c r="AD720" s="1">
        <f>(Table2[[#This Row],[Day High]]/Table2[[#This Row],[Close Price]])-1</f>
        <v>1.799828587753538E-2</v>
      </c>
      <c r="AE720" s="1">
        <f>(Table2[[#This Row],[Close Price]]/Table2[[#This Row],[Current Week Low]])-1</f>
        <v>2.3864070255823489E-3</v>
      </c>
      <c r="AF720" s="1">
        <f>(Table2[[#This Row],[Current Week High]]/Table2[[#This Row],[Close Price]])-1</f>
        <v>5.5851823635844067E-2</v>
      </c>
      <c r="AG720" s="1">
        <f>(Table2[[#This Row],[Close Price]]/Table2[[#This Row],[Current Month Low]])-1</f>
        <v>5.6970306995470565E-2</v>
      </c>
      <c r="AH720" s="1">
        <f>(Table2[[#This Row],[Current Month High]]/Table2[[#This Row],[Close Price]])-1</f>
        <v>6.3660603752023537E-2</v>
      </c>
      <c r="AI720">
        <v>125.121417007904</v>
      </c>
      <c r="AJ720">
        <v>7.0984191738908899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-0.15</v>
      </c>
      <c r="AM720" t="s">
        <v>3187</v>
      </c>
      <c r="AN720">
        <v>-2.74</v>
      </c>
      <c r="AO720" t="s">
        <v>3187</v>
      </c>
      <c r="AP720">
        <v>-2.7104879519666E-2</v>
      </c>
      <c r="AQ720">
        <f>(Table2[[#This Row],[Sharpe Ratio]]-AVERAGE(Table2[Sharpe Ratio]))/_xlfn.STDEV.P(Table2[Sharpe Ratio])</f>
        <v>-1.0884320854755003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655</v>
      </c>
      <c r="AT720">
        <f>_xlfn.RANK.AVG(Table2[[#This Row],[6M Return vs Nifty Z-Score]],Table2[6M Return vs Nifty Z-Score])</f>
        <v>730</v>
      </c>
      <c r="AU720">
        <f>_xlfn.RANK.AVG(Table2[[#This Row],[Sharpe Ratio Z-Score]],Table2[Sharpe Ratio Z-Score])</f>
        <v>630</v>
      </c>
      <c r="AV720">
        <f>(Table2[[#This Row],[Rank 1Y]]+Table2[[#This Row],[Rank 6M]]+Table2[[#This Row],[Rank Sharpe]])/3</f>
        <v>671.66666666666663</v>
      </c>
    </row>
    <row r="721" spans="1:48" x14ac:dyDescent="0.3">
      <c r="A721" t="s">
        <v>380</v>
      </c>
      <c r="B721" t="s">
        <v>381</v>
      </c>
      <c r="C721" t="s">
        <v>3143</v>
      </c>
      <c r="D721" t="s">
        <v>27</v>
      </c>
      <c r="E721">
        <v>63078.334059200002</v>
      </c>
      <c r="F721">
        <v>9.0500000000000007</v>
      </c>
      <c r="G721">
        <v>-48.876263828601303</v>
      </c>
      <c r="H721">
        <f>(Table2[[#This Row],[1Y Return vs Nifty]]-AVERAGE(Table2[1Y Return vs Nifty]))/_xlfn.STDEV.P(Table2[1Y Return vs Nifty])</f>
        <v>-1.2547806102012464</v>
      </c>
      <c r="I721">
        <v>-27.203080973032201</v>
      </c>
      <c r="J721">
        <f>(Table2[[#This Row],[1M Return vs Nifty]]-AVERAGE(Table2[1M Return vs Nifty]))/_xlfn.STDEV.P(Table2[1M Return vs Nifty])</f>
        <v>-3.19186906292162</v>
      </c>
      <c r="K721">
        <v>-43.187460347495801</v>
      </c>
      <c r="L721">
        <f>(Table2[[#This Row],[6M Return vs Nifty]]-AVERAGE(Table2[6M Return vs Nifty]))/_xlfn.STDEV.P(Table2[6M Return vs Nifty])</f>
        <v>-1.6879417158300072</v>
      </c>
      <c r="M721">
        <v>1.8630827206834999</v>
      </c>
      <c r="N721">
        <f>(Table2[[#This Row],[1W Return vs Nifty]]-AVERAGE(Table2[1W Return vs Nifty]))/_xlfn.STDEV.P(Table2[1W Return vs Nifty])</f>
        <v>-2.2947754610784438E-2</v>
      </c>
      <c r="O721">
        <v>10.17</v>
      </c>
      <c r="P721">
        <v>12.0873160270877</v>
      </c>
      <c r="Q721">
        <v>13.487877786999899</v>
      </c>
      <c r="R721">
        <v>28.060998570657201</v>
      </c>
      <c r="S721" s="1">
        <f>(Table2[[#This Row],[Close Price]]-Table2[[#This Row],[20D EMA]])/Table2[[#This Row],[20D EMA]]</f>
        <v>-0.11012782694198615</v>
      </c>
      <c r="T721" s="1">
        <f>(Table2[[#This Row],[Close Price]]-Table2[[#This Row],[50D EMA]])/Table2[[#This Row],[50D EMA]]</f>
        <v>-0.25128126213305485</v>
      </c>
      <c r="U721" s="1">
        <f>(Table2[[#This Row],[Close Price]]-Table2[[#This Row],[200D EMA]])/Table2[[#This Row],[200D EMA]]</f>
        <v>-0.32902713511218823</v>
      </c>
      <c r="V721">
        <v>0.63278118814303097</v>
      </c>
      <c r="W721">
        <v>9.0299999999999994</v>
      </c>
      <c r="X721">
        <v>9.39</v>
      </c>
      <c r="Y721">
        <v>9</v>
      </c>
      <c r="Z721">
        <v>9.49</v>
      </c>
      <c r="AA721">
        <v>8.9</v>
      </c>
      <c r="AB721">
        <v>10.53</v>
      </c>
      <c r="AC721" s="1">
        <f>(Table2[[#This Row],[Close Price]]/Table2[[#This Row],[Day Low]])-1</f>
        <v>2.2148394241419123E-3</v>
      </c>
      <c r="AD721" s="1">
        <f>(Table2[[#This Row],[Day High]]/Table2[[#This Row],[Close Price]])-1</f>
        <v>3.7569060773480656E-2</v>
      </c>
      <c r="AE721" s="1">
        <f>(Table2[[#This Row],[Close Price]]/Table2[[#This Row],[Current Week Low]])-1</f>
        <v>5.5555555555555358E-3</v>
      </c>
      <c r="AF721" s="1">
        <f>(Table2[[#This Row],[Current Week High]]/Table2[[#This Row],[Close Price]])-1</f>
        <v>4.8618784530386705E-2</v>
      </c>
      <c r="AG721" s="1">
        <f>(Table2[[#This Row],[Close Price]]/Table2[[#This Row],[Current Month Low]])-1</f>
        <v>1.6853932584269593E-2</v>
      </c>
      <c r="AH721" s="1">
        <f>(Table2[[#This Row],[Current Month High]]/Table2[[#This Row],[Close Price]])-1</f>
        <v>0.1635359116022097</v>
      </c>
      <c r="AI721">
        <v>111.933701657458</v>
      </c>
      <c r="AJ721">
        <v>1.68539325842695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-0.46</v>
      </c>
      <c r="AM721" t="s">
        <v>3187</v>
      </c>
      <c r="AN721">
        <v>-12.64</v>
      </c>
      <c r="AO721" t="s">
        <v>3187</v>
      </c>
      <c r="AP721">
        <v>-4.5070869875690001E-3</v>
      </c>
      <c r="AQ721">
        <f>(Table2[[#This Row],[Sharpe Ratio]]-AVERAGE(Table2[Sharpe Ratio]))/_xlfn.STDEV.P(Table2[Sharpe Ratio])</f>
        <v>-0.82363793724255707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709</v>
      </c>
      <c r="AT721">
        <f>_xlfn.RANK.AVG(Table2[[#This Row],[6M Return vs Nifty Z-Score]],Table2[6M Return vs Nifty Z-Score])</f>
        <v>728</v>
      </c>
      <c r="AU721">
        <f>_xlfn.RANK.AVG(Table2[[#This Row],[Sharpe Ratio Z-Score]],Table2[Sharpe Ratio Z-Score])</f>
        <v>581</v>
      </c>
      <c r="AV721">
        <f>(Table2[[#This Row],[Rank 1Y]]+Table2[[#This Row],[Rank 6M]]+Table2[[#This Row],[Rank Sharpe]])/3</f>
        <v>672.66666666666663</v>
      </c>
    </row>
    <row r="722" spans="1:48" x14ac:dyDescent="0.3">
      <c r="A722" t="s">
        <v>849</v>
      </c>
      <c r="B722" t="s">
        <v>850</v>
      </c>
      <c r="C722" t="s">
        <v>3156</v>
      </c>
      <c r="D722" t="s">
        <v>448</v>
      </c>
      <c r="E722">
        <v>18881.815136249999</v>
      </c>
      <c r="F722">
        <v>520.85</v>
      </c>
      <c r="G722">
        <v>-18.369810019581799</v>
      </c>
      <c r="H722">
        <f>(Table2[[#This Row],[1Y Return vs Nifty]]-AVERAGE(Table2[1Y Return vs Nifty]))/_xlfn.STDEV.P(Table2[1Y Return vs Nifty])</f>
        <v>-0.73461308673492742</v>
      </c>
      <c r="I722">
        <v>-4.1737455544399902</v>
      </c>
      <c r="J722">
        <f>(Table2[[#This Row],[1M Return vs Nifty]]-AVERAGE(Table2[1M Return vs Nifty]))/_xlfn.STDEV.P(Table2[1M Return vs Nifty])</f>
        <v>-0.65160090294617024</v>
      </c>
      <c r="K722">
        <v>-39.931451447743299</v>
      </c>
      <c r="L722">
        <f>(Table2[[#This Row],[6M Return vs Nifty]]-AVERAGE(Table2[6M Return vs Nifty]))/_xlfn.STDEV.P(Table2[6M Return vs Nifty])</f>
        <v>-1.5839924434753561</v>
      </c>
      <c r="M722">
        <v>1.2008212851753901</v>
      </c>
      <c r="N722">
        <f>(Table2[[#This Row],[1W Return vs Nifty]]-AVERAGE(Table2[1W Return vs Nifty]))/_xlfn.STDEV.P(Table2[1W Return vs Nifty])</f>
        <v>-0.16060194954116372</v>
      </c>
      <c r="O722">
        <v>552.47</v>
      </c>
      <c r="P722">
        <v>590.05917166050904</v>
      </c>
      <c r="Q722">
        <v>626.50900473336299</v>
      </c>
      <c r="R722">
        <v>26.434473936982599</v>
      </c>
      <c r="S722" s="1">
        <f>(Table2[[#This Row],[Close Price]]-Table2[[#This Row],[20D EMA]])/Table2[[#This Row],[20D EMA]]</f>
        <v>-5.7233876952594714E-2</v>
      </c>
      <c r="T722" s="1">
        <f>(Table2[[#This Row],[Close Price]]-Table2[[#This Row],[50D EMA]])/Table2[[#This Row],[50D EMA]]</f>
        <v>-0.1172919174626923</v>
      </c>
      <c r="U722" s="1">
        <f>(Table2[[#This Row],[Close Price]]-Table2[[#This Row],[200D EMA]])/Table2[[#This Row],[200D EMA]]</f>
        <v>-0.16864722443746927</v>
      </c>
      <c r="V722">
        <v>0.64314007390861805</v>
      </c>
      <c r="W722">
        <v>519.20000000000005</v>
      </c>
      <c r="X722">
        <v>537.45000000000005</v>
      </c>
      <c r="Y722">
        <v>519.20000000000005</v>
      </c>
      <c r="Z722">
        <v>541.65</v>
      </c>
      <c r="AA722">
        <v>519.20000000000005</v>
      </c>
      <c r="AB722">
        <v>592.79999999999995</v>
      </c>
      <c r="AC722" s="1">
        <f>(Table2[[#This Row],[Close Price]]/Table2[[#This Row],[Day Low]])-1</f>
        <v>3.1779661016948513E-3</v>
      </c>
      <c r="AD722" s="1">
        <f>(Table2[[#This Row],[Day High]]/Table2[[#This Row],[Close Price]])-1</f>
        <v>3.1870980128635873E-2</v>
      </c>
      <c r="AE722" s="1">
        <f>(Table2[[#This Row],[Close Price]]/Table2[[#This Row],[Current Week Low]])-1</f>
        <v>3.1779661016948513E-3</v>
      </c>
      <c r="AF722" s="1">
        <f>(Table2[[#This Row],[Current Week High]]/Table2[[#This Row],[Close Price]])-1</f>
        <v>3.9934722088893038E-2</v>
      </c>
      <c r="AG722" s="1">
        <f>(Table2[[#This Row],[Close Price]]/Table2[[#This Row],[Current Month Low]])-1</f>
        <v>3.1779661016948513E-3</v>
      </c>
      <c r="AH722" s="1">
        <f>(Table2[[#This Row],[Current Month High]]/Table2[[#This Row],[Close Price]])-1</f>
        <v>0.13813957953345479</v>
      </c>
      <c r="AI722">
        <v>47.691273879235801</v>
      </c>
      <c r="AJ722">
        <v>18.915525114155201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-0.27</v>
      </c>
      <c r="AM722" t="s">
        <v>3187</v>
      </c>
      <c r="AN722">
        <v>-10.65</v>
      </c>
      <c r="AO722" t="s">
        <v>3187</v>
      </c>
      <c r="AP722">
        <v>-0.115592568486168</v>
      </c>
      <c r="AQ722">
        <f>(Table2[[#This Row],[Sharpe Ratio]]-AVERAGE(Table2[Sharpe Ratio]))/_xlfn.STDEV.P(Table2[Sharpe Ratio])</f>
        <v>-2.125304257644796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570</v>
      </c>
      <c r="AT722">
        <f>_xlfn.RANK.AVG(Table2[[#This Row],[6M Return vs Nifty Z-Score]],Table2[6M Return vs Nifty Z-Score])</f>
        <v>725</v>
      </c>
      <c r="AU722">
        <f>_xlfn.RANK.AVG(Table2[[#This Row],[Sharpe Ratio Z-Score]],Table2[Sharpe Ratio Z-Score])</f>
        <v>727</v>
      </c>
      <c r="AV722">
        <f>(Table2[[#This Row],[Rank 1Y]]+Table2[[#This Row],[Rank 6M]]+Table2[[#This Row],[Rank Sharpe]])/3</f>
        <v>674</v>
      </c>
    </row>
    <row r="723" spans="1:48" x14ac:dyDescent="0.3">
      <c r="A723" t="s">
        <v>1403</v>
      </c>
      <c r="B723" t="s">
        <v>1404</v>
      </c>
      <c r="C723" t="s">
        <v>3156</v>
      </c>
      <c r="D723" t="s">
        <v>448</v>
      </c>
      <c r="E723">
        <v>7949.2855440000003</v>
      </c>
      <c r="F723">
        <v>723.75</v>
      </c>
      <c r="G723">
        <v>-39.789641295809801</v>
      </c>
      <c r="H723">
        <f>(Table2[[#This Row],[1Y Return vs Nifty]]-AVERAGE(Table2[1Y Return vs Nifty]))/_xlfn.STDEV.P(Table2[1Y Return vs Nifty])</f>
        <v>-1.099844019762211</v>
      </c>
      <c r="I723">
        <v>-1.8787015402503899</v>
      </c>
      <c r="J723">
        <f>(Table2[[#This Row],[1M Return vs Nifty]]-AVERAGE(Table2[1M Return vs Nifty]))/_xlfn.STDEV.P(Table2[1M Return vs Nifty])</f>
        <v>-0.39844434723065686</v>
      </c>
      <c r="K723">
        <v>-26.228747017814701</v>
      </c>
      <c r="L723">
        <f>(Table2[[#This Row],[6M Return vs Nifty]]-AVERAGE(Table2[6M Return vs Nifty]))/_xlfn.STDEV.P(Table2[6M Return vs Nifty])</f>
        <v>-1.1465286039599896</v>
      </c>
      <c r="M723">
        <v>-0.21753644751432999</v>
      </c>
      <c r="N723">
        <f>(Table2[[#This Row],[1W Return vs Nifty]]-AVERAGE(Table2[1W Return vs Nifty]))/_xlfn.STDEV.P(Table2[1W Return vs Nifty])</f>
        <v>-0.45541436250747874</v>
      </c>
      <c r="O723">
        <v>740.85</v>
      </c>
      <c r="P723">
        <v>756.03738289040496</v>
      </c>
      <c r="Q723">
        <v>815.75816662739203</v>
      </c>
      <c r="R723">
        <v>30.0510341891998</v>
      </c>
      <c r="S723" s="1">
        <f>(Table2[[#This Row],[Close Price]]-Table2[[#This Row],[20D EMA]])/Table2[[#This Row],[20D EMA]]</f>
        <v>-2.3081595464668991E-2</v>
      </c>
      <c r="T723" s="1">
        <f>(Table2[[#This Row],[Close Price]]-Table2[[#This Row],[50D EMA]])/Table2[[#This Row],[50D EMA]]</f>
        <v>-4.2706066685442363E-2</v>
      </c>
      <c r="U723" s="1">
        <f>(Table2[[#This Row],[Close Price]]-Table2[[#This Row],[200D EMA]])/Table2[[#This Row],[200D EMA]]</f>
        <v>-0.11278853266990085</v>
      </c>
      <c r="V723">
        <v>0.38360896133955302</v>
      </c>
      <c r="W723">
        <v>718</v>
      </c>
      <c r="X723">
        <v>731.2</v>
      </c>
      <c r="Y723">
        <v>718</v>
      </c>
      <c r="Z723">
        <v>738.4</v>
      </c>
      <c r="AA723">
        <v>715.75</v>
      </c>
      <c r="AB723">
        <v>784.1</v>
      </c>
      <c r="AC723" s="1">
        <f>(Table2[[#This Row],[Close Price]]/Table2[[#This Row],[Day Low]])-1</f>
        <v>8.0083565459609929E-3</v>
      </c>
      <c r="AD723" s="1">
        <f>(Table2[[#This Row],[Day High]]/Table2[[#This Row],[Close Price]])-1</f>
        <v>1.0293609671848003E-2</v>
      </c>
      <c r="AE723" s="1">
        <f>(Table2[[#This Row],[Close Price]]/Table2[[#This Row],[Current Week Low]])-1</f>
        <v>8.0083565459609929E-3</v>
      </c>
      <c r="AF723" s="1">
        <f>(Table2[[#This Row],[Current Week High]]/Table2[[#This Row],[Close Price]])-1</f>
        <v>2.0241796200345386E-2</v>
      </c>
      <c r="AG723" s="1">
        <f>(Table2[[#This Row],[Close Price]]/Table2[[#This Row],[Current Month Low]])-1</f>
        <v>1.117708697170805E-2</v>
      </c>
      <c r="AH723" s="1">
        <f>(Table2[[#This Row],[Current Month High]]/Table2[[#This Row],[Close Price]])-1</f>
        <v>8.3385146804835886E-2</v>
      </c>
      <c r="AI723">
        <v>52.8566493955094</v>
      </c>
      <c r="AJ723">
        <v>1.1177086971707999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3187</v>
      </c>
      <c r="AN723">
        <v>-1.79</v>
      </c>
      <c r="AO723" t="s">
        <v>3187</v>
      </c>
      <c r="AP723">
        <v>-4.1499940911915001E-2</v>
      </c>
      <c r="AQ723">
        <f>(Table2[[#This Row],[Sharpe Ratio]]-AVERAGE(Table2[Sharpe Ratio]))/_xlfn.STDEV.P(Table2[Sharpe Ratio])</f>
        <v>-1.2571090929622923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679</v>
      </c>
      <c r="AT723">
        <f>_xlfn.RANK.AVG(Table2[[#This Row],[6M Return vs Nifty Z-Score]],Table2[6M Return vs Nifty Z-Score])</f>
        <v>687</v>
      </c>
      <c r="AU723">
        <f>_xlfn.RANK.AVG(Table2[[#This Row],[Sharpe Ratio Z-Score]],Table2[Sharpe Ratio Z-Score])</f>
        <v>657</v>
      </c>
      <c r="AV723">
        <f>(Table2[[#This Row],[Rank 1Y]]+Table2[[#This Row],[Rank 6M]]+Table2[[#This Row],[Rank Sharpe]])/3</f>
        <v>674.33333333333337</v>
      </c>
    </row>
    <row r="724" spans="1:48" x14ac:dyDescent="0.3">
      <c r="A724" t="s">
        <v>1368</v>
      </c>
      <c r="B724" t="s">
        <v>1369</v>
      </c>
      <c r="C724" t="s">
        <v>3152</v>
      </c>
      <c r="D724" t="s">
        <v>89</v>
      </c>
      <c r="E724">
        <v>8293.8522483100005</v>
      </c>
      <c r="F724">
        <v>280.89999999999998</v>
      </c>
      <c r="G724">
        <v>-63.420224614141702</v>
      </c>
      <c r="H724">
        <f>(Table2[[#This Row],[1Y Return vs Nifty]]-AVERAGE(Table2[1Y Return vs Nifty]))/_xlfn.STDEV.P(Table2[1Y Return vs Nifty])</f>
        <v>-1.5027706293154659</v>
      </c>
      <c r="I724">
        <v>-2.9042373855511201</v>
      </c>
      <c r="J724">
        <f>(Table2[[#This Row],[1M Return vs Nifty]]-AVERAGE(Table2[1M Return vs Nifty]))/_xlfn.STDEV.P(Table2[1M Return vs Nifty])</f>
        <v>-0.51156684978571354</v>
      </c>
      <c r="K724">
        <v>-15.6317276570326</v>
      </c>
      <c r="L724">
        <f>(Table2[[#This Row],[6M Return vs Nifty]]-AVERAGE(Table2[6M Return vs Nifty]))/_xlfn.STDEV.P(Table2[6M Return vs Nifty])</f>
        <v>-0.80821489364882226</v>
      </c>
      <c r="M724">
        <v>1.44168884803595</v>
      </c>
      <c r="N724">
        <f>(Table2[[#This Row],[1W Return vs Nifty]]-AVERAGE(Table2[1W Return vs Nifty]))/_xlfn.STDEV.P(Table2[1W Return vs Nifty])</f>
        <v>-0.11053647890874777</v>
      </c>
      <c r="O724">
        <v>284.93</v>
      </c>
      <c r="P724">
        <v>289.38861485424201</v>
      </c>
      <c r="Q724">
        <v>325.74900244727201</v>
      </c>
      <c r="R724">
        <v>44.1844924825878</v>
      </c>
      <c r="S724" s="1">
        <f>(Table2[[#This Row],[Close Price]]-Table2[[#This Row],[20D EMA]])/Table2[[#This Row],[20D EMA]]</f>
        <v>-1.414382479907356E-2</v>
      </c>
      <c r="T724" s="1">
        <f>(Table2[[#This Row],[Close Price]]-Table2[[#This Row],[50D EMA]])/Table2[[#This Row],[50D EMA]]</f>
        <v>-2.9332926101870105E-2</v>
      </c>
      <c r="U724" s="1">
        <f>(Table2[[#This Row],[Close Price]]-Table2[[#This Row],[200D EMA]])/Table2[[#This Row],[200D EMA]]</f>
        <v>-0.13767963097456176</v>
      </c>
      <c r="V724">
        <v>0.90765097847672305</v>
      </c>
      <c r="W724">
        <v>280.10000000000002</v>
      </c>
      <c r="X724">
        <v>288.39999999999998</v>
      </c>
      <c r="Y724">
        <v>278.7</v>
      </c>
      <c r="Z724">
        <v>294.25</v>
      </c>
      <c r="AA724">
        <v>269.7</v>
      </c>
      <c r="AB724">
        <v>298.5</v>
      </c>
      <c r="AC724" s="1">
        <f>(Table2[[#This Row],[Close Price]]/Table2[[#This Row],[Day Low]])-1</f>
        <v>2.856122813280848E-3</v>
      </c>
      <c r="AD724" s="1">
        <f>(Table2[[#This Row],[Day High]]/Table2[[#This Row],[Close Price]])-1</f>
        <v>2.6699893200427205E-2</v>
      </c>
      <c r="AE724" s="1">
        <f>(Table2[[#This Row],[Close Price]]/Table2[[#This Row],[Current Week Low]])-1</f>
        <v>7.8937926085396182E-3</v>
      </c>
      <c r="AF724" s="1">
        <f>(Table2[[#This Row],[Current Week High]]/Table2[[#This Row],[Close Price]])-1</f>
        <v>4.7525809896760585E-2</v>
      </c>
      <c r="AG724" s="1">
        <f>(Table2[[#This Row],[Close Price]]/Table2[[#This Row],[Current Month Low]])-1</f>
        <v>4.1527623285131599E-2</v>
      </c>
      <c r="AH724" s="1">
        <f>(Table2[[#This Row],[Current Month High]]/Table2[[#This Row],[Close Price]])-1</f>
        <v>6.2655749377002579E-2</v>
      </c>
      <c r="AI724">
        <v>68.387326450694204</v>
      </c>
      <c r="AJ724">
        <v>7.6245210727969104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-0.14000000000000001</v>
      </c>
      <c r="AM724" t="s">
        <v>3187</v>
      </c>
      <c r="AN724">
        <v>-3.24</v>
      </c>
      <c r="AO724" t="s">
        <v>3187</v>
      </c>
      <c r="AP724">
        <v>-0.10004061925678499</v>
      </c>
      <c r="AQ724">
        <f>(Table2[[#This Row],[Sharpe Ratio]]-AVERAGE(Table2[Sharpe Ratio]))/_xlfn.STDEV.P(Table2[Sharpe Ratio])</f>
        <v>-1.9430711858211955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730</v>
      </c>
      <c r="AT724">
        <f>_xlfn.RANK.AVG(Table2[[#This Row],[6M Return vs Nifty Z-Score]],Table2[6M Return vs Nifty Z-Score])</f>
        <v>593</v>
      </c>
      <c r="AU724">
        <f>_xlfn.RANK.AVG(Table2[[#This Row],[Sharpe Ratio Z-Score]],Table2[Sharpe Ratio Z-Score])</f>
        <v>718</v>
      </c>
      <c r="AV724">
        <f>(Table2[[#This Row],[Rank 1Y]]+Table2[[#This Row],[Rank 6M]]+Table2[[#This Row],[Rank Sharpe]])/3</f>
        <v>680.33333333333337</v>
      </c>
    </row>
    <row r="725" spans="1:48" x14ac:dyDescent="0.3">
      <c r="A725" t="s">
        <v>1389</v>
      </c>
      <c r="B725" t="s">
        <v>1390</v>
      </c>
      <c r="C725" t="s">
        <v>3142</v>
      </c>
      <c r="D725" t="s">
        <v>24</v>
      </c>
      <c r="E725">
        <v>8113.4748718399997</v>
      </c>
      <c r="F725">
        <v>71.239999999999995</v>
      </c>
      <c r="G725">
        <v>-52.784911844769802</v>
      </c>
      <c r="H725">
        <f>(Table2[[#This Row],[1Y Return vs Nifty]]-AVERAGE(Table2[1Y Return vs Nifty]))/_xlfn.STDEV.P(Table2[1Y Return vs Nifty])</f>
        <v>-1.3214272211577378</v>
      </c>
      <c r="I725">
        <v>-11.7212060650856</v>
      </c>
      <c r="J725">
        <f>(Table2[[#This Row],[1M Return vs Nifty]]-AVERAGE(Table2[1M Return vs Nifty]))/_xlfn.STDEV.P(Table2[1M Return vs Nifty])</f>
        <v>-1.4841292097937291</v>
      </c>
      <c r="K725">
        <v>-39.679275310479198</v>
      </c>
      <c r="L725">
        <f>(Table2[[#This Row],[6M Return vs Nifty]]-AVERAGE(Table2[6M Return vs Nifty]))/_xlfn.STDEV.P(Table2[6M Return vs Nifty])</f>
        <v>-1.5759416282654215</v>
      </c>
      <c r="M725">
        <v>-3.6015648334435002</v>
      </c>
      <c r="N725">
        <f>(Table2[[#This Row],[1W Return vs Nifty]]-AVERAGE(Table2[1W Return vs Nifty]))/_xlfn.STDEV.P(Table2[1W Return vs Nifty])</f>
        <v>-1.1588007868268009</v>
      </c>
      <c r="O725">
        <v>75.94</v>
      </c>
      <c r="P725">
        <v>79.930473193834999</v>
      </c>
      <c r="Q725">
        <v>88.194934213024098</v>
      </c>
      <c r="R725">
        <v>23.427565843843801</v>
      </c>
      <c r="S725" s="1">
        <f>(Table2[[#This Row],[Close Price]]-Table2[[#This Row],[20D EMA]])/Table2[[#This Row],[20D EMA]]</f>
        <v>-6.1890966552541518E-2</v>
      </c>
      <c r="T725" s="1">
        <f>(Table2[[#This Row],[Close Price]]-Table2[[#This Row],[50D EMA]])/Table2[[#This Row],[50D EMA]]</f>
        <v>-0.10872540655126881</v>
      </c>
      <c r="U725" s="1">
        <f>(Table2[[#This Row],[Close Price]]-Table2[[#This Row],[200D EMA]])/Table2[[#This Row],[200D EMA]]</f>
        <v>-0.19224385577601916</v>
      </c>
      <c r="V725">
        <v>0.832756064758434</v>
      </c>
      <c r="W725">
        <v>69.5</v>
      </c>
      <c r="X725">
        <v>71.900000000000006</v>
      </c>
      <c r="Y725">
        <v>69.5</v>
      </c>
      <c r="Z725">
        <v>75.3</v>
      </c>
      <c r="AA725">
        <v>69.5</v>
      </c>
      <c r="AB725">
        <v>78.25</v>
      </c>
      <c r="AC725" s="1">
        <f>(Table2[[#This Row],[Close Price]]/Table2[[#This Row],[Day Low]])-1</f>
        <v>2.503597122302148E-2</v>
      </c>
      <c r="AD725" s="1">
        <f>(Table2[[#This Row],[Day High]]/Table2[[#This Row],[Close Price]])-1</f>
        <v>9.2644581695677797E-3</v>
      </c>
      <c r="AE725" s="1">
        <f>(Table2[[#This Row],[Close Price]]/Table2[[#This Row],[Current Week Low]])-1</f>
        <v>2.503597122302148E-2</v>
      </c>
      <c r="AF725" s="1">
        <f>(Table2[[#This Row],[Current Week High]]/Table2[[#This Row],[Close Price]])-1</f>
        <v>5.6990454800673884E-2</v>
      </c>
      <c r="AG725" s="1">
        <f>(Table2[[#This Row],[Close Price]]/Table2[[#This Row],[Current Month Low]])-1</f>
        <v>2.503597122302148E-2</v>
      </c>
      <c r="AH725" s="1">
        <f>(Table2[[#This Row],[Current Month High]]/Table2[[#This Row],[Close Price]])-1</f>
        <v>9.8399775407074674E-2</v>
      </c>
      <c r="AI725">
        <v>63.531723750701801</v>
      </c>
      <c r="AJ725">
        <v>2.50359712230214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-0.13</v>
      </c>
      <c r="AM725" t="s">
        <v>3187</v>
      </c>
      <c r="AN725">
        <v>-7.73</v>
      </c>
      <c r="AO725" t="s">
        <v>3187</v>
      </c>
      <c r="AP725">
        <v>-1.0497000672638999E-2</v>
      </c>
      <c r="AQ725">
        <f>(Table2[[#This Row],[Sharpe Ratio]]-AVERAGE(Table2[Sharpe Ratio]))/_xlfn.STDEV.P(Table2[Sharpe Ratio])</f>
        <v>-0.89382594741984023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718</v>
      </c>
      <c r="AT725">
        <f>_xlfn.RANK.AVG(Table2[[#This Row],[6M Return vs Nifty Z-Score]],Table2[6M Return vs Nifty Z-Score])</f>
        <v>724</v>
      </c>
      <c r="AU725">
        <f>_xlfn.RANK.AVG(Table2[[#This Row],[Sharpe Ratio Z-Score]],Table2[Sharpe Ratio Z-Score])</f>
        <v>599</v>
      </c>
      <c r="AV725">
        <f>(Table2[[#This Row],[Rank 1Y]]+Table2[[#This Row],[Rank 6M]]+Table2[[#This Row],[Rank Sharpe]])/3</f>
        <v>680.33333333333337</v>
      </c>
    </row>
    <row r="726" spans="1:48" x14ac:dyDescent="0.3">
      <c r="A726" t="s">
        <v>1971</v>
      </c>
      <c r="B726" t="s">
        <v>1972</v>
      </c>
      <c r="C726" t="s">
        <v>3142</v>
      </c>
      <c r="D726" t="s">
        <v>54</v>
      </c>
      <c r="E726">
        <v>3570.6050857999999</v>
      </c>
      <c r="F726">
        <v>500.75</v>
      </c>
      <c r="G726">
        <v>-62.539591241420297</v>
      </c>
      <c r="H726">
        <f>(Table2[[#This Row],[1Y Return vs Nifty]]-AVERAGE(Table2[1Y Return vs Nifty]))/_xlfn.STDEV.P(Table2[1Y Return vs Nifty])</f>
        <v>-1.4877548925327511</v>
      </c>
      <c r="I726">
        <v>-13.8953684536505</v>
      </c>
      <c r="J726">
        <f>(Table2[[#This Row],[1M Return vs Nifty]]-AVERAGE(Table2[1M Return vs Nifty]))/_xlfn.STDEV.P(Table2[1M Return vs Nifty])</f>
        <v>-1.7239518268992473</v>
      </c>
      <c r="K726">
        <v>-53.412791477999299</v>
      </c>
      <c r="L726">
        <f>(Table2[[#This Row],[6M Return vs Nifty]]-AVERAGE(Table2[6M Return vs Nifty]))/_xlfn.STDEV.P(Table2[6M Return vs Nifty])</f>
        <v>-2.0143891437476635</v>
      </c>
      <c r="M726">
        <v>-8.9422076859871993</v>
      </c>
      <c r="N726">
        <f>(Table2[[#This Row],[1W Return vs Nifty]]-AVERAGE(Table2[1W Return vs Nifty]))/_xlfn.STDEV.P(Table2[1W Return vs Nifty])</f>
        <v>-2.2688788509579934</v>
      </c>
      <c r="O726">
        <v>554.5</v>
      </c>
      <c r="P726">
        <v>595.95941176410395</v>
      </c>
      <c r="Q726">
        <v>724.707329493565</v>
      </c>
      <c r="R726">
        <v>12.8470129750387</v>
      </c>
      <c r="S726" s="1">
        <f>(Table2[[#This Row],[Close Price]]-Table2[[#This Row],[20D EMA]])/Table2[[#This Row],[20D EMA]]</f>
        <v>-9.6934174932371511E-2</v>
      </c>
      <c r="T726" s="1">
        <f>(Table2[[#This Row],[Close Price]]-Table2[[#This Row],[50D EMA]])/Table2[[#This Row],[50D EMA]]</f>
        <v>-0.15975821487955674</v>
      </c>
      <c r="U726" s="1">
        <f>(Table2[[#This Row],[Close Price]]-Table2[[#This Row],[200D EMA]])/Table2[[#This Row],[200D EMA]]</f>
        <v>-0.3090314122392957</v>
      </c>
      <c r="V726">
        <v>1.06780312132344</v>
      </c>
      <c r="W726">
        <v>490</v>
      </c>
      <c r="X726">
        <v>517.70000000000005</v>
      </c>
      <c r="Y726">
        <v>490</v>
      </c>
      <c r="Z726">
        <v>547.79999999999995</v>
      </c>
      <c r="AA726">
        <v>490</v>
      </c>
      <c r="AB726">
        <v>590.70000000000005</v>
      </c>
      <c r="AC726" s="1">
        <f>(Table2[[#This Row],[Close Price]]/Table2[[#This Row],[Day Low]])-1</f>
        <v>2.1938775510204067E-2</v>
      </c>
      <c r="AD726" s="1">
        <f>(Table2[[#This Row],[Day High]]/Table2[[#This Row],[Close Price]])-1</f>
        <v>3.3849226160759027E-2</v>
      </c>
      <c r="AE726" s="1">
        <f>(Table2[[#This Row],[Close Price]]/Table2[[#This Row],[Current Week Low]])-1</f>
        <v>2.1938775510204067E-2</v>
      </c>
      <c r="AF726" s="1">
        <f>(Table2[[#This Row],[Current Week High]]/Table2[[#This Row],[Close Price]])-1</f>
        <v>9.3959061407888012E-2</v>
      </c>
      <c r="AG726" s="1">
        <f>(Table2[[#This Row],[Close Price]]/Table2[[#This Row],[Current Month Low]])-1</f>
        <v>2.1938775510204067E-2</v>
      </c>
      <c r="AH726" s="1">
        <f>(Table2[[#This Row],[Current Month High]]/Table2[[#This Row],[Close Price]])-1</f>
        <v>0.17963055416874707</v>
      </c>
      <c r="AI726">
        <v>148.267598602096</v>
      </c>
      <c r="AJ726">
        <v>2.1938775510204001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-0.26</v>
      </c>
      <c r="AM726" t="s">
        <v>3187</v>
      </c>
      <c r="AN726">
        <v>-14.43</v>
      </c>
      <c r="AO726" t="s">
        <v>3187</v>
      </c>
      <c r="AP726">
        <v>-6.9097242094840004E-3</v>
      </c>
      <c r="AQ726">
        <f>(Table2[[#This Row],[Sharpe Ratio]]-AVERAGE(Table2[Sharpe Ratio]))/_xlfn.STDEV.P(Table2[Sharpe Ratio])</f>
        <v>-0.85179131885211512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729</v>
      </c>
      <c r="AT726">
        <f>_xlfn.RANK.AVG(Table2[[#This Row],[6M Return vs Nifty Z-Score]],Table2[6M Return vs Nifty Z-Score])</f>
        <v>731</v>
      </c>
      <c r="AU726">
        <f>_xlfn.RANK.AVG(Table2[[#This Row],[Sharpe Ratio Z-Score]],Table2[Sharpe Ratio Z-Score])</f>
        <v>588</v>
      </c>
      <c r="AV726">
        <f>(Table2[[#This Row],[Rank 1Y]]+Table2[[#This Row],[Rank 6M]]+Table2[[#This Row],[Rank Sharpe]])/3</f>
        <v>682.66666666666663</v>
      </c>
    </row>
    <row r="727" spans="1:48" x14ac:dyDescent="0.3">
      <c r="A727" t="s">
        <v>2278</v>
      </c>
      <c r="B727" t="s">
        <v>2279</v>
      </c>
      <c r="C727" t="s">
        <v>3152</v>
      </c>
      <c r="D727" t="s">
        <v>1239</v>
      </c>
      <c r="E727">
        <v>2480.850794425</v>
      </c>
      <c r="F727">
        <v>343.15</v>
      </c>
      <c r="G727">
        <v>-58.373154128553701</v>
      </c>
      <c r="H727">
        <f>(Table2[[#This Row],[1Y Return vs Nifty]]-AVERAGE(Table2[1Y Return vs Nifty]))/_xlfn.STDEV.P(Table2[1Y Return vs Nifty])</f>
        <v>-1.4167127029604838</v>
      </c>
      <c r="I727">
        <v>-2.4904212644780399</v>
      </c>
      <c r="J727">
        <f>(Table2[[#This Row],[1M Return vs Nifty]]-AVERAGE(Table2[1M Return vs Nifty]))/_xlfn.STDEV.P(Table2[1M Return vs Nifty])</f>
        <v>-0.46592055138676675</v>
      </c>
      <c r="K727">
        <v>-24.432544779603099</v>
      </c>
      <c r="L727">
        <f>(Table2[[#This Row],[6M Return vs Nifty]]-AVERAGE(Table2[6M Return vs Nifty]))/_xlfn.STDEV.P(Table2[6M Return vs Nifty])</f>
        <v>-1.0891841920088783</v>
      </c>
      <c r="M727">
        <v>13.6915144324966</v>
      </c>
      <c r="N727">
        <f>(Table2[[#This Row],[1W Return vs Nifty]]-AVERAGE(Table2[1W Return vs Nifty]))/_xlfn.STDEV.P(Table2[1W Return vs Nifty])</f>
        <v>2.4356481370998111</v>
      </c>
      <c r="O727">
        <v>324.36</v>
      </c>
      <c r="P727">
        <v>348.84351768034099</v>
      </c>
      <c r="Q727">
        <v>399.41012845265999</v>
      </c>
      <c r="R727">
        <v>68.106378499905205</v>
      </c>
      <c r="S727" s="1">
        <f>(Table2[[#This Row],[Close Price]]-Table2[[#This Row],[20D EMA]])/Table2[[#This Row],[20D EMA]]</f>
        <v>5.792946109261303E-2</v>
      </c>
      <c r="T727" s="1">
        <f>(Table2[[#This Row],[Close Price]]-Table2[[#This Row],[50D EMA]])/Table2[[#This Row],[50D EMA]]</f>
        <v>-1.6321122198859981E-2</v>
      </c>
      <c r="U727" s="1">
        <f>(Table2[[#This Row],[Close Price]]-Table2[[#This Row],[200D EMA]])/Table2[[#This Row],[200D EMA]]</f>
        <v>-0.14085804150890038</v>
      </c>
      <c r="V727">
        <v>1.38771476758215</v>
      </c>
      <c r="W727">
        <v>325.64999999999998</v>
      </c>
      <c r="X727">
        <v>345.95</v>
      </c>
      <c r="Y727">
        <v>304.3</v>
      </c>
      <c r="Z727">
        <v>345.95</v>
      </c>
      <c r="AA727">
        <v>281.05</v>
      </c>
      <c r="AB727">
        <v>345.95</v>
      </c>
      <c r="AC727" s="1">
        <f>(Table2[[#This Row],[Close Price]]/Table2[[#This Row],[Day Low]])-1</f>
        <v>5.3738676493167548E-2</v>
      </c>
      <c r="AD727" s="1">
        <f>(Table2[[#This Row],[Day High]]/Table2[[#This Row],[Close Price]])-1</f>
        <v>8.1596969255428586E-3</v>
      </c>
      <c r="AE727" s="1">
        <f>(Table2[[#This Row],[Close Price]]/Table2[[#This Row],[Current Week Low]])-1</f>
        <v>0.12767006243838308</v>
      </c>
      <c r="AF727" s="1">
        <f>(Table2[[#This Row],[Current Week High]]/Table2[[#This Row],[Close Price]])-1</f>
        <v>8.1596969255428586E-3</v>
      </c>
      <c r="AG727" s="1">
        <f>(Table2[[#This Row],[Close Price]]/Table2[[#This Row],[Current Month Low]])-1</f>
        <v>0.22095712506671394</v>
      </c>
      <c r="AH727" s="1">
        <f>(Table2[[#This Row],[Current Month High]]/Table2[[#This Row],[Close Price]])-1</f>
        <v>8.1596969255428586E-3</v>
      </c>
      <c r="AI727">
        <v>61.561999125746702</v>
      </c>
      <c r="AJ727">
        <v>22.095712506671301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3187</v>
      </c>
      <c r="AN727">
        <v>5.96</v>
      </c>
      <c r="AO727" t="s">
        <v>3188</v>
      </c>
      <c r="AP727">
        <v>-3.8925094305361001E-2</v>
      </c>
      <c r="AQ727">
        <f>(Table2[[#This Row],[Sharpe Ratio]]-AVERAGE(Table2[Sharpe Ratio]))/_xlfn.STDEV.P(Table2[Sharpe Ratio])</f>
        <v>-1.2269378134868947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724</v>
      </c>
      <c r="AT727">
        <f>_xlfn.RANK.AVG(Table2[[#This Row],[6M Return vs Nifty Z-Score]],Table2[6M Return vs Nifty Z-Score])</f>
        <v>676</v>
      </c>
      <c r="AU727">
        <f>_xlfn.RANK.AVG(Table2[[#This Row],[Sharpe Ratio Z-Score]],Table2[Sharpe Ratio Z-Score])</f>
        <v>650</v>
      </c>
      <c r="AV727">
        <f>(Table2[[#This Row],[Rank 1Y]]+Table2[[#This Row],[Rank 6M]]+Table2[[#This Row],[Rank Sharpe]])/3</f>
        <v>683.33333333333337</v>
      </c>
    </row>
    <row r="728" spans="1:48" x14ac:dyDescent="0.3">
      <c r="A728" t="s">
        <v>2270</v>
      </c>
      <c r="B728" t="s">
        <v>2271</v>
      </c>
      <c r="C728" t="s">
        <v>3159</v>
      </c>
      <c r="D728" t="s">
        <v>1981</v>
      </c>
      <c r="E728">
        <v>2502.267113286</v>
      </c>
      <c r="F728">
        <v>13.59</v>
      </c>
      <c r="G728">
        <v>-51.268147411302699</v>
      </c>
      <c r="H728">
        <f>(Table2[[#This Row],[1Y Return vs Nifty]]-AVERAGE(Table2[1Y Return vs Nifty]))/_xlfn.STDEV.P(Table2[1Y Return vs Nifty])</f>
        <v>-1.2955647723796007</v>
      </c>
      <c r="I728">
        <v>1.9897302439481299</v>
      </c>
      <c r="J728">
        <f>(Table2[[#This Row],[1M Return vs Nifty]]-AVERAGE(Table2[1M Return vs Nifty]))/_xlfn.STDEV.P(Table2[1M Return vs Nifty])</f>
        <v>2.8265929545416926E-2</v>
      </c>
      <c r="K728">
        <v>-34.9684053911527</v>
      </c>
      <c r="L728">
        <f>(Table2[[#This Row],[6M Return vs Nifty]]-AVERAGE(Table2[6M Return vs Nifty]))/_xlfn.STDEV.P(Table2[6M Return vs Nifty])</f>
        <v>-1.4255453869318591</v>
      </c>
      <c r="M728">
        <v>-3.12924968358347</v>
      </c>
      <c r="N728">
        <f>(Table2[[#This Row],[1W Return vs Nifty]]-AVERAGE(Table2[1W Return vs Nifty]))/_xlfn.STDEV.P(Table2[1W Return vs Nifty])</f>
        <v>-1.0606278324292355</v>
      </c>
      <c r="O728">
        <v>14.12</v>
      </c>
      <c r="P728">
        <v>14.427615974295099</v>
      </c>
      <c r="Q728">
        <v>16.109352507461001</v>
      </c>
      <c r="R728">
        <v>33.7957306534094</v>
      </c>
      <c r="S728" s="1">
        <f>(Table2[[#This Row],[Close Price]]-Table2[[#This Row],[20D EMA]])/Table2[[#This Row],[20D EMA]]</f>
        <v>-3.7535410764872476E-2</v>
      </c>
      <c r="T728" s="1">
        <f>(Table2[[#This Row],[Close Price]]-Table2[[#This Row],[50D EMA]])/Table2[[#This Row],[50D EMA]]</f>
        <v>-5.8056436752089477E-2</v>
      </c>
      <c r="U728" s="1">
        <f>(Table2[[#This Row],[Close Price]]-Table2[[#This Row],[200D EMA]])/Table2[[#This Row],[200D EMA]]</f>
        <v>-0.15639067469000817</v>
      </c>
      <c r="V728">
        <v>1.1476825787218801</v>
      </c>
      <c r="W728">
        <v>13.51</v>
      </c>
      <c r="X728">
        <v>14</v>
      </c>
      <c r="Y728">
        <v>13.51</v>
      </c>
      <c r="Z728">
        <v>14.34</v>
      </c>
      <c r="AA728">
        <v>13.51</v>
      </c>
      <c r="AB728">
        <v>15.6</v>
      </c>
      <c r="AC728" s="1">
        <f>(Table2[[#This Row],[Close Price]]/Table2[[#This Row],[Day Low]])-1</f>
        <v>5.9215396002960663E-3</v>
      </c>
      <c r="AD728" s="1">
        <f>(Table2[[#This Row],[Day High]]/Table2[[#This Row],[Close Price]])-1</f>
        <v>3.0169242089771897E-2</v>
      </c>
      <c r="AE728" s="1">
        <f>(Table2[[#This Row],[Close Price]]/Table2[[#This Row],[Current Week Low]])-1</f>
        <v>5.9215396002960663E-3</v>
      </c>
      <c r="AF728" s="1">
        <f>(Table2[[#This Row],[Current Week High]]/Table2[[#This Row],[Close Price]])-1</f>
        <v>5.5187637969094983E-2</v>
      </c>
      <c r="AG728" s="1">
        <f>(Table2[[#This Row],[Close Price]]/Table2[[#This Row],[Current Month Low]])-1</f>
        <v>5.9215396002960663E-3</v>
      </c>
      <c r="AH728" s="1">
        <f>(Table2[[#This Row],[Current Month High]]/Table2[[#This Row],[Close Price]])-1</f>
        <v>0.14790286975717448</v>
      </c>
      <c r="AI728">
        <v>91.685062545989695</v>
      </c>
      <c r="AJ728">
        <v>5.7587548638132304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-0.11</v>
      </c>
      <c r="AM728" t="s">
        <v>3187</v>
      </c>
      <c r="AN728">
        <v>-4.7</v>
      </c>
      <c r="AO728" t="s">
        <v>3187</v>
      </c>
      <c r="AP728">
        <v>-2.2720156734423999E-2</v>
      </c>
      <c r="AQ728">
        <f>(Table2[[#This Row],[Sharpe Ratio]]-AVERAGE(Table2[Sharpe Ratio]))/_xlfn.STDEV.P(Table2[Sharpe Ratio])</f>
        <v>-1.0370532203272063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716</v>
      </c>
      <c r="AT728">
        <f>_xlfn.RANK.AVG(Table2[[#This Row],[6M Return vs Nifty Z-Score]],Table2[6M Return vs Nifty Z-Score])</f>
        <v>715</v>
      </c>
      <c r="AU728">
        <f>_xlfn.RANK.AVG(Table2[[#This Row],[Sharpe Ratio Z-Score]],Table2[Sharpe Ratio Z-Score])</f>
        <v>627</v>
      </c>
      <c r="AV728">
        <f>(Table2[[#This Row],[Rank 1Y]]+Table2[[#This Row],[Rank 6M]]+Table2[[#This Row],[Rank Sharpe]])/3</f>
        <v>686</v>
      </c>
    </row>
    <row r="729" spans="1:48" x14ac:dyDescent="0.3">
      <c r="A729" t="s">
        <v>1611</v>
      </c>
      <c r="B729" t="s">
        <v>1612</v>
      </c>
      <c r="C729" t="s">
        <v>3143</v>
      </c>
      <c r="D729" t="s">
        <v>748</v>
      </c>
      <c r="E729">
        <v>5908.1044849099999</v>
      </c>
      <c r="F729">
        <v>121.13</v>
      </c>
      <c r="G729">
        <v>-49.314948665832098</v>
      </c>
      <c r="H729">
        <f>(Table2[[#This Row],[1Y Return vs Nifty]]-AVERAGE(Table2[1Y Return vs Nifty]))/_xlfn.STDEV.P(Table2[1Y Return vs Nifty])</f>
        <v>-1.2622606538271988</v>
      </c>
      <c r="I729">
        <v>-2.6913300045967801</v>
      </c>
      <c r="J729">
        <f>(Table2[[#This Row],[1M Return vs Nifty]]-AVERAGE(Table2[1M Return vs Nifty]))/_xlfn.STDEV.P(Table2[1M Return vs Nifty])</f>
        <v>-0.48808194103643893</v>
      </c>
      <c r="K729">
        <v>-18.535292264200301</v>
      </c>
      <c r="L729">
        <f>(Table2[[#This Row],[6M Return vs Nifty]]-AVERAGE(Table2[6M Return vs Nifty]))/_xlfn.STDEV.P(Table2[6M Return vs Nifty])</f>
        <v>-0.90091225334361413</v>
      </c>
      <c r="M729">
        <v>0.67956460373616201</v>
      </c>
      <c r="N729">
        <f>(Table2[[#This Row],[1W Return vs Nifty]]-AVERAGE(Table2[1W Return vs Nifty]))/_xlfn.STDEV.P(Table2[1W Return vs Nifty])</f>
        <v>-0.2689476344753115</v>
      </c>
      <c r="O729">
        <v>123.9</v>
      </c>
      <c r="P729">
        <v>128.28825965138401</v>
      </c>
      <c r="Q729">
        <v>135.47916870799901</v>
      </c>
      <c r="R729">
        <v>43.5752039040715</v>
      </c>
      <c r="S729" s="1">
        <f>(Table2[[#This Row],[Close Price]]-Table2[[#This Row],[20D EMA]])/Table2[[#This Row],[20D EMA]]</f>
        <v>-2.235673930589193E-2</v>
      </c>
      <c r="T729" s="1">
        <f>(Table2[[#This Row],[Close Price]]-Table2[[#This Row],[50D EMA]])/Table2[[#This Row],[50D EMA]]</f>
        <v>-5.5798244288574612E-2</v>
      </c>
      <c r="U729" s="1">
        <f>(Table2[[#This Row],[Close Price]]-Table2[[#This Row],[200D EMA]])/Table2[[#This Row],[200D EMA]]</f>
        <v>-0.105914206920815</v>
      </c>
      <c r="V729">
        <v>1.1437460767958001</v>
      </c>
      <c r="W729">
        <v>120.76</v>
      </c>
      <c r="X729">
        <v>124.7</v>
      </c>
      <c r="Y729">
        <v>119</v>
      </c>
      <c r="Z729">
        <v>128.30000000000001</v>
      </c>
      <c r="AA729">
        <v>117.54</v>
      </c>
      <c r="AB729">
        <v>128.30000000000001</v>
      </c>
      <c r="AC729" s="1">
        <f>(Table2[[#This Row],[Close Price]]/Table2[[#This Row],[Day Low]])-1</f>
        <v>3.0639284531301936E-3</v>
      </c>
      <c r="AD729" s="1">
        <f>(Table2[[#This Row],[Day High]]/Table2[[#This Row],[Close Price]])-1</f>
        <v>2.9472467596797003E-2</v>
      </c>
      <c r="AE729" s="1">
        <f>(Table2[[#This Row],[Close Price]]/Table2[[#This Row],[Current Week Low]])-1</f>
        <v>1.7899159663865571E-2</v>
      </c>
      <c r="AF729" s="1">
        <f>(Table2[[#This Row],[Current Week High]]/Table2[[#This Row],[Close Price]])-1</f>
        <v>5.9192602988524801E-2</v>
      </c>
      <c r="AG729" s="1">
        <f>(Table2[[#This Row],[Close Price]]/Table2[[#This Row],[Current Month Low]])-1</f>
        <v>3.05427939424876E-2</v>
      </c>
      <c r="AH729" s="1">
        <f>(Table2[[#This Row],[Current Month High]]/Table2[[#This Row],[Close Price]])-1</f>
        <v>5.9192602988524801E-2</v>
      </c>
      <c r="AI729">
        <v>40.303805828448702</v>
      </c>
      <c r="AJ729">
        <v>10.621004566210001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-0.19</v>
      </c>
      <c r="AM729" t="s">
        <v>3187</v>
      </c>
      <c r="AN729">
        <v>-3.87</v>
      </c>
      <c r="AO729" t="s">
        <v>3187</v>
      </c>
      <c r="AP729">
        <v>-0.113240114599194</v>
      </c>
      <c r="AQ729">
        <f>(Table2[[#This Row],[Sharpe Ratio]]-AVERAGE(Table2[Sharpe Ratio]))/_xlfn.STDEV.P(Table2[Sharpe Ratio])</f>
        <v>-2.0977389092872607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710</v>
      </c>
      <c r="AT729">
        <f>_xlfn.RANK.AVG(Table2[[#This Row],[6M Return vs Nifty Z-Score]],Table2[6M Return vs Nifty Z-Score])</f>
        <v>628</v>
      </c>
      <c r="AU729">
        <f>_xlfn.RANK.AVG(Table2[[#This Row],[Sharpe Ratio Z-Score]],Table2[Sharpe Ratio Z-Score])</f>
        <v>724</v>
      </c>
      <c r="AV729">
        <f>(Table2[[#This Row],[Rank 1Y]]+Table2[[#This Row],[Rank 6M]]+Table2[[#This Row],[Rank Sharpe]])/3</f>
        <v>687.33333333333337</v>
      </c>
    </row>
    <row r="730" spans="1:48" x14ac:dyDescent="0.3">
      <c r="A730" t="s">
        <v>1602</v>
      </c>
      <c r="B730" t="s">
        <v>1603</v>
      </c>
      <c r="C730" t="s">
        <v>3151</v>
      </c>
      <c r="D730" t="s">
        <v>458</v>
      </c>
      <c r="E730">
        <v>5967.5342390249998</v>
      </c>
      <c r="F730">
        <v>539.75</v>
      </c>
      <c r="G730">
        <v>-46.291777236761803</v>
      </c>
      <c r="H730">
        <f>(Table2[[#This Row],[1Y Return vs Nifty]]-AVERAGE(Table2[1Y Return vs Nifty]))/_xlfn.STDEV.P(Table2[1Y Return vs Nifty])</f>
        <v>-1.2107123616160376</v>
      </c>
      <c r="I730">
        <v>-4.3709623280846399</v>
      </c>
      <c r="J730">
        <f>(Table2[[#This Row],[1M Return vs Nifty]]-AVERAGE(Table2[1M Return vs Nifty]))/_xlfn.STDEV.P(Table2[1M Return vs Nifty])</f>
        <v>-0.67335504745778874</v>
      </c>
      <c r="K730">
        <v>-22.834467857735302</v>
      </c>
      <c r="L730">
        <f>(Table2[[#This Row],[6M Return vs Nifty]]-AVERAGE(Table2[6M Return vs Nifty]))/_xlfn.STDEV.P(Table2[6M Return vs Nifty])</f>
        <v>-1.0381650030848106</v>
      </c>
      <c r="M730">
        <v>-0.24630104751010701</v>
      </c>
      <c r="N730">
        <f>(Table2[[#This Row],[1W Return vs Nifty]]-AVERAGE(Table2[1W Return vs Nifty]))/_xlfn.STDEV.P(Table2[1W Return vs Nifty])</f>
        <v>-0.46139322167489377</v>
      </c>
      <c r="O730">
        <v>554.9</v>
      </c>
      <c r="P730">
        <v>576.996166338835</v>
      </c>
      <c r="Q730">
        <v>618.43078645179901</v>
      </c>
      <c r="R730">
        <v>21.093867062562801</v>
      </c>
      <c r="S730" s="1">
        <f>(Table2[[#This Row],[Close Price]]-Table2[[#This Row],[20D EMA]])/Table2[[#This Row],[20D EMA]]</f>
        <v>-2.7302216615606376E-2</v>
      </c>
      <c r="T730" s="1">
        <f>(Table2[[#This Row],[Close Price]]-Table2[[#This Row],[50D EMA]])/Table2[[#This Row],[50D EMA]]</f>
        <v>-6.4551843689308969E-2</v>
      </c>
      <c r="U730" s="1">
        <f>(Table2[[#This Row],[Close Price]]-Table2[[#This Row],[200D EMA]])/Table2[[#This Row],[200D EMA]]</f>
        <v>-0.12722650323284229</v>
      </c>
      <c r="V730">
        <v>0.63371050816547903</v>
      </c>
      <c r="W730">
        <v>535</v>
      </c>
      <c r="X730">
        <v>543.29999999999995</v>
      </c>
      <c r="Y730">
        <v>535</v>
      </c>
      <c r="Z730">
        <v>554</v>
      </c>
      <c r="AA730">
        <v>535</v>
      </c>
      <c r="AB730">
        <v>566.95000000000005</v>
      </c>
      <c r="AC730" s="1">
        <f>(Table2[[#This Row],[Close Price]]/Table2[[#This Row],[Day Low]])-1</f>
        <v>8.8785046728971917E-3</v>
      </c>
      <c r="AD730" s="1">
        <f>(Table2[[#This Row],[Day High]]/Table2[[#This Row],[Close Price]])-1</f>
        <v>6.5771190365908616E-3</v>
      </c>
      <c r="AE730" s="1">
        <f>(Table2[[#This Row],[Close Price]]/Table2[[#This Row],[Current Week Low]])-1</f>
        <v>8.8785046728971917E-3</v>
      </c>
      <c r="AF730" s="1">
        <f>(Table2[[#This Row],[Current Week High]]/Table2[[#This Row],[Close Price]])-1</f>
        <v>2.640111162575276E-2</v>
      </c>
      <c r="AG730" s="1">
        <f>(Table2[[#This Row],[Close Price]]/Table2[[#This Row],[Current Month Low]])-1</f>
        <v>8.8785046728971917E-3</v>
      </c>
      <c r="AH730" s="1">
        <f>(Table2[[#This Row],[Current Month High]]/Table2[[#This Row],[Close Price]])-1</f>
        <v>5.0393700787401574E-2</v>
      </c>
      <c r="AI730">
        <v>43.770264011116197</v>
      </c>
      <c r="AJ730">
        <v>3.5292989354560098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-0.22</v>
      </c>
      <c r="AM730" t="s">
        <v>3187</v>
      </c>
      <c r="AN730">
        <v>-3.61</v>
      </c>
      <c r="AO730" t="s">
        <v>3187</v>
      </c>
      <c r="AP730">
        <v>-8.0955792611941996E-2</v>
      </c>
      <c r="AQ730">
        <f>(Table2[[#This Row],[Sharpe Ratio]]-AVERAGE(Table2[Sharpe Ratio]))/_xlfn.STDEV.P(Table2[Sharpe Ratio])</f>
        <v>-1.7194409171382379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702</v>
      </c>
      <c r="AT730">
        <f>_xlfn.RANK.AVG(Table2[[#This Row],[6M Return vs Nifty Z-Score]],Table2[6M Return vs Nifty Z-Score])</f>
        <v>665</v>
      </c>
      <c r="AU730">
        <f>_xlfn.RANK.AVG(Table2[[#This Row],[Sharpe Ratio Z-Score]],Table2[Sharpe Ratio Z-Score])</f>
        <v>703</v>
      </c>
      <c r="AV730">
        <f>(Table2[[#This Row],[Rank 1Y]]+Table2[[#This Row],[Rank 6M]]+Table2[[#This Row],[Rank Sharpe]])/3</f>
        <v>690</v>
      </c>
    </row>
    <row r="731" spans="1:48" x14ac:dyDescent="0.3">
      <c r="A731" t="s">
        <v>2349</v>
      </c>
      <c r="B731" t="s">
        <v>2350</v>
      </c>
      <c r="C731" t="s">
        <v>3156</v>
      </c>
      <c r="D731" t="s">
        <v>395</v>
      </c>
      <c r="E731">
        <v>2290.3718471040002</v>
      </c>
      <c r="F731">
        <v>198.88</v>
      </c>
      <c r="G731">
        <v>-57.418197913844402</v>
      </c>
      <c r="H731">
        <f>(Table2[[#This Row],[1Y Return vs Nifty]]-AVERAGE(Table2[1Y Return vs Nifty]))/_xlfn.STDEV.P(Table2[1Y Return vs Nifty])</f>
        <v>-1.4004296825762124</v>
      </c>
      <c r="I731">
        <v>-4.6238474654346398</v>
      </c>
      <c r="J731">
        <f>(Table2[[#This Row],[1M Return vs Nifty]]-AVERAGE(Table2[1M Return vs Nifty]))/_xlfn.STDEV.P(Table2[1M Return vs Nifty])</f>
        <v>-0.70124973268707247</v>
      </c>
      <c r="K731">
        <v>-25.690082851200099</v>
      </c>
      <c r="L731">
        <f>(Table2[[#This Row],[6M Return vs Nifty]]-AVERAGE(Table2[6M Return vs Nifty]))/_xlfn.STDEV.P(Table2[6M Return vs Nifty])</f>
        <v>-1.1293315538636679</v>
      </c>
      <c r="M731">
        <v>0.53383758530027903</v>
      </c>
      <c r="N731">
        <f>(Table2[[#This Row],[1W Return vs Nifty]]-AVERAGE(Table2[1W Return vs Nifty]))/_xlfn.STDEV.P(Table2[1W Return vs Nifty])</f>
        <v>-0.29923768962098873</v>
      </c>
      <c r="O731">
        <v>204.86</v>
      </c>
      <c r="P731">
        <v>210.61828532702</v>
      </c>
      <c r="Q731">
        <v>240.537507111531</v>
      </c>
      <c r="R731">
        <v>35.007734790170197</v>
      </c>
      <c r="S731" s="1">
        <f>(Table2[[#This Row],[Close Price]]-Table2[[#This Row],[20D EMA]])/Table2[[#This Row],[20D EMA]]</f>
        <v>-2.9190666796836951E-2</v>
      </c>
      <c r="T731" s="1">
        <f>(Table2[[#This Row],[Close Price]]-Table2[[#This Row],[50D EMA]])/Table2[[#This Row],[50D EMA]]</f>
        <v>-5.5732508261542267E-2</v>
      </c>
      <c r="U731" s="1">
        <f>(Table2[[#This Row],[Close Price]]-Table2[[#This Row],[200D EMA]])/Table2[[#This Row],[200D EMA]]</f>
        <v>-0.17318507875038175</v>
      </c>
      <c r="V731">
        <v>0.50444672553042502</v>
      </c>
      <c r="W731">
        <v>198.5</v>
      </c>
      <c r="X731">
        <v>203.5</v>
      </c>
      <c r="Y731">
        <v>198.5</v>
      </c>
      <c r="Z731">
        <v>204.95</v>
      </c>
      <c r="AA731">
        <v>195.91</v>
      </c>
      <c r="AB731">
        <v>210.51</v>
      </c>
      <c r="AC731" s="1">
        <f>(Table2[[#This Row],[Close Price]]/Table2[[#This Row],[Day Low]])-1</f>
        <v>1.9143576826197162E-3</v>
      </c>
      <c r="AD731" s="1">
        <f>(Table2[[#This Row],[Day High]]/Table2[[#This Row],[Close Price]])-1</f>
        <v>2.3230088495575174E-2</v>
      </c>
      <c r="AE731" s="1">
        <f>(Table2[[#This Row],[Close Price]]/Table2[[#This Row],[Current Week Low]])-1</f>
        <v>1.9143576826197162E-3</v>
      </c>
      <c r="AF731" s="1">
        <f>(Table2[[#This Row],[Current Week High]]/Table2[[#This Row],[Close Price]])-1</f>
        <v>3.0520917135961279E-2</v>
      </c>
      <c r="AG731" s="1">
        <f>(Table2[[#This Row],[Close Price]]/Table2[[#This Row],[Current Month Low]])-1</f>
        <v>1.5160022459292488E-2</v>
      </c>
      <c r="AH731" s="1">
        <f>(Table2[[#This Row],[Current Month High]]/Table2[[#This Row],[Close Price]])-1</f>
        <v>5.8477473853580042E-2</v>
      </c>
      <c r="AI731">
        <v>117.09070796460099</v>
      </c>
      <c r="AJ731">
        <v>3.85378590078329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-0.08</v>
      </c>
      <c r="AM731" t="s">
        <v>3187</v>
      </c>
      <c r="AN731">
        <v>-3.87</v>
      </c>
      <c r="AO731" t="s">
        <v>3187</v>
      </c>
      <c r="AP731">
        <v>-5.0474828239574998E-2</v>
      </c>
      <c r="AQ731">
        <f>(Table2[[#This Row],[Sharpe Ratio]]-AVERAGE(Table2[Sharpe Ratio]))/_xlfn.STDEV.P(Table2[Sharpe Ratio])</f>
        <v>-1.3622741280885722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721</v>
      </c>
      <c r="AT731">
        <f>_xlfn.RANK.AVG(Table2[[#This Row],[6M Return vs Nifty Z-Score]],Table2[6M Return vs Nifty Z-Score])</f>
        <v>683</v>
      </c>
      <c r="AU731">
        <f>_xlfn.RANK.AVG(Table2[[#This Row],[Sharpe Ratio Z-Score]],Table2[Sharpe Ratio Z-Score])</f>
        <v>668</v>
      </c>
      <c r="AV731">
        <f>(Table2[[#This Row],[Rank 1Y]]+Table2[[#This Row],[Rank 6M]]+Table2[[#This Row],[Rank Sharpe]])/3</f>
        <v>690.66666666666663</v>
      </c>
    </row>
    <row r="732" spans="1:48" x14ac:dyDescent="0.3">
      <c r="A732" t="s">
        <v>1088</v>
      </c>
      <c r="B732" t="s">
        <v>1089</v>
      </c>
      <c r="C732" t="s">
        <v>3159</v>
      </c>
      <c r="D732" t="s">
        <v>633</v>
      </c>
      <c r="E732">
        <v>12079.492225919999</v>
      </c>
      <c r="F732">
        <v>125.76</v>
      </c>
      <c r="G732">
        <v>-75.734428960486298</v>
      </c>
      <c r="H732">
        <f>(Table2[[#This Row],[1Y Return vs Nifty]]-AVERAGE(Table2[1Y Return vs Nifty]))/_xlfn.STDEV.P(Table2[1Y Return vs Nifty])</f>
        <v>-1.7127409266957017</v>
      </c>
      <c r="I732">
        <v>-2.1417027438678402</v>
      </c>
      <c r="J732">
        <f>(Table2[[#This Row],[1M Return vs Nifty]]-AVERAGE(Table2[1M Return vs Nifty]))/_xlfn.STDEV.P(Table2[1M Return vs Nifty])</f>
        <v>-0.42745489275622411</v>
      </c>
      <c r="K732">
        <v>-24.897237678820101</v>
      </c>
      <c r="L732">
        <f>(Table2[[#This Row],[6M Return vs Nifty]]-AVERAGE(Table2[6M Return vs Nifty]))/_xlfn.STDEV.P(Table2[6M Return vs Nifty])</f>
        <v>-1.1040196823988622</v>
      </c>
      <c r="M732">
        <v>-1.79588525137123</v>
      </c>
      <c r="N732">
        <f>(Table2[[#This Row],[1W Return vs Nifty]]-AVERAGE(Table2[1W Return vs Nifty]))/_xlfn.STDEV.P(Table2[1W Return vs Nifty])</f>
        <v>-0.78348168194539003</v>
      </c>
      <c r="O732">
        <v>131.02000000000001</v>
      </c>
      <c r="P732">
        <v>134.794972552492</v>
      </c>
      <c r="Q732">
        <v>159.88404178033301</v>
      </c>
      <c r="R732">
        <v>33.275878309683399</v>
      </c>
      <c r="S732" s="1">
        <f>(Table2[[#This Row],[Close Price]]-Table2[[#This Row],[20D EMA]])/Table2[[#This Row],[20D EMA]]</f>
        <v>-4.014654251259353E-2</v>
      </c>
      <c r="T732" s="1">
        <f>(Table2[[#This Row],[Close Price]]-Table2[[#This Row],[50D EMA]])/Table2[[#This Row],[50D EMA]]</f>
        <v>-6.7027518767241751E-2</v>
      </c>
      <c r="U732" s="1">
        <f>(Table2[[#This Row],[Close Price]]-Table2[[#This Row],[200D EMA]])/Table2[[#This Row],[200D EMA]]</f>
        <v>-0.21342994210276792</v>
      </c>
      <c r="V732">
        <v>0.79729428313211603</v>
      </c>
      <c r="W732">
        <v>125.5</v>
      </c>
      <c r="X732">
        <v>130.04</v>
      </c>
      <c r="Y732">
        <v>125.5</v>
      </c>
      <c r="Z732">
        <v>131.97999999999999</v>
      </c>
      <c r="AA732">
        <v>125.23</v>
      </c>
      <c r="AB732">
        <v>143.55000000000001</v>
      </c>
      <c r="AC732" s="1">
        <f>(Table2[[#This Row],[Close Price]]/Table2[[#This Row],[Day Low]])-1</f>
        <v>2.0717131474103923E-3</v>
      </c>
      <c r="AD732" s="1">
        <f>(Table2[[#This Row],[Day High]]/Table2[[#This Row],[Close Price]])-1</f>
        <v>3.4033078880407075E-2</v>
      </c>
      <c r="AE732" s="1">
        <f>(Table2[[#This Row],[Close Price]]/Table2[[#This Row],[Current Week Low]])-1</f>
        <v>2.0717131474103923E-3</v>
      </c>
      <c r="AF732" s="1">
        <f>(Table2[[#This Row],[Current Week High]]/Table2[[#This Row],[Close Price]])-1</f>
        <v>4.9459287531806506E-2</v>
      </c>
      <c r="AG732" s="1">
        <f>(Table2[[#This Row],[Close Price]]/Table2[[#This Row],[Current Month Low]])-1</f>
        <v>4.232212728579432E-3</v>
      </c>
      <c r="AH732" s="1">
        <f>(Table2[[#This Row],[Current Month High]]/Table2[[#This Row],[Close Price]])-1</f>
        <v>0.14145992366412208</v>
      </c>
      <c r="AI732">
        <v>138.31106870228999</v>
      </c>
      <c r="AJ732">
        <v>0.42322127285794298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-0.09</v>
      </c>
      <c r="AM732" t="s">
        <v>3187</v>
      </c>
      <c r="AN732">
        <v>-8.67</v>
      </c>
      <c r="AO732" t="s">
        <v>3187</v>
      </c>
      <c r="AP732">
        <v>-0.109616106764134</v>
      </c>
      <c r="AQ732">
        <f>(Table2[[#This Row],[Sharpe Ratio]]-AVERAGE(Table2[Sharpe Ratio]))/_xlfn.STDEV.P(Table2[Sharpe Ratio])</f>
        <v>-2.0552738735316121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680</v>
      </c>
      <c r="AU732">
        <f>_xlfn.RANK.AVG(Table2[[#This Row],[Sharpe Ratio Z-Score]],Table2[Sharpe Ratio Z-Score])</f>
        <v>722</v>
      </c>
      <c r="AV732">
        <f>(Table2[[#This Row],[Rank 1Y]]+Table2[[#This Row],[Rank 6M]]+Table2[[#This Row],[Rank Sharpe]])/3</f>
        <v>711</v>
      </c>
    </row>
    <row r="733" spans="1:48" x14ac:dyDescent="0.3">
      <c r="A733" t="s">
        <v>1721</v>
      </c>
      <c r="B733" t="s">
        <v>1722</v>
      </c>
      <c r="C733" t="s">
        <v>3152</v>
      </c>
      <c r="D733" t="s">
        <v>455</v>
      </c>
      <c r="E733">
        <v>4871.6510360100001</v>
      </c>
      <c r="F733">
        <v>293.7</v>
      </c>
      <c r="G733">
        <v>-58.312939383377497</v>
      </c>
      <c r="H733">
        <f>(Table2[[#This Row],[1Y Return vs Nifty]]-AVERAGE(Table2[1Y Return vs Nifty]))/_xlfn.STDEV.P(Table2[1Y Return vs Nifty])</f>
        <v>-1.4156859774331398</v>
      </c>
      <c r="I733">
        <v>-2.9168970311001901</v>
      </c>
      <c r="J733">
        <f>(Table2[[#This Row],[1M Return vs Nifty]]-AVERAGE(Table2[1M Return vs Nifty]))/_xlfn.STDEV.P(Table2[1M Return vs Nifty])</f>
        <v>-0.51296328150726955</v>
      </c>
      <c r="K733">
        <v>-34.509407630981499</v>
      </c>
      <c r="L733">
        <f>(Table2[[#This Row],[6M Return vs Nifty]]-AVERAGE(Table2[6M Return vs Nifty]))/_xlfn.STDEV.P(Table2[6M Return vs Nifty])</f>
        <v>-1.4108917159342651</v>
      </c>
      <c r="M733">
        <v>0.13182064799632001</v>
      </c>
      <c r="N733">
        <f>(Table2[[#This Row],[1W Return vs Nifty]]-AVERAGE(Table2[1W Return vs Nifty]))/_xlfn.STDEV.P(Table2[1W Return vs Nifty])</f>
        <v>-0.38279882558007566</v>
      </c>
      <c r="O733">
        <v>302.26</v>
      </c>
      <c r="P733">
        <v>309.99975029563802</v>
      </c>
      <c r="Q733">
        <v>346.44354030090398</v>
      </c>
      <c r="R733">
        <v>30.480836369093399</v>
      </c>
      <c r="S733" s="1">
        <f>(Table2[[#This Row],[Close Price]]-Table2[[#This Row],[20D EMA]])/Table2[[#This Row],[20D EMA]]</f>
        <v>-2.8319989413088078E-2</v>
      </c>
      <c r="T733" s="1">
        <f>(Table2[[#This Row],[Close Price]]-Table2[[#This Row],[50D EMA]])/Table2[[#This Row],[50D EMA]]</f>
        <v>-5.2579882016335247E-2</v>
      </c>
      <c r="U733" s="1">
        <f>(Table2[[#This Row],[Close Price]]-Table2[[#This Row],[200D EMA]])/Table2[[#This Row],[200D EMA]]</f>
        <v>-0.15224281640550583</v>
      </c>
      <c r="V733">
        <v>0.37060277381719797</v>
      </c>
      <c r="W733">
        <v>292.55</v>
      </c>
      <c r="X733">
        <v>299.89999999999998</v>
      </c>
      <c r="Y733">
        <v>292.55</v>
      </c>
      <c r="Z733">
        <v>305</v>
      </c>
      <c r="AA733">
        <v>290.3</v>
      </c>
      <c r="AB733">
        <v>311.7</v>
      </c>
      <c r="AC733" s="1">
        <f>(Table2[[#This Row],[Close Price]]/Table2[[#This Row],[Day Low]])-1</f>
        <v>3.9309519740213794E-3</v>
      </c>
      <c r="AD733" s="1">
        <f>(Table2[[#This Row],[Day High]]/Table2[[#This Row],[Close Price]])-1</f>
        <v>2.1109976166155953E-2</v>
      </c>
      <c r="AE733" s="1">
        <f>(Table2[[#This Row],[Close Price]]/Table2[[#This Row],[Current Week Low]])-1</f>
        <v>3.9309519740213794E-3</v>
      </c>
      <c r="AF733" s="1">
        <f>(Table2[[#This Row],[Current Week High]]/Table2[[#This Row],[Close Price]])-1</f>
        <v>3.8474633980251971E-2</v>
      </c>
      <c r="AG733" s="1">
        <f>(Table2[[#This Row],[Close Price]]/Table2[[#This Row],[Current Month Low]])-1</f>
        <v>1.1712022046159065E-2</v>
      </c>
      <c r="AH733" s="1">
        <f>(Table2[[#This Row],[Current Month High]]/Table2[[#This Row],[Close Price]])-1</f>
        <v>6.1287027579162379E-2</v>
      </c>
      <c r="AI733">
        <v>84.678243105209305</v>
      </c>
      <c r="AJ733">
        <v>11.821816105082799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-0.14000000000000001</v>
      </c>
      <c r="AM733" t="s">
        <v>3187</v>
      </c>
      <c r="AN733">
        <v>-5.64</v>
      </c>
      <c r="AO733" t="s">
        <v>3187</v>
      </c>
      <c r="AP733">
        <v>-0.10722116387118701</v>
      </c>
      <c r="AQ733">
        <f>(Table2[[#This Row],[Sharpe Ratio]]-AVERAGE(Table2[Sharpe Ratio]))/_xlfn.STDEV.P(Table2[Sharpe Ratio])</f>
        <v>-2.0272106517587911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723</v>
      </c>
      <c r="AT733">
        <f>_xlfn.RANK.AVG(Table2[[#This Row],[6M Return vs Nifty Z-Score]],Table2[6M Return vs Nifty Z-Score])</f>
        <v>714</v>
      </c>
      <c r="AU733">
        <f>_xlfn.RANK.AVG(Table2[[#This Row],[Sharpe Ratio Z-Score]],Table2[Sharpe Ratio Z-Score])</f>
        <v>721</v>
      </c>
      <c r="AV733">
        <f>(Table2[[#This Row],[Rank 1Y]]+Table2[[#This Row],[Rank 6M]]+Table2[[#This Row],[Rank Sharpe]])/3</f>
        <v>719.33333333333337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7EA8-E5D3-45D3-A037-E1F00A4668B6}">
  <dimension ref="A1:Q1483"/>
  <sheetViews>
    <sheetView topLeftCell="E884" workbookViewId="0">
      <selection sqref="A1:Q114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3140</v>
      </c>
      <c r="D2" t="s">
        <v>18</v>
      </c>
      <c r="E2">
        <v>1835603.56656299</v>
      </c>
      <c r="F2">
        <v>2712.85</v>
      </c>
      <c r="G2">
        <v>-9.7435824150955099</v>
      </c>
      <c r="H2">
        <v>-5.3929501332302703</v>
      </c>
      <c r="I2">
        <v>-19.116649202222</v>
      </c>
      <c r="J2">
        <v>-0.30483129475857901</v>
      </c>
      <c r="K2">
        <v>2894.4852146563899</v>
      </c>
      <c r="L2">
        <v>2854.1968017183099</v>
      </c>
      <c r="M2">
        <v>30.250199564248799</v>
      </c>
      <c r="N2">
        <v>1.4996615809187399</v>
      </c>
      <c r="O2">
        <v>18.6058941703374</v>
      </c>
      <c r="P2">
        <v>22.183939107327799</v>
      </c>
      <c r="Q2">
        <v>-3.4315275418460002E-2</v>
      </c>
    </row>
    <row r="3" spans="1:17" x14ac:dyDescent="0.3">
      <c r="A3" t="s">
        <v>19</v>
      </c>
      <c r="B3" t="s">
        <v>20</v>
      </c>
      <c r="C3" t="s">
        <v>3141</v>
      </c>
      <c r="D3" t="s">
        <v>21</v>
      </c>
      <c r="E3">
        <v>1486672.1611462</v>
      </c>
      <c r="F3">
        <v>4109</v>
      </c>
      <c r="G3">
        <v>-7.7626857645361804</v>
      </c>
      <c r="H3">
        <v>-6.0537950025473997</v>
      </c>
      <c r="I3">
        <v>-5.3524164857818404</v>
      </c>
      <c r="J3">
        <v>-2.9149140400134899</v>
      </c>
      <c r="K3">
        <v>4276.1736365205998</v>
      </c>
      <c r="L3">
        <v>4055.2826515941802</v>
      </c>
      <c r="M3">
        <v>21.701690650917499</v>
      </c>
      <c r="N3">
        <v>1.10831768674279</v>
      </c>
      <c r="O3">
        <v>11.760769043562901</v>
      </c>
      <c r="P3">
        <v>24.101479915433401</v>
      </c>
      <c r="Q3">
        <v>-1.8678579234869E-2</v>
      </c>
    </row>
    <row r="4" spans="1:17" x14ac:dyDescent="0.3">
      <c r="A4" t="s">
        <v>22</v>
      </c>
      <c r="B4" t="s">
        <v>23</v>
      </c>
      <c r="C4" t="s">
        <v>3142</v>
      </c>
      <c r="D4" t="s">
        <v>24</v>
      </c>
      <c r="E4">
        <v>1276741.6574611501</v>
      </c>
      <c r="F4">
        <v>1673.15</v>
      </c>
      <c r="G4">
        <v>-14.6360014116699</v>
      </c>
      <c r="H4">
        <v>4.1052947184762498</v>
      </c>
      <c r="I4">
        <v>0.190784197370788</v>
      </c>
      <c r="J4">
        <v>4.5744866406268603</v>
      </c>
      <c r="K4">
        <v>1668.1887829469399</v>
      </c>
      <c r="L4">
        <v>1603.8766370292799</v>
      </c>
      <c r="M4">
        <v>47.209638424646201</v>
      </c>
      <c r="N4">
        <v>0.85509824819688396</v>
      </c>
      <c r="O4">
        <v>7.2229029076890701</v>
      </c>
      <c r="P4">
        <v>22.705438011074001</v>
      </c>
      <c r="Q4">
        <v>-8.4634805826087997E-2</v>
      </c>
    </row>
    <row r="5" spans="1:17" x14ac:dyDescent="0.3">
      <c r="A5" t="s">
        <v>25</v>
      </c>
      <c r="B5" t="s">
        <v>26</v>
      </c>
      <c r="C5" t="s">
        <v>3143</v>
      </c>
      <c r="D5" t="s">
        <v>27</v>
      </c>
      <c r="E5">
        <v>1018735.87727771</v>
      </c>
      <c r="F5">
        <v>1701.15</v>
      </c>
      <c r="G5">
        <v>53.456370583103798</v>
      </c>
      <c r="H5">
        <v>7.8014964684637897</v>
      </c>
      <c r="I5">
        <v>22.6505115101284</v>
      </c>
      <c r="J5">
        <v>3.8049327366381398</v>
      </c>
      <c r="K5">
        <v>1618.9077595671999</v>
      </c>
      <c r="L5">
        <v>1382.5289627253901</v>
      </c>
      <c r="M5">
        <v>53.212876970829697</v>
      </c>
      <c r="N5">
        <v>0.77247072959391505</v>
      </c>
      <c r="O5">
        <v>4.57631602151484</v>
      </c>
      <c r="P5">
        <v>89.977106482774005</v>
      </c>
      <c r="Q5">
        <v>0.17821761128713201</v>
      </c>
    </row>
    <row r="6" spans="1:17" x14ac:dyDescent="0.3">
      <c r="A6" t="s">
        <v>28</v>
      </c>
      <c r="B6" t="s">
        <v>29</v>
      </c>
      <c r="C6" t="s">
        <v>3142</v>
      </c>
      <c r="D6" t="s">
        <v>24</v>
      </c>
      <c r="E6">
        <v>867675.84944124997</v>
      </c>
      <c r="F6">
        <v>1231.25</v>
      </c>
      <c r="G6">
        <v>4.1486907805617204</v>
      </c>
      <c r="H6">
        <v>1.1409979706348501</v>
      </c>
      <c r="I6">
        <v>4.9083360742516096</v>
      </c>
      <c r="J6">
        <v>0.70571090466764297</v>
      </c>
      <c r="K6">
        <v>1241.01320658809</v>
      </c>
      <c r="L6">
        <v>1149.0453608468399</v>
      </c>
      <c r="M6">
        <v>39.040946331734197</v>
      </c>
      <c r="N6">
        <v>0.88022830187835499</v>
      </c>
      <c r="O6">
        <v>10.647715736040499</v>
      </c>
      <c r="P6">
        <v>36.957730812013303</v>
      </c>
      <c r="Q6">
        <v>7.5128256125671006E-2</v>
      </c>
    </row>
    <row r="7" spans="1:17" x14ac:dyDescent="0.3">
      <c r="A7" t="s">
        <v>30</v>
      </c>
      <c r="B7" t="s">
        <v>31</v>
      </c>
      <c r="C7" t="s">
        <v>3141</v>
      </c>
      <c r="D7" t="s">
        <v>21</v>
      </c>
      <c r="E7">
        <v>815167.39902705001</v>
      </c>
      <c r="F7">
        <v>1968.1</v>
      </c>
      <c r="G7">
        <v>11.5147871115153</v>
      </c>
      <c r="H7">
        <v>1.3632407802045099</v>
      </c>
      <c r="I7">
        <v>26.923767306888401</v>
      </c>
      <c r="J7">
        <v>-0.983739839152863</v>
      </c>
      <c r="K7">
        <v>1882.84402801326</v>
      </c>
      <c r="L7">
        <v>1693.15551196769</v>
      </c>
      <c r="M7">
        <v>61.510524589337102</v>
      </c>
      <c r="N7">
        <v>0.88724918316898704</v>
      </c>
      <c r="O7">
        <v>1.18642345409278</v>
      </c>
      <c r="P7">
        <v>45.6072208042022</v>
      </c>
      <c r="Q7">
        <v>-1.9145071422835998E-2</v>
      </c>
    </row>
    <row r="8" spans="1:17" x14ac:dyDescent="0.3">
      <c r="A8" t="s">
        <v>32</v>
      </c>
      <c r="B8" t="s">
        <v>33</v>
      </c>
      <c r="C8" t="s">
        <v>3142</v>
      </c>
      <c r="D8" t="s">
        <v>34</v>
      </c>
      <c r="E8">
        <v>723831.30785757001</v>
      </c>
      <c r="F8">
        <v>811.05</v>
      </c>
      <c r="G8">
        <v>15.770687848244201</v>
      </c>
      <c r="H8">
        <v>5.3798310221086201</v>
      </c>
      <c r="I8">
        <v>-2.8530610375326</v>
      </c>
      <c r="J8">
        <v>1.7891056310939999</v>
      </c>
      <c r="K8">
        <v>804.53043724447798</v>
      </c>
      <c r="L8">
        <v>770.710987684305</v>
      </c>
      <c r="M8">
        <v>65.191915538963499</v>
      </c>
      <c r="N8">
        <v>0.93717069560303501</v>
      </c>
      <c r="O8">
        <v>12.446828185685201</v>
      </c>
      <c r="P8">
        <v>49.309646539027902</v>
      </c>
      <c r="Q8">
        <v>6.0071942210684001E-2</v>
      </c>
    </row>
    <row r="9" spans="1:17" x14ac:dyDescent="0.3">
      <c r="A9" t="s">
        <v>35</v>
      </c>
      <c r="B9" t="s">
        <v>36</v>
      </c>
      <c r="C9" t="s">
        <v>3144</v>
      </c>
      <c r="D9" t="s">
        <v>37</v>
      </c>
      <c r="E9">
        <v>643470.81096763001</v>
      </c>
      <c r="F9">
        <v>2738.65</v>
      </c>
      <c r="G9">
        <v>-17.7870403920288</v>
      </c>
      <c r="H9">
        <v>-0.76116464022682795</v>
      </c>
      <c r="I9">
        <v>11.904182101921499</v>
      </c>
      <c r="J9">
        <v>1.42779198071769</v>
      </c>
      <c r="K9">
        <v>2809.3717091328099</v>
      </c>
      <c r="L9">
        <v>2623.7822716761102</v>
      </c>
      <c r="M9">
        <v>24.3836053663928</v>
      </c>
      <c r="N9">
        <v>0.76081648478250596</v>
      </c>
      <c r="O9">
        <v>10.821024957552</v>
      </c>
      <c r="P9">
        <v>26.085955664004</v>
      </c>
      <c r="Q9">
        <v>-3.5383355166995999E-2</v>
      </c>
    </row>
    <row r="10" spans="1:17" x14ac:dyDescent="0.3">
      <c r="A10" t="s">
        <v>38</v>
      </c>
      <c r="B10" t="s">
        <v>39</v>
      </c>
      <c r="C10" t="s">
        <v>3144</v>
      </c>
      <c r="D10" t="s">
        <v>40</v>
      </c>
      <c r="E10">
        <v>611496.50049189001</v>
      </c>
      <c r="F10">
        <v>488.9</v>
      </c>
      <c r="G10">
        <v>-17.108842999866301</v>
      </c>
      <c r="H10">
        <v>-0.85261006414560303</v>
      </c>
      <c r="I10">
        <v>4.9762979228041502</v>
      </c>
      <c r="J10">
        <v>0.63082529298635304</v>
      </c>
      <c r="K10">
        <v>498.861048270038</v>
      </c>
      <c r="L10">
        <v>464.96040652217602</v>
      </c>
      <c r="M10">
        <v>32.2757327993465</v>
      </c>
      <c r="N10">
        <v>0.92046736529165496</v>
      </c>
      <c r="O10">
        <v>8.0998159132747105</v>
      </c>
      <c r="P10">
        <v>22.423938900713601</v>
      </c>
      <c r="Q10">
        <v>0.118838934730538</v>
      </c>
    </row>
    <row r="11" spans="1:17" x14ac:dyDescent="0.3">
      <c r="A11" t="s">
        <v>41</v>
      </c>
      <c r="B11" t="s">
        <v>42</v>
      </c>
      <c r="C11" t="s">
        <v>3142</v>
      </c>
      <c r="D11" t="s">
        <v>43</v>
      </c>
      <c r="E11">
        <v>590185.53548030998</v>
      </c>
      <c r="F11">
        <v>933.1</v>
      </c>
      <c r="G11">
        <v>18.804061536294999</v>
      </c>
      <c r="H11">
        <v>-5.5756203622883298</v>
      </c>
      <c r="I11">
        <v>-14.656343813023501</v>
      </c>
      <c r="J11">
        <v>-2.0939247770874498</v>
      </c>
      <c r="K11">
        <v>1012.20884329231</v>
      </c>
      <c r="L11">
        <v>968.43588431183798</v>
      </c>
      <c r="M11">
        <v>30.013644545305699</v>
      </c>
      <c r="N11">
        <v>0.54849874740773297</v>
      </c>
      <c r="O11">
        <v>30.961311756510501</v>
      </c>
      <c r="P11">
        <v>56.206579057503902</v>
      </c>
      <c r="Q11">
        <v>-3.7870596352651997E-2</v>
      </c>
    </row>
    <row r="12" spans="1:17" x14ac:dyDescent="0.3">
      <c r="A12" t="s">
        <v>44</v>
      </c>
      <c r="B12" t="s">
        <v>45</v>
      </c>
      <c r="C12" t="s">
        <v>3141</v>
      </c>
      <c r="D12" t="s">
        <v>21</v>
      </c>
      <c r="E12">
        <v>505451.56824822002</v>
      </c>
      <c r="F12">
        <v>1867.8</v>
      </c>
      <c r="G12">
        <v>21.1211568990758</v>
      </c>
      <c r="H12">
        <v>5.6263384360505198</v>
      </c>
      <c r="I12">
        <v>15.586016831493099</v>
      </c>
      <c r="J12">
        <v>3.5934715576128098</v>
      </c>
      <c r="K12">
        <v>1749.35134671377</v>
      </c>
      <c r="L12">
        <v>1567.26669405659</v>
      </c>
      <c r="M12">
        <v>75.478540147662997</v>
      </c>
      <c r="N12">
        <v>1.1129058791528099</v>
      </c>
      <c r="O12">
        <v>0.92086947210623304</v>
      </c>
      <c r="P12">
        <v>54.102553525019601</v>
      </c>
      <c r="Q12">
        <v>4.8329525600643998E-2</v>
      </c>
    </row>
    <row r="13" spans="1:17" x14ac:dyDescent="0.3">
      <c r="A13" t="s">
        <v>46</v>
      </c>
      <c r="B13" t="s">
        <v>47</v>
      </c>
      <c r="C13" t="s">
        <v>3145</v>
      </c>
      <c r="D13" t="s">
        <v>48</v>
      </c>
      <c r="E13">
        <v>490914.42914700002</v>
      </c>
      <c r="F13">
        <v>3570.3</v>
      </c>
      <c r="G13">
        <v>-8.4899361246404208</v>
      </c>
      <c r="H13">
        <v>-0.85011843196612003</v>
      </c>
      <c r="I13">
        <v>-11.2031418104589</v>
      </c>
      <c r="J13">
        <v>1.2655335971288</v>
      </c>
      <c r="K13">
        <v>3607.9568994876199</v>
      </c>
      <c r="L13">
        <v>3483.6855683686999</v>
      </c>
      <c r="M13">
        <v>52.076814086277899</v>
      </c>
      <c r="N13">
        <v>1.0297277539818099</v>
      </c>
      <c r="O13">
        <v>9.7918942385793795</v>
      </c>
      <c r="P13">
        <v>25.003938868756801</v>
      </c>
      <c r="Q13">
        <v>0.116098295878081</v>
      </c>
    </row>
    <row r="14" spans="1:17" x14ac:dyDescent="0.3">
      <c r="A14" t="s">
        <v>49</v>
      </c>
      <c r="B14" t="s">
        <v>50</v>
      </c>
      <c r="C14" t="s">
        <v>3146</v>
      </c>
      <c r="D14" t="s">
        <v>51</v>
      </c>
      <c r="E14">
        <v>453366.33925635001</v>
      </c>
      <c r="F14">
        <v>1889.55</v>
      </c>
      <c r="G14">
        <v>41.289888839362298</v>
      </c>
      <c r="H14">
        <v>4.3261250897840098</v>
      </c>
      <c r="I14">
        <v>12.8595569102837</v>
      </c>
      <c r="J14">
        <v>-0.42313103213000403</v>
      </c>
      <c r="K14">
        <v>1830.3890761377199</v>
      </c>
      <c r="L14">
        <v>1601.92591983187</v>
      </c>
      <c r="M14">
        <v>44.522079078795699</v>
      </c>
      <c r="N14">
        <v>0.84339326972020801</v>
      </c>
      <c r="O14">
        <v>3.74692387076287</v>
      </c>
      <c r="P14">
        <v>76.866195535171002</v>
      </c>
      <c r="Q14">
        <v>0.14508285733825799</v>
      </c>
    </row>
    <row r="15" spans="1:17" x14ac:dyDescent="0.3">
      <c r="A15" t="s">
        <v>52</v>
      </c>
      <c r="B15" t="s">
        <v>53</v>
      </c>
      <c r="C15" t="s">
        <v>3142</v>
      </c>
      <c r="D15" t="s">
        <v>54</v>
      </c>
      <c r="E15">
        <v>426726.86157274997</v>
      </c>
      <c r="F15">
        <v>6899.5</v>
      </c>
      <c r="G15">
        <v>-39.673996488945797</v>
      </c>
      <c r="H15">
        <v>-2.5360050739443398</v>
      </c>
      <c r="I15">
        <v>-11.6566719904148</v>
      </c>
      <c r="J15">
        <v>-3.8310628643478499</v>
      </c>
      <c r="K15">
        <v>7217.9922303480998</v>
      </c>
      <c r="L15">
        <v>7069.7221277349499</v>
      </c>
      <c r="M15">
        <v>21.539453040972202</v>
      </c>
      <c r="N15">
        <v>0.80395199014268004</v>
      </c>
      <c r="O15">
        <v>18.254946010580401</v>
      </c>
      <c r="P15">
        <v>11.5016645657584</v>
      </c>
      <c r="Q15">
        <v>-7.0525177470112999E-2</v>
      </c>
    </row>
    <row r="16" spans="1:17" x14ac:dyDescent="0.3">
      <c r="A16" t="s">
        <v>55</v>
      </c>
      <c r="B16" t="s">
        <v>56</v>
      </c>
      <c r="C16" t="s">
        <v>3147</v>
      </c>
      <c r="D16" t="s">
        <v>57</v>
      </c>
      <c r="E16">
        <v>405078.22774785</v>
      </c>
      <c r="F16">
        <v>417.75</v>
      </c>
      <c r="G16">
        <v>44.924911856146998</v>
      </c>
      <c r="H16">
        <v>5.8671593403819697</v>
      </c>
      <c r="I16">
        <v>7.2181873296170398</v>
      </c>
      <c r="J16">
        <v>1.8502800329450799</v>
      </c>
      <c r="K16">
        <v>413.82487533795597</v>
      </c>
      <c r="L16">
        <v>363.89412329392798</v>
      </c>
      <c r="M16">
        <v>38.859690499174697</v>
      </c>
      <c r="N16">
        <v>0.72557554021109105</v>
      </c>
      <c r="O16">
        <v>7.3488928785158496</v>
      </c>
      <c r="P16">
        <v>83.424807903402794</v>
      </c>
      <c r="Q16">
        <v>0.17797164233423601</v>
      </c>
    </row>
    <row r="17" spans="1:17" x14ac:dyDescent="0.3">
      <c r="A17" t="s">
        <v>58</v>
      </c>
      <c r="B17" t="s">
        <v>59</v>
      </c>
      <c r="C17" t="s">
        <v>3148</v>
      </c>
      <c r="D17" t="s">
        <v>60</v>
      </c>
      <c r="E17">
        <v>381802.62580124999</v>
      </c>
      <c r="F17">
        <v>12143.75</v>
      </c>
      <c r="G17">
        <v>-11.969973798357699</v>
      </c>
      <c r="H17">
        <v>3.7807914151907802</v>
      </c>
      <c r="I17">
        <v>-13.854072050987799</v>
      </c>
      <c r="J17">
        <v>-2.2309918800450799</v>
      </c>
      <c r="K17">
        <v>12549.268097006399</v>
      </c>
      <c r="L17">
        <v>11985.996467495101</v>
      </c>
      <c r="M17">
        <v>28.8267243952127</v>
      </c>
      <c r="N17">
        <v>0.98396915599201096</v>
      </c>
      <c r="O17">
        <v>12.650540401441001</v>
      </c>
      <c r="P17">
        <v>24.709247097605601</v>
      </c>
      <c r="Q17">
        <v>5.4572799233043E-2</v>
      </c>
    </row>
    <row r="18" spans="1:17" x14ac:dyDescent="0.3">
      <c r="A18" t="s">
        <v>61</v>
      </c>
      <c r="B18" t="s">
        <v>62</v>
      </c>
      <c r="C18" t="s">
        <v>3142</v>
      </c>
      <c r="D18" t="s">
        <v>24</v>
      </c>
      <c r="E18">
        <v>370603.73838075</v>
      </c>
      <c r="F18">
        <v>1864.05</v>
      </c>
      <c r="G18">
        <v>-19.7052677227841</v>
      </c>
      <c r="H18">
        <v>4.7672753994258903</v>
      </c>
      <c r="I18">
        <v>-7.4217756567376698</v>
      </c>
      <c r="J18">
        <v>4.7576646649730998</v>
      </c>
      <c r="K18">
        <v>1832.7370351350701</v>
      </c>
      <c r="L18">
        <v>1792.2490334465499</v>
      </c>
      <c r="M18">
        <v>50.627211948157203</v>
      </c>
      <c r="N18">
        <v>1.07838949395559</v>
      </c>
      <c r="O18">
        <v>4.1817547812558598</v>
      </c>
      <c r="P18">
        <v>20.740356899957899</v>
      </c>
      <c r="Q18">
        <v>-0.115805452112415</v>
      </c>
    </row>
    <row r="19" spans="1:17" x14ac:dyDescent="0.3">
      <c r="A19" t="s">
        <v>63</v>
      </c>
      <c r="B19" t="s">
        <v>64</v>
      </c>
      <c r="C19" t="s">
        <v>3148</v>
      </c>
      <c r="D19" t="s">
        <v>60</v>
      </c>
      <c r="E19">
        <v>355226.78197727998</v>
      </c>
      <c r="F19">
        <v>2964.6</v>
      </c>
      <c r="G19">
        <v>63.110865159743902</v>
      </c>
      <c r="H19">
        <v>13.2511023848205</v>
      </c>
      <c r="I19">
        <v>34.655548495969803</v>
      </c>
      <c r="J19">
        <v>-1.8938820958501701</v>
      </c>
      <c r="K19">
        <v>2936.0620477071202</v>
      </c>
      <c r="L19">
        <v>2473.9972863447401</v>
      </c>
      <c r="M19">
        <v>34.421977538469697</v>
      </c>
      <c r="N19">
        <v>1.0258905324194101</v>
      </c>
      <c r="O19">
        <v>8.6858260810901999</v>
      </c>
      <c r="P19">
        <v>104.45517241379299</v>
      </c>
      <c r="Q19">
        <v>0.191449775408326</v>
      </c>
    </row>
    <row r="20" spans="1:17" x14ac:dyDescent="0.3">
      <c r="A20" t="s">
        <v>65</v>
      </c>
      <c r="B20" t="s">
        <v>66</v>
      </c>
      <c r="C20" t="s">
        <v>3140</v>
      </c>
      <c r="D20" t="s">
        <v>67</v>
      </c>
      <c r="E20">
        <v>354260.66244096</v>
      </c>
      <c r="F20">
        <v>281.60000000000002</v>
      </c>
      <c r="G20">
        <v>28.3082153321904</v>
      </c>
      <c r="H20">
        <v>-0.45922713709754198</v>
      </c>
      <c r="I20">
        <v>-9.0305759831520191</v>
      </c>
      <c r="J20">
        <v>-0.37066708020121197</v>
      </c>
      <c r="K20">
        <v>298.65332632338101</v>
      </c>
      <c r="L20">
        <v>275.91126824162001</v>
      </c>
      <c r="M20">
        <v>32.754232038952502</v>
      </c>
      <c r="N20">
        <v>0.70179030565828904</v>
      </c>
      <c r="O20">
        <v>22.514204545454501</v>
      </c>
      <c r="P20">
        <v>56.531406336853799</v>
      </c>
      <c r="Q20">
        <v>6.5799719471619E-2</v>
      </c>
    </row>
    <row r="21" spans="1:17" x14ac:dyDescent="0.3">
      <c r="A21" t="s">
        <v>68</v>
      </c>
      <c r="B21" t="s">
        <v>69</v>
      </c>
      <c r="C21" t="s">
        <v>3142</v>
      </c>
      <c r="D21" t="s">
        <v>24</v>
      </c>
      <c r="E21">
        <v>350144.99516052002</v>
      </c>
      <c r="F21">
        <v>1131.8499999999999</v>
      </c>
      <c r="G21">
        <v>-12.645547148297901</v>
      </c>
      <c r="H21">
        <v>-3.7919324746642999</v>
      </c>
      <c r="I21">
        <v>-1.21583984560189</v>
      </c>
      <c r="J21">
        <v>-0.86503368400107605</v>
      </c>
      <c r="K21">
        <v>1192.3398767077599</v>
      </c>
      <c r="L21">
        <v>1146.65423972236</v>
      </c>
      <c r="M21">
        <v>25.688620915964801</v>
      </c>
      <c r="N21">
        <v>1.11424593937493</v>
      </c>
      <c r="O21">
        <v>18.359323231876999</v>
      </c>
      <c r="P21">
        <v>18.966785789363001</v>
      </c>
      <c r="Q21">
        <v>2.2894755791423999E-2</v>
      </c>
    </row>
    <row r="22" spans="1:17" x14ac:dyDescent="0.3">
      <c r="A22" t="s">
        <v>70</v>
      </c>
      <c r="B22" t="s">
        <v>71</v>
      </c>
      <c r="C22" t="s">
        <v>3149</v>
      </c>
      <c r="D22" t="s">
        <v>72</v>
      </c>
      <c r="E22">
        <v>347841.217202375</v>
      </c>
      <c r="F22">
        <v>3013.75</v>
      </c>
      <c r="G22">
        <v>2.1487566226692301</v>
      </c>
      <c r="H22">
        <v>5.8346621088458903</v>
      </c>
      <c r="I22">
        <v>-11.9318838492306</v>
      </c>
      <c r="J22">
        <v>-1.4408056434839601E-2</v>
      </c>
      <c r="K22">
        <v>3079.9978766129602</v>
      </c>
      <c r="L22">
        <v>3017.8483842676401</v>
      </c>
      <c r="M22">
        <v>34.039084481952898</v>
      </c>
      <c r="N22">
        <v>0.83078395686709205</v>
      </c>
      <c r="O22">
        <v>24.227291580257099</v>
      </c>
      <c r="P22">
        <v>40.697945845004597</v>
      </c>
      <c r="Q22">
        <v>7.2875679074065003E-2</v>
      </c>
    </row>
    <row r="23" spans="1:17" x14ac:dyDescent="0.3">
      <c r="A23" t="s">
        <v>73</v>
      </c>
      <c r="B23" t="s">
        <v>74</v>
      </c>
      <c r="C23" t="s">
        <v>3148</v>
      </c>
      <c r="D23" t="s">
        <v>60</v>
      </c>
      <c r="E23">
        <v>328197.22648067999</v>
      </c>
      <c r="F23">
        <v>891.6</v>
      </c>
      <c r="G23">
        <v>11.050134670404701</v>
      </c>
      <c r="H23">
        <v>-4.4879749236239697</v>
      </c>
      <c r="I23">
        <v>-19.958289293776399</v>
      </c>
      <c r="J23">
        <v>-1.6605479979578399</v>
      </c>
      <c r="K23">
        <v>984.128620480623</v>
      </c>
      <c r="L23">
        <v>938.17335553116902</v>
      </c>
      <c r="M23">
        <v>21.168949987666799</v>
      </c>
      <c r="N23">
        <v>0.96032594042768304</v>
      </c>
      <c r="O23">
        <v>32.234185733512703</v>
      </c>
      <c r="P23">
        <v>43.378628286564201</v>
      </c>
      <c r="Q23">
        <v>7.9947575732335005E-2</v>
      </c>
    </row>
    <row r="24" spans="1:17" x14ac:dyDescent="0.3">
      <c r="A24" t="s">
        <v>75</v>
      </c>
      <c r="B24" t="s">
        <v>76</v>
      </c>
      <c r="C24" t="s">
        <v>3150</v>
      </c>
      <c r="D24" t="s">
        <v>77</v>
      </c>
      <c r="E24">
        <v>317518.14310454001</v>
      </c>
      <c r="F24">
        <v>11017.3</v>
      </c>
      <c r="G24">
        <v>7.7894843604759698</v>
      </c>
      <c r="H24">
        <v>0.102766353338379</v>
      </c>
      <c r="I24">
        <v>5.6727323982182201</v>
      </c>
      <c r="J24">
        <v>-3.35193571973346E-2</v>
      </c>
      <c r="K24">
        <v>11460.379412431301</v>
      </c>
      <c r="L24">
        <v>10604.732262527399</v>
      </c>
      <c r="M24">
        <v>27.255649481604401</v>
      </c>
      <c r="N24">
        <v>0.86800070193036805</v>
      </c>
      <c r="O24">
        <v>10.172183747379099</v>
      </c>
      <c r="P24">
        <v>35.089601559674001</v>
      </c>
      <c r="Q24">
        <v>4.9882029365569999E-2</v>
      </c>
    </row>
    <row r="25" spans="1:17" x14ac:dyDescent="0.3">
      <c r="A25" t="s">
        <v>78</v>
      </c>
      <c r="B25" t="s">
        <v>79</v>
      </c>
      <c r="C25" t="s">
        <v>3147</v>
      </c>
      <c r="D25" t="s">
        <v>80</v>
      </c>
      <c r="E25">
        <v>307989.49546618498</v>
      </c>
      <c r="F25">
        <v>331.15</v>
      </c>
      <c r="G25">
        <v>34.9333208307511</v>
      </c>
      <c r="H25">
        <v>-0.53586145743522096</v>
      </c>
      <c r="I25">
        <v>6.4775672941472902</v>
      </c>
      <c r="J25">
        <v>-0.37705303817758501</v>
      </c>
      <c r="K25">
        <v>336.77498382546298</v>
      </c>
      <c r="L25">
        <v>304.51972675310401</v>
      </c>
      <c r="M25">
        <v>42.961564635437199</v>
      </c>
      <c r="N25">
        <v>1.02126489314047</v>
      </c>
      <c r="O25">
        <v>10.5994262418843</v>
      </c>
      <c r="P25">
        <v>68.695873662761002</v>
      </c>
      <c r="Q25">
        <v>0.11385378833597901</v>
      </c>
    </row>
    <row r="26" spans="1:17" x14ac:dyDescent="0.3">
      <c r="A26" t="s">
        <v>81</v>
      </c>
      <c r="B26" t="s">
        <v>82</v>
      </c>
      <c r="C26" t="s">
        <v>3151</v>
      </c>
      <c r="D26" t="s">
        <v>83</v>
      </c>
      <c r="E26">
        <v>302192.6715</v>
      </c>
      <c r="F26">
        <v>4518.6000000000004</v>
      </c>
      <c r="G26">
        <v>105.17974773933901</v>
      </c>
      <c r="H26">
        <v>4.14045721481898</v>
      </c>
      <c r="I26">
        <v>11.135144774471501</v>
      </c>
      <c r="J26">
        <v>6.7042068180961198</v>
      </c>
      <c r="K26">
        <v>4566.9589534707202</v>
      </c>
      <c r="L26">
        <v>4093.9186905414399</v>
      </c>
      <c r="M26">
        <v>54.365897122324697</v>
      </c>
      <c r="N26">
        <v>0.76757037464871303</v>
      </c>
      <c r="O26">
        <v>25.586464834240601</v>
      </c>
      <c r="P26">
        <v>155.60583776445301</v>
      </c>
      <c r="Q26">
        <v>0.25749557461988498</v>
      </c>
    </row>
    <row r="27" spans="1:17" x14ac:dyDescent="0.3">
      <c r="A27" t="s">
        <v>84</v>
      </c>
      <c r="B27" t="s">
        <v>85</v>
      </c>
      <c r="C27" t="s">
        <v>3140</v>
      </c>
      <c r="D27" t="s">
        <v>86</v>
      </c>
      <c r="E27">
        <v>301912.06073972897</v>
      </c>
      <c r="F27">
        <v>489.9</v>
      </c>
      <c r="G27">
        <v>29.421142090287901</v>
      </c>
      <c r="H27">
        <v>2.9951652381471701</v>
      </c>
      <c r="I27">
        <v>-5.1759978553329498E-2</v>
      </c>
      <c r="J27">
        <v>2.1782559213436099</v>
      </c>
      <c r="K27">
        <v>499.25705997464797</v>
      </c>
      <c r="L27">
        <v>456.57922450884598</v>
      </c>
      <c r="M27">
        <v>42.844302032369498</v>
      </c>
      <c r="N27">
        <v>0.65210789764452903</v>
      </c>
      <c r="O27">
        <v>10.951214533578201</v>
      </c>
      <c r="P27">
        <v>61.7365467150874</v>
      </c>
      <c r="Q27">
        <v>0.13310827158928901</v>
      </c>
    </row>
    <row r="28" spans="1:17" x14ac:dyDescent="0.3">
      <c r="A28" t="s">
        <v>87</v>
      </c>
      <c r="B28" t="s">
        <v>88</v>
      </c>
      <c r="C28" t="s">
        <v>3152</v>
      </c>
      <c r="D28" t="s">
        <v>89</v>
      </c>
      <c r="E28">
        <v>301892.54856209998</v>
      </c>
      <c r="F28">
        <v>3403.35</v>
      </c>
      <c r="G28">
        <v>-22.058271295857001</v>
      </c>
      <c r="H28">
        <v>-4.7759105149301897</v>
      </c>
      <c r="I28">
        <v>-15.201869137102401</v>
      </c>
      <c r="J28">
        <v>-0.27276537755401398</v>
      </c>
      <c r="K28">
        <v>3581.5294684483501</v>
      </c>
      <c r="L28">
        <v>3475.7757473124302</v>
      </c>
      <c r="M28">
        <v>22.232570821427199</v>
      </c>
      <c r="N28">
        <v>0.87823914647791501</v>
      </c>
      <c r="O28">
        <v>14.2095288465776</v>
      </c>
      <c r="P28">
        <v>11.378921015168601</v>
      </c>
      <c r="Q28">
        <v>2.7655306659839E-2</v>
      </c>
    </row>
    <row r="29" spans="1:17" x14ac:dyDescent="0.3">
      <c r="A29" t="s">
        <v>90</v>
      </c>
      <c r="B29" t="s">
        <v>91</v>
      </c>
      <c r="C29" t="s">
        <v>3153</v>
      </c>
      <c r="D29" t="s">
        <v>92</v>
      </c>
      <c r="E29">
        <v>301274.57865914999</v>
      </c>
      <c r="F29">
        <v>1394.7</v>
      </c>
      <c r="G29">
        <v>48.306454743860499</v>
      </c>
      <c r="H29">
        <v>-0.15654372376553699</v>
      </c>
      <c r="I29">
        <v>-4.0949461117026598</v>
      </c>
      <c r="J29">
        <v>-6.9487806128267701E-3</v>
      </c>
      <c r="K29">
        <v>1443.1778716175099</v>
      </c>
      <c r="L29">
        <v>1334.1854113919801</v>
      </c>
      <c r="M29">
        <v>39.910948403691002</v>
      </c>
      <c r="N29">
        <v>0.87087997852823995</v>
      </c>
      <c r="O29">
        <v>16.254391625439101</v>
      </c>
      <c r="P29">
        <v>84.850894632206703</v>
      </c>
      <c r="Q29">
        <v>6.7957732638172993E-2</v>
      </c>
    </row>
    <row r="30" spans="1:17" x14ac:dyDescent="0.3">
      <c r="A30" t="s">
        <v>93</v>
      </c>
      <c r="B30" t="s">
        <v>94</v>
      </c>
      <c r="C30" t="s">
        <v>3152</v>
      </c>
      <c r="D30" t="s">
        <v>95</v>
      </c>
      <c r="E30">
        <v>292954.74382541497</v>
      </c>
      <c r="F30">
        <v>3055.85</v>
      </c>
      <c r="G30">
        <v>-26.779874085152802</v>
      </c>
      <c r="H30">
        <v>-4.9815400938035301</v>
      </c>
      <c r="I30">
        <v>-2.90987144425246</v>
      </c>
      <c r="J30">
        <v>0.61145611354671903</v>
      </c>
      <c r="K30">
        <v>3140.8924160598999</v>
      </c>
      <c r="L30">
        <v>3060.14842346147</v>
      </c>
      <c r="M30">
        <v>33.654785696483899</v>
      </c>
      <c r="N30">
        <v>0.82346208934857401</v>
      </c>
      <c r="O30">
        <v>12.0130241994862</v>
      </c>
      <c r="P30">
        <v>14.4470244560128</v>
      </c>
      <c r="Q30">
        <v>-4.7623534107436E-2</v>
      </c>
    </row>
    <row r="31" spans="1:17" x14ac:dyDescent="0.3">
      <c r="A31" t="s">
        <v>96</v>
      </c>
      <c r="B31" t="s">
        <v>97</v>
      </c>
      <c r="C31" t="s">
        <v>3142</v>
      </c>
      <c r="D31" t="s">
        <v>43</v>
      </c>
      <c r="E31">
        <v>289377.45954865997</v>
      </c>
      <c r="F31">
        <v>1815.8</v>
      </c>
      <c r="G31">
        <v>-15.3860692710027</v>
      </c>
      <c r="H31">
        <v>2.9567257125599702</v>
      </c>
      <c r="I31">
        <v>2.1737605572033298</v>
      </c>
      <c r="J31">
        <v>0.31438911555167098</v>
      </c>
      <c r="K31">
        <v>1813.5860947250101</v>
      </c>
      <c r="L31">
        <v>1677.82549104038</v>
      </c>
      <c r="M31">
        <v>29.8743510959996</v>
      </c>
      <c r="N31">
        <v>0.65058222257116005</v>
      </c>
      <c r="O31">
        <v>11.7909461394426</v>
      </c>
      <c r="P31">
        <v>27.958845706634701</v>
      </c>
      <c r="Q31">
        <v>-5.0589173458793997E-2</v>
      </c>
    </row>
    <row r="32" spans="1:17" x14ac:dyDescent="0.3">
      <c r="A32" t="s">
        <v>98</v>
      </c>
      <c r="B32" t="s">
        <v>99</v>
      </c>
      <c r="C32" t="s">
        <v>3148</v>
      </c>
      <c r="D32" t="s">
        <v>100</v>
      </c>
      <c r="E32">
        <v>282593.34012756002</v>
      </c>
      <c r="F32">
        <v>10119.450000000001</v>
      </c>
      <c r="G32">
        <v>71.901908271748596</v>
      </c>
      <c r="H32">
        <v>2.0939247299305999</v>
      </c>
      <c r="I32">
        <v>0.42479116231481401</v>
      </c>
      <c r="J32">
        <v>-0.972205010043941</v>
      </c>
      <c r="K32">
        <v>11201.8713924245</v>
      </c>
      <c r="L32">
        <v>9345.8301484915992</v>
      </c>
      <c r="M32">
        <v>15.2488869580261</v>
      </c>
      <c r="N32">
        <v>1.42342160385344</v>
      </c>
      <c r="O32">
        <v>26.232156885996702</v>
      </c>
      <c r="P32">
        <v>99.594674556212993</v>
      </c>
      <c r="Q32">
        <v>0.14485306398480499</v>
      </c>
    </row>
    <row r="33" spans="1:17" x14ac:dyDescent="0.3">
      <c r="A33" t="s">
        <v>101</v>
      </c>
      <c r="B33" t="s">
        <v>102</v>
      </c>
      <c r="C33" t="s">
        <v>3141</v>
      </c>
      <c r="D33" t="s">
        <v>21</v>
      </c>
      <c r="E33">
        <v>276300.05959575</v>
      </c>
      <c r="F33">
        <v>528.75</v>
      </c>
      <c r="G33">
        <v>3.5978663193255702</v>
      </c>
      <c r="H33">
        <v>-0.35010099743279499</v>
      </c>
      <c r="I33">
        <v>7.2459698245975597</v>
      </c>
      <c r="J33">
        <v>0.471048253500919</v>
      </c>
      <c r="K33">
        <v>528.06573415136904</v>
      </c>
      <c r="L33">
        <v>495.30486986088499</v>
      </c>
      <c r="M33">
        <v>44.681316176697202</v>
      </c>
      <c r="N33">
        <v>0.96168413267988895</v>
      </c>
      <c r="O33">
        <v>9.6737588652482103</v>
      </c>
      <c r="P33">
        <v>40.981202506332401</v>
      </c>
      <c r="Q33">
        <v>-0.109835687810514</v>
      </c>
    </row>
    <row r="34" spans="1:17" x14ac:dyDescent="0.3">
      <c r="A34" t="s">
        <v>103</v>
      </c>
      <c r="B34" t="s">
        <v>104</v>
      </c>
      <c r="C34" t="s">
        <v>3151</v>
      </c>
      <c r="D34" t="s">
        <v>105</v>
      </c>
      <c r="E34">
        <v>274841.14860007499</v>
      </c>
      <c r="F34">
        <v>7717.65</v>
      </c>
      <c r="G34">
        <v>89.867154107448997</v>
      </c>
      <c r="H34">
        <v>21.358781395822501</v>
      </c>
      <c r="I34">
        <v>26.572228239315901</v>
      </c>
      <c r="J34">
        <v>4.39572531605614</v>
      </c>
      <c r="K34">
        <v>7188.3312602876204</v>
      </c>
      <c r="L34">
        <v>6239.98711914455</v>
      </c>
      <c r="M34">
        <v>58.6875422436487</v>
      </c>
      <c r="N34">
        <v>0.98559213840210103</v>
      </c>
      <c r="O34">
        <v>5.3416519277241097</v>
      </c>
      <c r="P34">
        <v>137.75878003696801</v>
      </c>
      <c r="Q34">
        <v>0.189704987018605</v>
      </c>
    </row>
    <row r="35" spans="1:17" x14ac:dyDescent="0.3">
      <c r="A35" t="s">
        <v>106</v>
      </c>
      <c r="B35" t="s">
        <v>107</v>
      </c>
      <c r="C35" t="s">
        <v>3147</v>
      </c>
      <c r="D35" t="s">
        <v>108</v>
      </c>
      <c r="E35">
        <v>274599.95022369002</v>
      </c>
      <c r="F35">
        <v>1733.55</v>
      </c>
      <c r="G35">
        <v>57.811944580783504</v>
      </c>
      <c r="H35">
        <v>-6.8499750721458197</v>
      </c>
      <c r="I35">
        <v>-14.108031487377501</v>
      </c>
      <c r="J35">
        <v>-1.97564334988824</v>
      </c>
      <c r="K35">
        <v>1850.7447374436099</v>
      </c>
      <c r="L35">
        <v>1742.7883925042199</v>
      </c>
      <c r="M35">
        <v>26.659057554039801</v>
      </c>
      <c r="N35">
        <v>0.33785250293255797</v>
      </c>
      <c r="O35">
        <v>25.413169507657599</v>
      </c>
      <c r="P35">
        <v>112.562074673533</v>
      </c>
      <c r="Q35">
        <v>4.8556174905931997E-2</v>
      </c>
    </row>
    <row r="36" spans="1:17" x14ac:dyDescent="0.3">
      <c r="A36" t="s">
        <v>109</v>
      </c>
      <c r="B36" t="s">
        <v>110</v>
      </c>
      <c r="C36" t="s">
        <v>3154</v>
      </c>
      <c r="D36" t="s">
        <v>111</v>
      </c>
      <c r="E36">
        <v>274423.87783086498</v>
      </c>
      <c r="F36">
        <v>7719.65</v>
      </c>
      <c r="G36">
        <v>246.38885231886701</v>
      </c>
      <c r="H36">
        <v>8.30947406106886</v>
      </c>
      <c r="I36">
        <v>77.130355945155898</v>
      </c>
      <c r="J36">
        <v>-3.87028462458558</v>
      </c>
      <c r="K36">
        <v>7200.0841100285797</v>
      </c>
      <c r="L36">
        <v>5337.9410776050399</v>
      </c>
      <c r="M36">
        <v>44.214542346899698</v>
      </c>
      <c r="N36">
        <v>0.86092726127203001</v>
      </c>
      <c r="O36">
        <v>8.1007558632839594</v>
      </c>
      <c r="P36">
        <v>296.89717223650302</v>
      </c>
      <c r="Q36">
        <v>0.28825407817099802</v>
      </c>
    </row>
    <row r="37" spans="1:17" x14ac:dyDescent="0.3">
      <c r="A37" t="s">
        <v>112</v>
      </c>
      <c r="B37" t="s">
        <v>113</v>
      </c>
      <c r="C37" t="s">
        <v>3154</v>
      </c>
      <c r="D37" t="s">
        <v>114</v>
      </c>
      <c r="E37">
        <v>266000.15620636003</v>
      </c>
      <c r="F37">
        <v>4087.7</v>
      </c>
      <c r="G37">
        <v>-18.555110815305799</v>
      </c>
      <c r="H37">
        <v>-17.597828649256499</v>
      </c>
      <c r="I37">
        <v>-23.405476016712001</v>
      </c>
      <c r="J37">
        <v>-9.6814931013839605</v>
      </c>
      <c r="K37">
        <v>4859.6342432845704</v>
      </c>
      <c r="L37">
        <v>4612.2477124493898</v>
      </c>
      <c r="M37">
        <v>15.0508441665401</v>
      </c>
      <c r="N37">
        <v>2.3083103353237799</v>
      </c>
      <c r="O37">
        <v>34.179367370403902</v>
      </c>
      <c r="P37">
        <v>12.9198895027624</v>
      </c>
      <c r="Q37">
        <v>-5.1176719705697003E-2</v>
      </c>
    </row>
    <row r="38" spans="1:17" x14ac:dyDescent="0.3">
      <c r="A38" t="s">
        <v>115</v>
      </c>
      <c r="B38" t="s">
        <v>116</v>
      </c>
      <c r="C38" t="s">
        <v>3149</v>
      </c>
      <c r="D38" t="s">
        <v>117</v>
      </c>
      <c r="E38">
        <v>238956.5040702</v>
      </c>
      <c r="F38">
        <v>979.5</v>
      </c>
      <c r="G38">
        <v>-0.96287965572066903</v>
      </c>
      <c r="H38">
        <v>4.4157353088420797</v>
      </c>
      <c r="I38">
        <v>4.1965358646253899</v>
      </c>
      <c r="J38">
        <v>-0.26801339327747797</v>
      </c>
      <c r="K38">
        <v>969.107335235915</v>
      </c>
      <c r="L38">
        <v>899.04351936837099</v>
      </c>
      <c r="M38">
        <v>34.971860968187997</v>
      </c>
      <c r="N38">
        <v>1.1631497771622901</v>
      </c>
      <c r="O38">
        <v>8.5247575293517102</v>
      </c>
      <c r="P38">
        <v>35.477178423236502</v>
      </c>
      <c r="Q38">
        <v>3.4579293849536001E-2</v>
      </c>
    </row>
    <row r="39" spans="1:17" x14ac:dyDescent="0.3">
      <c r="A39" t="s">
        <v>118</v>
      </c>
      <c r="B39" t="s">
        <v>119</v>
      </c>
      <c r="C39" t="s">
        <v>3154</v>
      </c>
      <c r="D39" t="s">
        <v>120</v>
      </c>
      <c r="E39">
        <v>235546.83242230001</v>
      </c>
      <c r="F39">
        <v>270.55</v>
      </c>
      <c r="G39">
        <v>112.710557988399</v>
      </c>
      <c r="H39">
        <v>1.49521154467096</v>
      </c>
      <c r="I39">
        <v>34.337246766844103</v>
      </c>
      <c r="J39">
        <v>-1.3555472449261501</v>
      </c>
      <c r="K39">
        <v>264.43409272653298</v>
      </c>
      <c r="L39">
        <v>208.12870639098401</v>
      </c>
      <c r="M39">
        <v>40.533392981092803</v>
      </c>
      <c r="N39">
        <v>0.67229858112016705</v>
      </c>
      <c r="O39">
        <v>10.2384032526335</v>
      </c>
      <c r="P39">
        <v>167.20987654320899</v>
      </c>
      <c r="Q39">
        <v>7.2873665775527993E-2</v>
      </c>
    </row>
    <row r="40" spans="1:17" x14ac:dyDescent="0.3">
      <c r="A40" t="s">
        <v>121</v>
      </c>
      <c r="B40" t="s">
        <v>122</v>
      </c>
      <c r="C40" t="s">
        <v>3147</v>
      </c>
      <c r="D40" t="s">
        <v>57</v>
      </c>
      <c r="E40">
        <v>234926.15089630999</v>
      </c>
      <c r="F40">
        <v>609.1</v>
      </c>
      <c r="G40">
        <v>61.600886793197198</v>
      </c>
      <c r="H40">
        <v>-3.5461556592541199</v>
      </c>
      <c r="I40">
        <v>-9.9089090765519696</v>
      </c>
      <c r="J40">
        <v>-1.2013654903648601</v>
      </c>
      <c r="K40">
        <v>656.24850868812905</v>
      </c>
      <c r="L40">
        <v>612.65877763057301</v>
      </c>
      <c r="M40">
        <v>25.151644759538701</v>
      </c>
      <c r="N40">
        <v>0.30649237280754899</v>
      </c>
      <c r="O40">
        <v>47.0776555573797</v>
      </c>
      <c r="P40">
        <v>110.506307240366</v>
      </c>
      <c r="Q40">
        <v>0.15509380101024201</v>
      </c>
    </row>
    <row r="41" spans="1:17" x14ac:dyDescent="0.3">
      <c r="A41" t="s">
        <v>123</v>
      </c>
      <c r="B41" t="s">
        <v>124</v>
      </c>
      <c r="C41" t="s">
        <v>3140</v>
      </c>
      <c r="D41" t="s">
        <v>18</v>
      </c>
      <c r="E41">
        <v>231983.704155924</v>
      </c>
      <c r="F41">
        <v>164.28</v>
      </c>
      <c r="G41">
        <v>53.930147794294903</v>
      </c>
      <c r="H41">
        <v>0.60596970937592598</v>
      </c>
      <c r="I41">
        <v>-14.540965816385899</v>
      </c>
      <c r="J41">
        <v>2.7160999313599299</v>
      </c>
      <c r="K41">
        <v>170.12265669476599</v>
      </c>
      <c r="L41">
        <v>159.02208521243301</v>
      </c>
      <c r="M41">
        <v>39.289379090628501</v>
      </c>
      <c r="N41">
        <v>0.83746817810221896</v>
      </c>
      <c r="O41">
        <v>19.7954711468224</v>
      </c>
      <c r="P41">
        <v>92.140350877192901</v>
      </c>
      <c r="Q41">
        <v>8.0597750113790001E-2</v>
      </c>
    </row>
    <row r="42" spans="1:17" x14ac:dyDescent="0.3">
      <c r="A42" t="s">
        <v>125</v>
      </c>
      <c r="B42" t="s">
        <v>126</v>
      </c>
      <c r="C42" t="s">
        <v>3144</v>
      </c>
      <c r="D42" t="s">
        <v>127</v>
      </c>
      <c r="E42">
        <v>229344.06364919999</v>
      </c>
      <c r="F42">
        <v>2378.6999999999998</v>
      </c>
      <c r="G42">
        <v>-22.947288233270001</v>
      </c>
      <c r="H42">
        <v>-1.07664131101379</v>
      </c>
      <c r="I42">
        <v>-15.1530734130358</v>
      </c>
      <c r="J42">
        <v>-1.02503695061962</v>
      </c>
      <c r="K42">
        <v>2558.2894370106901</v>
      </c>
      <c r="L42">
        <v>2504.2297445141999</v>
      </c>
      <c r="M42">
        <v>12.5807890252487</v>
      </c>
      <c r="N42">
        <v>1.1840054153692401</v>
      </c>
      <c r="O42">
        <v>16.786480010089502</v>
      </c>
      <c r="P42">
        <v>2.9717971472478899</v>
      </c>
      <c r="Q42">
        <v>-1.1956471211656E-2</v>
      </c>
    </row>
    <row r="43" spans="1:17" x14ac:dyDescent="0.3">
      <c r="A43" t="s">
        <v>128</v>
      </c>
      <c r="B43" t="s">
        <v>129</v>
      </c>
      <c r="C43" t="s">
        <v>3149</v>
      </c>
      <c r="D43" t="s">
        <v>130</v>
      </c>
      <c r="E43">
        <v>214730.71158</v>
      </c>
      <c r="F43">
        <v>508.2</v>
      </c>
      <c r="G43">
        <v>33.292494085523103</v>
      </c>
      <c r="H43">
        <v>4.9973824393259401</v>
      </c>
      <c r="I43">
        <v>13.7489085270752</v>
      </c>
      <c r="J43">
        <v>1.2892150462867</v>
      </c>
      <c r="K43">
        <v>525.75318573221602</v>
      </c>
      <c r="L43">
        <v>493.13161583928297</v>
      </c>
      <c r="M43">
        <v>47.623146546882801</v>
      </c>
      <c r="N43">
        <v>0.55739649021859505</v>
      </c>
      <c r="O43">
        <v>58.933490751672501</v>
      </c>
      <c r="P43">
        <v>78.566408995080806</v>
      </c>
      <c r="Q43">
        <v>4.2778676726051998E-2</v>
      </c>
    </row>
    <row r="44" spans="1:17" x14ac:dyDescent="0.3">
      <c r="A44" t="s">
        <v>131</v>
      </c>
      <c r="B44" t="s">
        <v>132</v>
      </c>
      <c r="C44" t="s">
        <v>3155</v>
      </c>
      <c r="D44" t="s">
        <v>133</v>
      </c>
      <c r="E44">
        <v>213124.3378866</v>
      </c>
      <c r="F44">
        <v>861</v>
      </c>
      <c r="G44">
        <v>26.885006032424201</v>
      </c>
      <c r="H44">
        <v>5.5086628617179496</v>
      </c>
      <c r="I44">
        <v>-11.1698291556049</v>
      </c>
      <c r="J44">
        <v>3.8783502547970201</v>
      </c>
      <c r="K44">
        <v>860.27121876951799</v>
      </c>
      <c r="L44">
        <v>808.42722746866002</v>
      </c>
      <c r="M44">
        <v>47.153985458790203</v>
      </c>
      <c r="N44">
        <v>1.04516406616209</v>
      </c>
      <c r="O44">
        <v>12.3809523809523</v>
      </c>
      <c r="P44">
        <v>67.672833495618306</v>
      </c>
      <c r="Q44">
        <v>0.10864290476288101</v>
      </c>
    </row>
    <row r="45" spans="1:17" x14ac:dyDescent="0.3">
      <c r="A45" t="s">
        <v>134</v>
      </c>
      <c r="B45" t="s">
        <v>135</v>
      </c>
      <c r="C45" t="s">
        <v>3142</v>
      </c>
      <c r="D45" t="s">
        <v>54</v>
      </c>
      <c r="E45">
        <v>209118.34904802</v>
      </c>
      <c r="F45">
        <v>329.15</v>
      </c>
      <c r="G45">
        <v>24.043671287332302</v>
      </c>
      <c r="H45">
        <v>-1.61662537489134</v>
      </c>
      <c r="I45">
        <v>-24.763394103662101</v>
      </c>
      <c r="J45">
        <v>-2.2392970440733402</v>
      </c>
      <c r="K45">
        <v>341.88534343358799</v>
      </c>
      <c r="L45">
        <v>315.95545761233399</v>
      </c>
      <c r="M45">
        <v>26.055087064911898</v>
      </c>
      <c r="N45">
        <v>0.79852578663200802</v>
      </c>
      <c r="O45">
        <v>19.914932401640499</v>
      </c>
      <c r="P45">
        <v>61.150550795593603</v>
      </c>
    </row>
    <row r="46" spans="1:17" x14ac:dyDescent="0.3">
      <c r="A46" t="s">
        <v>136</v>
      </c>
      <c r="B46" t="s">
        <v>137</v>
      </c>
      <c r="C46" t="s">
        <v>3151</v>
      </c>
      <c r="D46" t="s">
        <v>138</v>
      </c>
      <c r="E46">
        <v>207999.756579195</v>
      </c>
      <c r="F46">
        <v>284.55</v>
      </c>
      <c r="G46">
        <v>80.450436176554007</v>
      </c>
      <c r="H46">
        <v>1.13101446108133</v>
      </c>
      <c r="I46">
        <v>11.3538154867715</v>
      </c>
      <c r="J46">
        <v>1.46922866910732</v>
      </c>
      <c r="K46">
        <v>289.04932695650899</v>
      </c>
      <c r="L46">
        <v>255.275670588346</v>
      </c>
      <c r="M46">
        <v>49.9516427727159</v>
      </c>
      <c r="N46">
        <v>0.66495321441070698</v>
      </c>
      <c r="O46">
        <v>19.662625197680502</v>
      </c>
      <c r="P46">
        <v>124.05511811023599</v>
      </c>
      <c r="Q46">
        <v>0.208196444250692</v>
      </c>
    </row>
    <row r="47" spans="1:17" x14ac:dyDescent="0.3">
      <c r="A47" t="s">
        <v>139</v>
      </c>
      <c r="B47" t="s">
        <v>140</v>
      </c>
      <c r="C47" t="s">
        <v>3142</v>
      </c>
      <c r="D47" t="s">
        <v>141</v>
      </c>
      <c r="E47">
        <v>194877.561472</v>
      </c>
      <c r="F47">
        <v>149.12</v>
      </c>
      <c r="G47">
        <v>63.4750847967615</v>
      </c>
      <c r="H47">
        <v>-5.0144291187018002</v>
      </c>
      <c r="I47">
        <v>-6.6969920861575201</v>
      </c>
      <c r="J47">
        <v>-1.11579092437851</v>
      </c>
      <c r="K47">
        <v>163.75004008117</v>
      </c>
      <c r="L47">
        <v>152.048947762935</v>
      </c>
      <c r="M47">
        <v>35.176787214657402</v>
      </c>
      <c r="N47">
        <v>0.60998000524958895</v>
      </c>
      <c r="O47">
        <v>53.567596566523498</v>
      </c>
      <c r="P47">
        <v>126.79847908745199</v>
      </c>
      <c r="Q47">
        <v>0.156129691409397</v>
      </c>
    </row>
    <row r="48" spans="1:17" x14ac:dyDescent="0.3">
      <c r="A48" t="s">
        <v>142</v>
      </c>
      <c r="B48" t="s">
        <v>143</v>
      </c>
      <c r="C48" t="s">
        <v>3144</v>
      </c>
      <c r="D48" t="s">
        <v>144</v>
      </c>
      <c r="E48">
        <v>191152.1785102</v>
      </c>
      <c r="F48">
        <v>588.4</v>
      </c>
      <c r="G48">
        <v>33.228353096117097</v>
      </c>
      <c r="H48">
        <v>0.57778108423309105</v>
      </c>
      <c r="I48">
        <v>-6.5225576273872798</v>
      </c>
      <c r="J48">
        <v>2.3693470828372001</v>
      </c>
      <c r="K48">
        <v>610.80260380715799</v>
      </c>
      <c r="L48">
        <v>568.717063581861</v>
      </c>
      <c r="M48">
        <v>43.211103466824397</v>
      </c>
      <c r="N48">
        <v>1.24396051787601</v>
      </c>
      <c r="O48">
        <v>15.7579877634262</v>
      </c>
      <c r="P48">
        <v>77.624826420334401</v>
      </c>
      <c r="Q48">
        <v>0.217626005968763</v>
      </c>
    </row>
    <row r="49" spans="1:17" x14ac:dyDescent="0.3">
      <c r="A49" t="s">
        <v>145</v>
      </c>
      <c r="B49" t="s">
        <v>146</v>
      </c>
      <c r="C49" t="s">
        <v>3149</v>
      </c>
      <c r="D49" t="s">
        <v>117</v>
      </c>
      <c r="E49">
        <v>190249.02068483899</v>
      </c>
      <c r="F49">
        <v>152.4</v>
      </c>
      <c r="G49">
        <v>-5.3034500877203996</v>
      </c>
      <c r="H49">
        <v>3.44249690711806</v>
      </c>
      <c r="I49">
        <v>-16.527822734249899</v>
      </c>
      <c r="J49">
        <v>-1.2781225423070699</v>
      </c>
      <c r="K49">
        <v>158.30140120315701</v>
      </c>
      <c r="L49">
        <v>153.90106929064399</v>
      </c>
      <c r="M49">
        <v>24.387389517135801</v>
      </c>
      <c r="N49">
        <v>0.99812820933788204</v>
      </c>
      <c r="O49">
        <v>21.128608923884499</v>
      </c>
      <c r="P49">
        <v>32.9842931937172</v>
      </c>
      <c r="Q49">
        <v>-2.0432574249889999E-3</v>
      </c>
    </row>
    <row r="50" spans="1:17" x14ac:dyDescent="0.3">
      <c r="A50" t="s">
        <v>147</v>
      </c>
      <c r="B50" t="s">
        <v>148</v>
      </c>
      <c r="C50" t="s">
        <v>3141</v>
      </c>
      <c r="D50" t="s">
        <v>21</v>
      </c>
      <c r="E50">
        <v>189355.92686523899</v>
      </c>
      <c r="F50">
        <v>6394.45</v>
      </c>
      <c r="G50">
        <v>-2.2807957204758398</v>
      </c>
      <c r="H50">
        <v>1.8452277011274201</v>
      </c>
      <c r="I50">
        <v>24.386611002668399</v>
      </c>
      <c r="J50">
        <v>-0.33830278230516703</v>
      </c>
      <c r="K50">
        <v>6104.1571190190898</v>
      </c>
      <c r="L50">
        <v>5573.4120278956998</v>
      </c>
      <c r="M50">
        <v>55.478018477555899</v>
      </c>
      <c r="N50">
        <v>0.60504368166603295</v>
      </c>
      <c r="O50">
        <v>2.8227603625018598</v>
      </c>
      <c r="P50">
        <v>41.6722978586699</v>
      </c>
      <c r="Q50">
        <v>-3.6397400373231997E-2</v>
      </c>
    </row>
    <row r="51" spans="1:17" x14ac:dyDescent="0.3">
      <c r="A51" t="s">
        <v>149</v>
      </c>
      <c r="B51" t="s">
        <v>150</v>
      </c>
      <c r="C51" t="s">
        <v>3149</v>
      </c>
      <c r="D51" t="s">
        <v>151</v>
      </c>
      <c r="E51">
        <v>184318.10378253899</v>
      </c>
      <c r="F51">
        <v>472.15</v>
      </c>
      <c r="G51">
        <v>80.400561056603806</v>
      </c>
      <c r="H51">
        <v>10.3673358517695</v>
      </c>
      <c r="I51">
        <v>9.7834651234296395</v>
      </c>
      <c r="J51">
        <v>0.42244939921720098</v>
      </c>
      <c r="K51">
        <v>470.94097135207801</v>
      </c>
      <c r="L51">
        <v>401.98472870869</v>
      </c>
      <c r="M51">
        <v>29.3923627180666</v>
      </c>
      <c r="N51">
        <v>0.68055413031369405</v>
      </c>
      <c r="O51">
        <v>10.9075505665572</v>
      </c>
      <c r="P51">
        <v>123.555871212121</v>
      </c>
      <c r="Q51">
        <v>3.5266780761018003E-2</v>
      </c>
    </row>
    <row r="52" spans="1:17" x14ac:dyDescent="0.3">
      <c r="A52" t="s">
        <v>152</v>
      </c>
      <c r="B52" t="s">
        <v>153</v>
      </c>
      <c r="C52" t="s">
        <v>3151</v>
      </c>
      <c r="D52" t="s">
        <v>154</v>
      </c>
      <c r="E52">
        <v>184163.21146125</v>
      </c>
      <c r="F52">
        <v>8690.7000000000007</v>
      </c>
      <c r="G52">
        <v>77.956404993899994</v>
      </c>
      <c r="H52">
        <v>15.1095122420337</v>
      </c>
      <c r="I52">
        <v>24.6943545040576</v>
      </c>
      <c r="J52">
        <v>4.22461604246371</v>
      </c>
      <c r="K52">
        <v>8058.9536859549098</v>
      </c>
      <c r="L52">
        <v>7065.9103330654298</v>
      </c>
      <c r="M52">
        <v>69.015043755318104</v>
      </c>
      <c r="N52">
        <v>1.0199972126844199</v>
      </c>
      <c r="O52">
        <v>5.2843844569482297</v>
      </c>
      <c r="P52">
        <v>125.732467532467</v>
      </c>
      <c r="Q52">
        <v>0.193467999579088</v>
      </c>
    </row>
    <row r="53" spans="1:17" x14ac:dyDescent="0.3">
      <c r="A53" t="s">
        <v>155</v>
      </c>
      <c r="B53" t="s">
        <v>156</v>
      </c>
      <c r="C53" t="s">
        <v>3150</v>
      </c>
      <c r="D53" t="s">
        <v>77</v>
      </c>
      <c r="E53">
        <v>181558.03322635501</v>
      </c>
      <c r="F53">
        <v>2705.85</v>
      </c>
      <c r="G53">
        <v>12.6614560316105</v>
      </c>
      <c r="H53">
        <v>2.2361684000635802</v>
      </c>
      <c r="I53">
        <v>9.8058070448753494</v>
      </c>
      <c r="J53">
        <v>2.3790967915100198</v>
      </c>
      <c r="K53">
        <v>2707.8481684499602</v>
      </c>
      <c r="L53">
        <v>2468.3378382281999</v>
      </c>
      <c r="M53">
        <v>41.684554211150697</v>
      </c>
      <c r="N53">
        <v>0.65879664610674105</v>
      </c>
      <c r="O53">
        <v>6.3529020455679301</v>
      </c>
      <c r="P53">
        <v>48.606932566852997</v>
      </c>
      <c r="Q53">
        <v>5.9730045602131E-2</v>
      </c>
    </row>
    <row r="54" spans="1:17" x14ac:dyDescent="0.3">
      <c r="A54" t="s">
        <v>157</v>
      </c>
      <c r="B54" t="s">
        <v>158</v>
      </c>
      <c r="C54" t="s">
        <v>3153</v>
      </c>
      <c r="D54" t="s">
        <v>159</v>
      </c>
      <c r="E54">
        <v>178612.26944159999</v>
      </c>
      <c r="F54">
        <v>4624</v>
      </c>
      <c r="G54">
        <v>52.963942506110897</v>
      </c>
      <c r="H54">
        <v>-2.5185882118980598</v>
      </c>
      <c r="I54">
        <v>17.050574298285099</v>
      </c>
      <c r="J54">
        <v>0.16519902513818499</v>
      </c>
      <c r="K54">
        <v>4665.9131274547799</v>
      </c>
      <c r="L54">
        <v>4030.9455250774099</v>
      </c>
      <c r="M54">
        <v>41.111347808267098</v>
      </c>
      <c r="N54">
        <v>0.92705402190491704</v>
      </c>
      <c r="O54">
        <v>8.8884083044982596</v>
      </c>
      <c r="P54">
        <v>93.565941771145106</v>
      </c>
      <c r="Q54">
        <v>0.110226409786393</v>
      </c>
    </row>
    <row r="55" spans="1:17" x14ac:dyDescent="0.3">
      <c r="A55" t="s">
        <v>160</v>
      </c>
      <c r="B55" t="s">
        <v>161</v>
      </c>
      <c r="C55" t="s">
        <v>3142</v>
      </c>
      <c r="D55" t="s">
        <v>43</v>
      </c>
      <c r="E55">
        <v>170527.45697080001</v>
      </c>
      <c r="F55">
        <v>1702</v>
      </c>
      <c r="G55">
        <v>3.6563990307352698</v>
      </c>
      <c r="H55">
        <v>-2.3978656263515798</v>
      </c>
      <c r="I55">
        <v>5.0713165494464096</v>
      </c>
      <c r="J55">
        <v>0.79586621568327398</v>
      </c>
      <c r="K55">
        <v>1771.65918343767</v>
      </c>
      <c r="L55">
        <v>1597.84671364377</v>
      </c>
      <c r="M55">
        <v>23.289407640006701</v>
      </c>
      <c r="N55">
        <v>0.95497056056086305</v>
      </c>
      <c r="O55">
        <v>13.7485311398354</v>
      </c>
      <c r="P55">
        <v>31.861320937439402</v>
      </c>
      <c r="Q55">
        <v>3.2000409123069E-2</v>
      </c>
    </row>
    <row r="56" spans="1:17" x14ac:dyDescent="0.3">
      <c r="A56" t="s">
        <v>162</v>
      </c>
      <c r="B56" t="s">
        <v>163</v>
      </c>
      <c r="C56" t="s">
        <v>3141</v>
      </c>
      <c r="D56" t="s">
        <v>21</v>
      </c>
      <c r="E56">
        <v>166221.58820520001</v>
      </c>
      <c r="F56">
        <v>1699</v>
      </c>
      <c r="G56">
        <v>16.940383471601201</v>
      </c>
      <c r="H56">
        <v>3.3710022292490001</v>
      </c>
      <c r="I56">
        <v>32.277703947512002</v>
      </c>
      <c r="J56">
        <v>0.64933395937473704</v>
      </c>
      <c r="K56">
        <v>1602.0563702991999</v>
      </c>
      <c r="L56">
        <v>1435.49927975735</v>
      </c>
      <c r="M56">
        <v>64.969565708432498</v>
      </c>
      <c r="N56">
        <v>0.91117268454662204</v>
      </c>
      <c r="O56">
        <v>0.64155385520894204</v>
      </c>
      <c r="P56">
        <v>54.714747529936702</v>
      </c>
      <c r="Q56">
        <v>-8.7904067754479998E-3</v>
      </c>
    </row>
    <row r="57" spans="1:17" x14ac:dyDescent="0.3">
      <c r="A57" t="s">
        <v>164</v>
      </c>
      <c r="B57" t="s">
        <v>165</v>
      </c>
      <c r="C57" t="s">
        <v>3149</v>
      </c>
      <c r="D57" t="s">
        <v>166</v>
      </c>
      <c r="E57">
        <v>164401.60981244</v>
      </c>
      <c r="F57">
        <v>734.8</v>
      </c>
      <c r="G57">
        <v>26.7817912794746</v>
      </c>
      <c r="H57">
        <v>9.0313364364977193</v>
      </c>
      <c r="I57">
        <v>8.1605497798876705</v>
      </c>
      <c r="J57">
        <v>0.620744187029731</v>
      </c>
      <c r="K57">
        <v>703.652047503988</v>
      </c>
      <c r="L57">
        <v>636.51876399283901</v>
      </c>
      <c r="M57">
        <v>53.444833908838298</v>
      </c>
      <c r="N57">
        <v>0.71072043854768996</v>
      </c>
      <c r="O57">
        <v>5.1510615133369697</v>
      </c>
      <c r="P57">
        <v>63.743732590529198</v>
      </c>
      <c r="Q57">
        <v>4.6152063900576003E-2</v>
      </c>
    </row>
    <row r="58" spans="1:17" x14ac:dyDescent="0.3">
      <c r="A58" t="s">
        <v>167</v>
      </c>
      <c r="B58" t="s">
        <v>168</v>
      </c>
      <c r="C58" t="s">
        <v>3146</v>
      </c>
      <c r="D58" t="s">
        <v>169</v>
      </c>
      <c r="E58">
        <v>161335.8748092</v>
      </c>
      <c r="F58">
        <v>6077.4</v>
      </c>
      <c r="G58">
        <v>41.732669922050199</v>
      </c>
      <c r="H58">
        <v>14.3884300828786</v>
      </c>
      <c r="I58">
        <v>52.111838145808903</v>
      </c>
      <c r="J58">
        <v>3.8438066347886499</v>
      </c>
      <c r="K58">
        <v>5377.1838619712998</v>
      </c>
      <c r="L58">
        <v>4556.8303964132501</v>
      </c>
      <c r="M58">
        <v>71.204029645107994</v>
      </c>
      <c r="N58">
        <v>1.20257203783698</v>
      </c>
      <c r="O58">
        <v>3.2653766413268799</v>
      </c>
      <c r="P58">
        <v>84.426304130124706</v>
      </c>
      <c r="Q58">
        <v>2.7440648143700001E-4</v>
      </c>
    </row>
    <row r="59" spans="1:17" x14ac:dyDescent="0.3">
      <c r="A59" t="s">
        <v>170</v>
      </c>
      <c r="B59" t="s">
        <v>171</v>
      </c>
      <c r="C59" t="s">
        <v>3156</v>
      </c>
      <c r="D59" t="s">
        <v>172</v>
      </c>
      <c r="E59">
        <v>160439.587084725</v>
      </c>
      <c r="F59">
        <v>3154.45</v>
      </c>
      <c r="G59">
        <v>5.0277931079928599</v>
      </c>
      <c r="H59">
        <v>-1.22981609640358</v>
      </c>
      <c r="I59">
        <v>-1.90580719785048</v>
      </c>
      <c r="J59">
        <v>0.84218297092906902</v>
      </c>
      <c r="K59">
        <v>3188.5730481287101</v>
      </c>
      <c r="L59">
        <v>3003.6111057685598</v>
      </c>
      <c r="M59">
        <v>41.231723310734203</v>
      </c>
      <c r="N59">
        <v>1.0476570499220501</v>
      </c>
      <c r="O59">
        <v>8.2597600215568594</v>
      </c>
      <c r="P59">
        <v>37.595690388431997</v>
      </c>
      <c r="Q59">
        <v>1.5753870071371998E-2</v>
      </c>
    </row>
    <row r="60" spans="1:17" x14ac:dyDescent="0.3">
      <c r="A60" t="s">
        <v>173</v>
      </c>
      <c r="B60" t="s">
        <v>174</v>
      </c>
      <c r="C60" t="s">
        <v>3142</v>
      </c>
      <c r="D60" t="s">
        <v>43</v>
      </c>
      <c r="E60">
        <v>156233.58449353001</v>
      </c>
      <c r="F60">
        <v>726.1</v>
      </c>
      <c r="G60">
        <v>-11.682682750174299</v>
      </c>
      <c r="H60">
        <v>6.9062221690483696</v>
      </c>
      <c r="I60">
        <v>8.1396575248627006</v>
      </c>
      <c r="J60">
        <v>1.7709452950031801</v>
      </c>
      <c r="K60">
        <v>707.60560972810197</v>
      </c>
      <c r="L60">
        <v>653.99387165447797</v>
      </c>
      <c r="M60">
        <v>54.668662231488597</v>
      </c>
      <c r="N60">
        <v>0.79961775143317004</v>
      </c>
      <c r="O60">
        <v>4.8340448973970496</v>
      </c>
      <c r="P60">
        <v>41.982792334767304</v>
      </c>
      <c r="Q60">
        <v>-3.4205984172803003E-2</v>
      </c>
    </row>
    <row r="61" spans="1:17" x14ac:dyDescent="0.3">
      <c r="A61" t="s">
        <v>175</v>
      </c>
      <c r="B61" t="s">
        <v>176</v>
      </c>
      <c r="C61" t="s">
        <v>3142</v>
      </c>
      <c r="D61" t="s">
        <v>141</v>
      </c>
      <c r="E61">
        <v>154923.27712320001</v>
      </c>
      <c r="F61">
        <v>469.45</v>
      </c>
      <c r="G61">
        <v>61.807603990602601</v>
      </c>
      <c r="H61">
        <v>0.41669609515640199</v>
      </c>
      <c r="I61">
        <v>6.9647923603897102</v>
      </c>
      <c r="J61">
        <v>1.53999250009732</v>
      </c>
      <c r="K61">
        <v>493.04578337906503</v>
      </c>
      <c r="L61">
        <v>448.96412756237299</v>
      </c>
      <c r="M61">
        <v>44.426786813425899</v>
      </c>
      <c r="N61">
        <v>0.91355537641065199</v>
      </c>
      <c r="O61">
        <v>23.548833741612501</v>
      </c>
      <c r="P61">
        <v>108.181818181818</v>
      </c>
      <c r="Q61">
        <v>0.18429330100983701</v>
      </c>
    </row>
    <row r="62" spans="1:17" x14ac:dyDescent="0.3">
      <c r="A62" t="s">
        <v>177</v>
      </c>
      <c r="B62" t="s">
        <v>178</v>
      </c>
      <c r="C62" t="s">
        <v>3140</v>
      </c>
      <c r="D62" t="s">
        <v>18</v>
      </c>
      <c r="E62">
        <v>148680.58307376</v>
      </c>
      <c r="F62">
        <v>342.7</v>
      </c>
      <c r="G62">
        <v>68.307034638797901</v>
      </c>
      <c r="H62">
        <v>5.6410348864422</v>
      </c>
      <c r="I62">
        <v>4.5002375267692099</v>
      </c>
      <c r="J62">
        <v>3.2837588278096601</v>
      </c>
      <c r="K62">
        <v>341.00480843670999</v>
      </c>
      <c r="L62">
        <v>304.76859756388001</v>
      </c>
      <c r="M62">
        <v>47.8961408280326</v>
      </c>
      <c r="N62">
        <v>0.80684385999928498</v>
      </c>
      <c r="O62">
        <v>9.7169536037350497</v>
      </c>
      <c r="P62">
        <v>106.788354201236</v>
      </c>
      <c r="Q62">
        <v>4.0923350852500998E-2</v>
      </c>
    </row>
    <row r="63" spans="1:17" x14ac:dyDescent="0.3">
      <c r="A63" t="s">
        <v>179</v>
      </c>
      <c r="B63" t="s">
        <v>180</v>
      </c>
      <c r="C63" t="s">
        <v>3140</v>
      </c>
      <c r="D63" t="s">
        <v>181</v>
      </c>
      <c r="E63">
        <v>145979.91823388601</v>
      </c>
      <c r="F63">
        <v>222.02</v>
      </c>
      <c r="G63">
        <v>44.0383083929813</v>
      </c>
      <c r="H63">
        <v>8.6481312850652294</v>
      </c>
      <c r="I63">
        <v>-2.6741288006344299</v>
      </c>
      <c r="J63">
        <v>4.2728580931483302</v>
      </c>
      <c r="K63">
        <v>226.666369360218</v>
      </c>
      <c r="L63">
        <v>202.26929485871301</v>
      </c>
      <c r="M63">
        <v>37.037841184056397</v>
      </c>
      <c r="N63">
        <v>0.90422474388811303</v>
      </c>
      <c r="O63">
        <v>10.9359517160616</v>
      </c>
      <c r="P63">
        <v>91.149375807145901</v>
      </c>
      <c r="Q63">
        <v>0.10188714681312901</v>
      </c>
    </row>
    <row r="64" spans="1:17" x14ac:dyDescent="0.3">
      <c r="A64" t="s">
        <v>182</v>
      </c>
      <c r="B64" t="s">
        <v>183</v>
      </c>
      <c r="C64" t="s">
        <v>3144</v>
      </c>
      <c r="D64" t="s">
        <v>127</v>
      </c>
      <c r="E64">
        <v>144243.97905960001</v>
      </c>
      <c r="F64">
        <v>5988.5</v>
      </c>
      <c r="G64">
        <v>5.2481940017445501</v>
      </c>
      <c r="H64">
        <v>2.65374929900304</v>
      </c>
      <c r="I64">
        <v>15.802519321397501</v>
      </c>
      <c r="J64">
        <v>0.341943753162743</v>
      </c>
      <c r="K64">
        <v>5993.8518347545796</v>
      </c>
      <c r="L64">
        <v>5479.4077816360796</v>
      </c>
      <c r="M64">
        <v>37.711114999391398</v>
      </c>
      <c r="N64">
        <v>1.1004521036294299</v>
      </c>
      <c r="O64">
        <v>8.0387409200968403</v>
      </c>
      <c r="P64">
        <v>37.739494445338899</v>
      </c>
      <c r="Q64">
        <v>5.5484778984651997E-2</v>
      </c>
    </row>
    <row r="65" spans="1:17" x14ac:dyDescent="0.3">
      <c r="A65" t="s">
        <v>184</v>
      </c>
      <c r="B65" t="s">
        <v>185</v>
      </c>
      <c r="C65" t="s">
        <v>3147</v>
      </c>
      <c r="D65" t="s">
        <v>80</v>
      </c>
      <c r="E65">
        <v>143854.18640593899</v>
      </c>
      <c r="F65">
        <v>450.2</v>
      </c>
      <c r="G65">
        <v>50.316601328360598</v>
      </c>
      <c r="H65">
        <v>6.2890179290980397</v>
      </c>
      <c r="I65">
        <v>-6.9894858380029898</v>
      </c>
      <c r="J65">
        <v>0.54045668418730197</v>
      </c>
      <c r="K65">
        <v>448.67864337991801</v>
      </c>
      <c r="L65">
        <v>406.82974321818898</v>
      </c>
      <c r="M65">
        <v>38.1249324298701</v>
      </c>
      <c r="N65">
        <v>0.90442722857674696</v>
      </c>
      <c r="O65">
        <v>9.9178143047534402</v>
      </c>
      <c r="P65">
        <v>95.060658578856106</v>
      </c>
      <c r="Q65">
        <v>9.3991808059943005E-2</v>
      </c>
    </row>
    <row r="66" spans="1:17" x14ac:dyDescent="0.3">
      <c r="A66" t="s">
        <v>186</v>
      </c>
      <c r="B66" t="s">
        <v>187</v>
      </c>
      <c r="C66" t="s">
        <v>3142</v>
      </c>
      <c r="D66" t="s">
        <v>141</v>
      </c>
      <c r="E66">
        <v>142812.90364</v>
      </c>
      <c r="F66">
        <v>542.35</v>
      </c>
      <c r="G66">
        <v>59.4833806072076</v>
      </c>
      <c r="H66">
        <v>1.7332509486966201</v>
      </c>
      <c r="I66">
        <v>14.7770706501041</v>
      </c>
      <c r="J66">
        <v>4.1714379227412</v>
      </c>
      <c r="K66">
        <v>559.81096643914805</v>
      </c>
      <c r="L66">
        <v>504.23620845216101</v>
      </c>
      <c r="M66">
        <v>49.782175661480501</v>
      </c>
      <c r="N66">
        <v>0.88344933332695796</v>
      </c>
      <c r="O66">
        <v>20.5863372361021</v>
      </c>
      <c r="P66">
        <v>109.038350356523</v>
      </c>
      <c r="Q66">
        <v>0.19369280002713199</v>
      </c>
    </row>
    <row r="67" spans="1:17" x14ac:dyDescent="0.3">
      <c r="A67" t="s">
        <v>188</v>
      </c>
      <c r="B67" t="s">
        <v>189</v>
      </c>
      <c r="C67" t="s">
        <v>3148</v>
      </c>
      <c r="D67" t="s">
        <v>190</v>
      </c>
      <c r="E67">
        <v>142773.46320449701</v>
      </c>
      <c r="F67">
        <v>202.91</v>
      </c>
      <c r="G67">
        <v>83.613912097884295</v>
      </c>
      <c r="H67">
        <v>8.0542252727288695</v>
      </c>
      <c r="I67">
        <v>49.483558542235798</v>
      </c>
      <c r="J67">
        <v>-0.29065204488692897</v>
      </c>
      <c r="K67">
        <v>198.896766616408</v>
      </c>
      <c r="L67">
        <v>162.400107763547</v>
      </c>
      <c r="M67">
        <v>40.838614229608503</v>
      </c>
      <c r="N67">
        <v>0.69107317122220602</v>
      </c>
      <c r="O67">
        <v>6.9390370114829203</v>
      </c>
      <c r="P67">
        <v>133.76728110599001</v>
      </c>
      <c r="Q67">
        <v>5.0429728401531003E-2</v>
      </c>
    </row>
    <row r="68" spans="1:17" x14ac:dyDescent="0.3">
      <c r="A68" t="s">
        <v>191</v>
      </c>
      <c r="B68" t="s">
        <v>192</v>
      </c>
      <c r="C68" t="s">
        <v>3150</v>
      </c>
      <c r="D68" t="s">
        <v>77</v>
      </c>
      <c r="E68">
        <v>140705.92868074999</v>
      </c>
      <c r="F68">
        <v>571.25</v>
      </c>
      <c r="G68">
        <v>4.1256146591542899</v>
      </c>
      <c r="H68">
        <v>-3.2041094335459301</v>
      </c>
      <c r="I68">
        <v>-18.899630812815399</v>
      </c>
      <c r="J68">
        <v>-2.2575708637024898</v>
      </c>
      <c r="K68">
        <v>618.53067807468005</v>
      </c>
      <c r="L68">
        <v>599.80716290011605</v>
      </c>
      <c r="M68">
        <v>24.454244059828198</v>
      </c>
      <c r="N68">
        <v>1.48302491060886</v>
      </c>
      <c r="O68">
        <v>23.754923413566701</v>
      </c>
      <c r="P68">
        <v>41.381017200841399</v>
      </c>
      <c r="Q68">
        <v>4.1369369371705003E-2</v>
      </c>
    </row>
    <row r="69" spans="1:17" x14ac:dyDescent="0.3">
      <c r="A69" t="s">
        <v>193</v>
      </c>
      <c r="B69" t="s">
        <v>194</v>
      </c>
      <c r="C69" t="s">
        <v>3144</v>
      </c>
      <c r="D69" t="s">
        <v>195</v>
      </c>
      <c r="E69">
        <v>137818.56345407999</v>
      </c>
      <c r="F69">
        <v>1347.3</v>
      </c>
      <c r="G69">
        <v>10.1883939755522</v>
      </c>
      <c r="H69">
        <v>-4.1660254880787804</v>
      </c>
      <c r="I69">
        <v>4.1237891068411301</v>
      </c>
      <c r="J69">
        <v>2.1840527346896299</v>
      </c>
      <c r="K69">
        <v>1399.40885861944</v>
      </c>
      <c r="L69">
        <v>1315.2842505215799</v>
      </c>
      <c r="M69">
        <v>46.565743316415499</v>
      </c>
      <c r="N69">
        <v>1.3981342985290299</v>
      </c>
      <c r="O69">
        <v>14.439991093297699</v>
      </c>
      <c r="P69">
        <v>40.372994373827801</v>
      </c>
      <c r="Q69">
        <v>2.2025263379193E-2</v>
      </c>
    </row>
    <row r="70" spans="1:17" x14ac:dyDescent="0.3">
      <c r="A70" t="s">
        <v>196</v>
      </c>
      <c r="B70" t="s">
        <v>197</v>
      </c>
      <c r="C70" t="s">
        <v>3151</v>
      </c>
      <c r="D70" t="s">
        <v>154</v>
      </c>
      <c r="E70">
        <v>127965.02322967999</v>
      </c>
      <c r="F70">
        <v>837.2</v>
      </c>
      <c r="G70">
        <v>88.454225905204694</v>
      </c>
      <c r="H70">
        <v>18.835684187911198</v>
      </c>
      <c r="I70">
        <v>46.497846076540398</v>
      </c>
      <c r="J70">
        <v>4.5295646087437804</v>
      </c>
      <c r="K70">
        <v>751.90484606729206</v>
      </c>
      <c r="L70">
        <v>631.67434934242999</v>
      </c>
      <c r="M70">
        <v>67.224534885915702</v>
      </c>
      <c r="N70">
        <v>1.4838754368681299</v>
      </c>
      <c r="O70">
        <v>4.4792164357381603</v>
      </c>
      <c r="P70">
        <v>133.07349665924201</v>
      </c>
      <c r="Q70">
        <v>0.21720283746322899</v>
      </c>
    </row>
    <row r="71" spans="1:17" x14ac:dyDescent="0.3">
      <c r="A71" t="s">
        <v>198</v>
      </c>
      <c r="B71" t="s">
        <v>199</v>
      </c>
      <c r="C71" t="s">
        <v>3148</v>
      </c>
      <c r="D71" t="s">
        <v>100</v>
      </c>
      <c r="E71">
        <v>127287.71501845001</v>
      </c>
      <c r="F71">
        <v>2679.25</v>
      </c>
      <c r="G71">
        <v>41.548399885523501</v>
      </c>
      <c r="H71">
        <v>0.34477994231689402</v>
      </c>
      <c r="I71">
        <v>26.3077897262826</v>
      </c>
      <c r="J71">
        <v>1.07924410845906</v>
      </c>
      <c r="K71">
        <v>2722.20527981436</v>
      </c>
      <c r="L71">
        <v>2344.1686556465202</v>
      </c>
      <c r="M71">
        <v>33.327271019933697</v>
      </c>
      <c r="N71">
        <v>0.95238325412477698</v>
      </c>
      <c r="O71">
        <v>10.4040309788187</v>
      </c>
      <c r="P71">
        <v>73.0222796254439</v>
      </c>
      <c r="Q71">
        <v>0.24413933028969301</v>
      </c>
    </row>
    <row r="72" spans="1:17" x14ac:dyDescent="0.3">
      <c r="A72" t="s">
        <v>200</v>
      </c>
      <c r="B72" t="s">
        <v>201</v>
      </c>
      <c r="C72" t="s">
        <v>3148</v>
      </c>
      <c r="D72" t="s">
        <v>202</v>
      </c>
      <c r="E72">
        <v>126721.56139335</v>
      </c>
      <c r="F72">
        <v>4623.8500000000004</v>
      </c>
      <c r="G72">
        <v>7.1512399360906</v>
      </c>
      <c r="H72">
        <v>-1.5231060285685301</v>
      </c>
      <c r="I72">
        <v>-5.4819788920143502</v>
      </c>
      <c r="J72">
        <v>-0.262450834406876</v>
      </c>
      <c r="K72">
        <v>4803.2629038722598</v>
      </c>
      <c r="L72">
        <v>4489.7438548032596</v>
      </c>
      <c r="M72">
        <v>30.248507812589601</v>
      </c>
      <c r="N72">
        <v>1.0192896430816201</v>
      </c>
      <c r="O72">
        <v>10.405830638969601</v>
      </c>
      <c r="P72">
        <v>41.186259541984697</v>
      </c>
      <c r="Q72">
        <v>7.2083494294975001E-2</v>
      </c>
    </row>
    <row r="73" spans="1:17" x14ac:dyDescent="0.3">
      <c r="A73" t="s">
        <v>203</v>
      </c>
      <c r="B73" t="s">
        <v>204</v>
      </c>
      <c r="C73" t="s">
        <v>3146</v>
      </c>
      <c r="D73" t="s">
        <v>51</v>
      </c>
      <c r="E73">
        <v>125879.90185628</v>
      </c>
      <c r="F73">
        <v>1558.7</v>
      </c>
      <c r="G73">
        <v>7.8981988324749999</v>
      </c>
      <c r="H73">
        <v>-3.3174680764952198</v>
      </c>
      <c r="I73">
        <v>3.9425741322380601</v>
      </c>
      <c r="J73">
        <v>-6.7832177317889801</v>
      </c>
      <c r="K73">
        <v>1606.0018232029199</v>
      </c>
      <c r="L73">
        <v>1481.15061304137</v>
      </c>
      <c r="M73">
        <v>29.333218320418698</v>
      </c>
      <c r="N73">
        <v>1.14228588554748</v>
      </c>
      <c r="O73">
        <v>9.1967665362160602</v>
      </c>
      <c r="P73">
        <v>37.694346289752602</v>
      </c>
      <c r="Q73">
        <v>6.0823323725055001E-2</v>
      </c>
    </row>
    <row r="74" spans="1:17" x14ac:dyDescent="0.3">
      <c r="A74" t="s">
        <v>205</v>
      </c>
      <c r="B74" t="s">
        <v>206</v>
      </c>
      <c r="C74" t="s">
        <v>3142</v>
      </c>
      <c r="D74" t="s">
        <v>34</v>
      </c>
      <c r="E74">
        <v>125126.279283084</v>
      </c>
      <c r="F74">
        <v>241.96</v>
      </c>
      <c r="G74">
        <v>-8.2350997188774109</v>
      </c>
      <c r="H74">
        <v>4.3599225516404401</v>
      </c>
      <c r="I74">
        <v>-18.327216987252399</v>
      </c>
      <c r="J74">
        <v>2.1028275969705499E-2</v>
      </c>
      <c r="K74">
        <v>246.316719870518</v>
      </c>
      <c r="L74">
        <v>245.69521653216901</v>
      </c>
      <c r="M74">
        <v>42.121286475311898</v>
      </c>
      <c r="N74">
        <v>1.0109822750189501</v>
      </c>
      <c r="O74">
        <v>23.8634485038849</v>
      </c>
      <c r="P74">
        <v>28.804897524620699</v>
      </c>
      <c r="Q74">
        <v>0.12550042298057901</v>
      </c>
    </row>
    <row r="75" spans="1:17" x14ac:dyDescent="0.3">
      <c r="A75" t="s">
        <v>207</v>
      </c>
      <c r="B75" t="s">
        <v>208</v>
      </c>
      <c r="C75" t="s">
        <v>3147</v>
      </c>
      <c r="D75" t="s">
        <v>209</v>
      </c>
      <c r="E75">
        <v>122729.04111993</v>
      </c>
      <c r="F75">
        <v>1021.65</v>
      </c>
      <c r="G75">
        <v>6.9161344315156796</v>
      </c>
      <c r="H75">
        <v>7.8850622757596298</v>
      </c>
      <c r="I75">
        <v>-13.3942757943834</v>
      </c>
      <c r="J75">
        <v>5.8479926511904203</v>
      </c>
      <c r="K75">
        <v>1019.58870475153</v>
      </c>
      <c r="L75">
        <v>1044.0410458577101</v>
      </c>
      <c r="M75">
        <v>56.837270543646497</v>
      </c>
      <c r="N75">
        <v>0.78663860424247301</v>
      </c>
      <c r="O75">
        <v>31.943424851955101</v>
      </c>
      <c r="P75">
        <v>48.928571428571402</v>
      </c>
      <c r="Q75">
        <v>-2.9954008211885999E-2</v>
      </c>
    </row>
    <row r="76" spans="1:17" x14ac:dyDescent="0.3">
      <c r="A76" t="s">
        <v>210</v>
      </c>
      <c r="B76" t="s">
        <v>211</v>
      </c>
      <c r="C76" t="s">
        <v>3142</v>
      </c>
      <c r="D76" t="s">
        <v>54</v>
      </c>
      <c r="E76">
        <v>122526.30512268</v>
      </c>
      <c r="F76">
        <v>3258.6</v>
      </c>
      <c r="G76">
        <v>47.627527128857601</v>
      </c>
      <c r="H76">
        <v>1.9773143284349599</v>
      </c>
      <c r="I76">
        <v>25.661535312364499</v>
      </c>
      <c r="J76">
        <v>0.71797480445494199</v>
      </c>
      <c r="K76">
        <v>3276.5519117695198</v>
      </c>
      <c r="L76">
        <v>2754.2648426416999</v>
      </c>
      <c r="M76">
        <v>30.884546450990499</v>
      </c>
      <c r="N76">
        <v>0.881467304755435</v>
      </c>
      <c r="O76">
        <v>12.080341250843899</v>
      </c>
      <c r="P76">
        <v>85.058352500212905</v>
      </c>
      <c r="Q76">
        <v>0.10045742490243099</v>
      </c>
    </row>
    <row r="77" spans="1:17" x14ac:dyDescent="0.3">
      <c r="A77" t="s">
        <v>212</v>
      </c>
      <c r="B77" t="s">
        <v>213</v>
      </c>
      <c r="C77" t="s">
        <v>3142</v>
      </c>
      <c r="D77" t="s">
        <v>54</v>
      </c>
      <c r="E77">
        <v>122414.62393477499</v>
      </c>
      <c r="F77">
        <v>1456.55</v>
      </c>
      <c r="G77">
        <v>-7.9018175683554297</v>
      </c>
      <c r="H77">
        <v>-2.3498909273482802</v>
      </c>
      <c r="I77">
        <v>18.44052851503</v>
      </c>
      <c r="J77">
        <v>-4.5211563852374503</v>
      </c>
      <c r="K77">
        <v>1498.3070164994899</v>
      </c>
      <c r="L77">
        <v>1340.7841650497601</v>
      </c>
      <c r="M77">
        <v>30.090270681880899</v>
      </c>
      <c r="N77">
        <v>0.838062681041849</v>
      </c>
      <c r="O77">
        <v>13.418694861144401</v>
      </c>
      <c r="P77">
        <v>44.041732594936597</v>
      </c>
      <c r="Q77">
        <v>0.119518807435657</v>
      </c>
    </row>
    <row r="78" spans="1:17" x14ac:dyDescent="0.3">
      <c r="A78" t="s">
        <v>214</v>
      </c>
      <c r="B78" t="s">
        <v>215</v>
      </c>
      <c r="C78" t="s">
        <v>3147</v>
      </c>
      <c r="D78" t="s">
        <v>57</v>
      </c>
      <c r="E78">
        <v>118019.44466564</v>
      </c>
      <c r="F78">
        <v>676.55</v>
      </c>
      <c r="G78">
        <v>42.681392307059802</v>
      </c>
      <c r="H78">
        <v>-8.07589610025844</v>
      </c>
      <c r="I78">
        <v>-4.1028794550390399</v>
      </c>
      <c r="J78">
        <v>-4.6713382612642498</v>
      </c>
      <c r="K78">
        <v>717.49193962313097</v>
      </c>
      <c r="L78">
        <v>623.53711457054305</v>
      </c>
      <c r="M78">
        <v>29.3261281238611</v>
      </c>
      <c r="N78">
        <v>0.71691981238690405</v>
      </c>
      <c r="O78">
        <v>18.9712512009459</v>
      </c>
      <c r="P78">
        <v>94.690647482014299</v>
      </c>
      <c r="Q78">
        <v>6.0127830796058997E-2</v>
      </c>
    </row>
    <row r="79" spans="1:17" x14ac:dyDescent="0.3">
      <c r="A79" t="s">
        <v>216</v>
      </c>
      <c r="B79" t="s">
        <v>217</v>
      </c>
      <c r="C79" t="s">
        <v>3142</v>
      </c>
      <c r="D79" t="s">
        <v>34</v>
      </c>
      <c r="E79">
        <v>117756.69672392801</v>
      </c>
      <c r="F79">
        <v>102.46</v>
      </c>
      <c r="G79">
        <v>10.244819961115001</v>
      </c>
      <c r="H79">
        <v>-2.56733093029561</v>
      </c>
      <c r="I79">
        <v>-32.658911641602401</v>
      </c>
      <c r="J79">
        <v>1.25214442050895</v>
      </c>
      <c r="K79">
        <v>109.92645041372801</v>
      </c>
      <c r="L79">
        <v>110.18410588747901</v>
      </c>
      <c r="M79">
        <v>33.735581620726698</v>
      </c>
      <c r="N79">
        <v>1.23425328970832</v>
      </c>
      <c r="O79">
        <v>39.469061097013402</v>
      </c>
      <c r="P79">
        <v>52.130660727542597</v>
      </c>
      <c r="Q79">
        <v>0.10408828909712101</v>
      </c>
    </row>
    <row r="80" spans="1:17" x14ac:dyDescent="0.3">
      <c r="A80" t="s">
        <v>218</v>
      </c>
      <c r="B80" t="s">
        <v>219</v>
      </c>
      <c r="C80" t="s">
        <v>3155</v>
      </c>
      <c r="D80" t="s">
        <v>133</v>
      </c>
      <c r="E80">
        <v>116398.347180614</v>
      </c>
      <c r="F80">
        <v>1169.55</v>
      </c>
      <c r="G80">
        <v>18.1025443266773</v>
      </c>
      <c r="H80">
        <v>-0.351714171344156</v>
      </c>
      <c r="I80">
        <v>-12.7553032780498</v>
      </c>
      <c r="J80">
        <v>1.4998234216911099</v>
      </c>
      <c r="K80">
        <v>1258.30427717768</v>
      </c>
      <c r="L80">
        <v>1198.1120512586499</v>
      </c>
      <c r="M80">
        <v>36.913220353476</v>
      </c>
      <c r="N80">
        <v>1.06311516367809</v>
      </c>
      <c r="O80">
        <v>41.075627378051301</v>
      </c>
      <c r="P80">
        <v>66.673792218896907</v>
      </c>
      <c r="Q80">
        <v>8.3243649681259996E-2</v>
      </c>
    </row>
    <row r="81" spans="1:17" x14ac:dyDescent="0.3">
      <c r="A81" t="s">
        <v>220</v>
      </c>
      <c r="B81" t="s">
        <v>221</v>
      </c>
      <c r="C81" t="s">
        <v>3142</v>
      </c>
      <c r="D81" t="s">
        <v>222</v>
      </c>
      <c r="E81">
        <v>115775.85611525</v>
      </c>
      <c r="F81">
        <v>10402.75</v>
      </c>
      <c r="G81">
        <v>27.148076073793501</v>
      </c>
      <c r="H81">
        <v>3.4798731677984498</v>
      </c>
      <c r="I81">
        <v>19.5964703460204</v>
      </c>
      <c r="J81">
        <v>1.2976105862921601</v>
      </c>
      <c r="K81">
        <v>10288.069670508899</v>
      </c>
      <c r="L81">
        <v>9111.7393413032496</v>
      </c>
      <c r="M81">
        <v>40.027093037694399</v>
      </c>
      <c r="N81">
        <v>0.52730519289220101</v>
      </c>
      <c r="O81">
        <v>9.1057653024440697</v>
      </c>
      <c r="P81">
        <v>56.9539371444952</v>
      </c>
      <c r="Q81">
        <v>9.7998625174213996E-2</v>
      </c>
    </row>
    <row r="82" spans="1:17" hidden="1" x14ac:dyDescent="0.3">
      <c r="A82" t="s">
        <v>223</v>
      </c>
      <c r="B82" t="s">
        <v>224</v>
      </c>
      <c r="C82" t="s">
        <v>3157</v>
      </c>
      <c r="D82" t="s">
        <v>54</v>
      </c>
      <c r="E82">
        <v>115119.971847922</v>
      </c>
      <c r="F82">
        <v>138.22999999999999</v>
      </c>
      <c r="G82">
        <v>-41.150926420910999</v>
      </c>
      <c r="H82">
        <v>-18.5856118280307</v>
      </c>
      <c r="I82">
        <v>-27.9723088323443</v>
      </c>
      <c r="J82">
        <v>-9.7050745273787893</v>
      </c>
      <c r="M82">
        <v>32.042185085046903</v>
      </c>
      <c r="O82">
        <v>36.366924690732802</v>
      </c>
      <c r="P82">
        <v>6.0452627541235104</v>
      </c>
    </row>
    <row r="83" spans="1:17" x14ac:dyDescent="0.3">
      <c r="A83" t="s">
        <v>225</v>
      </c>
      <c r="B83" t="s">
        <v>226</v>
      </c>
      <c r="C83" t="s">
        <v>3146</v>
      </c>
      <c r="D83" t="s">
        <v>51</v>
      </c>
      <c r="E83">
        <v>114958.0703776</v>
      </c>
      <c r="F83">
        <v>3396.65</v>
      </c>
      <c r="G83">
        <v>51.839468328277398</v>
      </c>
      <c r="H83">
        <v>4.2289986849333001</v>
      </c>
      <c r="I83">
        <v>21.618641485963298</v>
      </c>
      <c r="J83">
        <v>-2.75985125944102E-2</v>
      </c>
      <c r="K83">
        <v>3371.7589184907401</v>
      </c>
      <c r="L83">
        <v>2905.4395184212099</v>
      </c>
      <c r="M83">
        <v>40.481455040693</v>
      </c>
      <c r="N83">
        <v>0.93224362497306701</v>
      </c>
      <c r="O83">
        <v>5.7129819086452596</v>
      </c>
      <c r="P83">
        <v>86.368000877890793</v>
      </c>
      <c r="Q83">
        <v>0.117770928769908</v>
      </c>
    </row>
    <row r="84" spans="1:17" x14ac:dyDescent="0.3">
      <c r="A84" t="s">
        <v>227</v>
      </c>
      <c r="B84" t="s">
        <v>228</v>
      </c>
      <c r="C84" t="s">
        <v>3152</v>
      </c>
      <c r="D84" t="s">
        <v>229</v>
      </c>
      <c r="E84">
        <v>113197.46442126</v>
      </c>
      <c r="F84">
        <v>1805.55</v>
      </c>
      <c r="G84">
        <v>15.1910863150975</v>
      </c>
      <c r="H84">
        <v>-0.40424411502622998</v>
      </c>
      <c r="I84">
        <v>9.1296198742841295</v>
      </c>
      <c r="J84">
        <v>0.67065409083324801</v>
      </c>
      <c r="K84">
        <v>1927.3757808819801</v>
      </c>
      <c r="L84">
        <v>1734.89045996595</v>
      </c>
      <c r="M84">
        <v>16.380861212159701</v>
      </c>
      <c r="N84">
        <v>1.0678947756509201</v>
      </c>
      <c r="O84">
        <v>16.6403588934119</v>
      </c>
      <c r="P84">
        <v>46.4533398223628</v>
      </c>
      <c r="Q84">
        <v>2.3074070542511999E-2</v>
      </c>
    </row>
    <row r="85" spans="1:17" x14ac:dyDescent="0.3">
      <c r="A85" t="s">
        <v>230</v>
      </c>
      <c r="B85" t="s">
        <v>231</v>
      </c>
      <c r="C85" t="s">
        <v>3146</v>
      </c>
      <c r="D85" t="s">
        <v>51</v>
      </c>
      <c r="E85">
        <v>111684.53345596</v>
      </c>
      <c r="F85">
        <v>6704.05</v>
      </c>
      <c r="G85">
        <v>-4.0044423343609203</v>
      </c>
      <c r="H85">
        <v>3.6604886663060898</v>
      </c>
      <c r="I85">
        <v>0.78980824672467997</v>
      </c>
      <c r="J85">
        <v>1.3616275991773099</v>
      </c>
      <c r="K85">
        <v>6679.2685858074801</v>
      </c>
      <c r="L85">
        <v>6314.4400113822903</v>
      </c>
      <c r="M85">
        <v>56.904731171116097</v>
      </c>
      <c r="N85">
        <v>0.883240402074561</v>
      </c>
      <c r="O85">
        <v>6.0172582245060697</v>
      </c>
      <c r="P85">
        <v>28.786583550249201</v>
      </c>
      <c r="Q85">
        <v>2.6111513341593999E-2</v>
      </c>
    </row>
    <row r="86" spans="1:17" x14ac:dyDescent="0.3">
      <c r="A86" t="s">
        <v>232</v>
      </c>
      <c r="B86" t="s">
        <v>233</v>
      </c>
      <c r="C86" t="s">
        <v>3144</v>
      </c>
      <c r="D86" t="s">
        <v>234</v>
      </c>
      <c r="E86">
        <v>111150.120601195</v>
      </c>
      <c r="F86">
        <v>1528.15</v>
      </c>
      <c r="G86">
        <v>15.735134854583199</v>
      </c>
      <c r="H86">
        <v>3.11594154935467</v>
      </c>
      <c r="I86">
        <v>21.261769086719202</v>
      </c>
      <c r="J86">
        <v>2.3285778454213601</v>
      </c>
      <c r="K86">
        <v>1499.6579321029101</v>
      </c>
      <c r="L86">
        <v>1304.3723581287099</v>
      </c>
      <c r="M86">
        <v>43.615998773112501</v>
      </c>
      <c r="N86">
        <v>0.66098387751514498</v>
      </c>
      <c r="O86">
        <v>7.8100971763242999</v>
      </c>
      <c r="P86">
        <v>53.760627861347302</v>
      </c>
      <c r="Q86">
        <v>7.7975915831365997E-2</v>
      </c>
    </row>
    <row r="87" spans="1:17" x14ac:dyDescent="0.3">
      <c r="A87" t="s">
        <v>235</v>
      </c>
      <c r="B87" t="s">
        <v>236</v>
      </c>
      <c r="C87" t="s">
        <v>3144</v>
      </c>
      <c r="D87" t="s">
        <v>237</v>
      </c>
      <c r="E87">
        <v>107859.82767620499</v>
      </c>
      <c r="F87">
        <v>1090.1500000000001</v>
      </c>
      <c r="G87">
        <v>-3.3537144425965999</v>
      </c>
      <c r="H87">
        <v>-6.1403837079994803</v>
      </c>
      <c r="I87">
        <v>-14.467188165922799</v>
      </c>
      <c r="J87">
        <v>0.80182658808048601</v>
      </c>
      <c r="K87">
        <v>1163.4214028480901</v>
      </c>
      <c r="L87">
        <v>1110.1189748270899</v>
      </c>
      <c r="M87">
        <v>15.508380435559699</v>
      </c>
      <c r="N87">
        <v>0.72569049272516895</v>
      </c>
      <c r="O87">
        <v>14.976874634054401</v>
      </c>
      <c r="P87">
        <v>26.5711243230094</v>
      </c>
      <c r="Q87">
        <v>2.0609528736514001E-2</v>
      </c>
    </row>
    <row r="88" spans="1:17" x14ac:dyDescent="0.3">
      <c r="A88" t="s">
        <v>238</v>
      </c>
      <c r="B88" t="s">
        <v>239</v>
      </c>
      <c r="C88" t="s">
        <v>3148</v>
      </c>
      <c r="D88" t="s">
        <v>190</v>
      </c>
      <c r="E88">
        <v>107607.2506036</v>
      </c>
      <c r="F88">
        <v>36484.9</v>
      </c>
      <c r="G88">
        <v>54.489897022544298</v>
      </c>
      <c r="H88">
        <v>14.653376159485401</v>
      </c>
      <c r="I88">
        <v>10.1767366770368</v>
      </c>
      <c r="J88">
        <v>0.101857758021075</v>
      </c>
      <c r="K88">
        <v>35507.2994554295</v>
      </c>
      <c r="L88">
        <v>30969.2904517391</v>
      </c>
      <c r="M88">
        <v>36.3265415135551</v>
      </c>
      <c r="N88">
        <v>0.93851748216175701</v>
      </c>
      <c r="O88">
        <v>7.1369251388930799</v>
      </c>
      <c r="P88">
        <v>89.040932642486993</v>
      </c>
      <c r="Q88">
        <v>0.13055878242701899</v>
      </c>
    </row>
    <row r="89" spans="1:17" x14ac:dyDescent="0.3">
      <c r="A89" t="s">
        <v>240</v>
      </c>
      <c r="B89" t="s">
        <v>241</v>
      </c>
      <c r="C89" t="s">
        <v>3146</v>
      </c>
      <c r="D89" t="s">
        <v>51</v>
      </c>
      <c r="E89">
        <v>107526.87697713</v>
      </c>
      <c r="F89">
        <v>2683.85</v>
      </c>
      <c r="G89">
        <v>23.303184555192601</v>
      </c>
      <c r="H89">
        <v>12.850268080095701</v>
      </c>
      <c r="I89">
        <v>0.282071550281012</v>
      </c>
      <c r="J89">
        <v>1.1958696649007801</v>
      </c>
      <c r="K89">
        <v>2495.1198698867902</v>
      </c>
      <c r="L89">
        <v>2224.9759339499001</v>
      </c>
      <c r="M89">
        <v>53.218805795493999</v>
      </c>
      <c r="N89">
        <v>0.47284965907566501</v>
      </c>
      <c r="O89">
        <v>5.63183486409448</v>
      </c>
      <c r="P89">
        <v>59.463474050087598</v>
      </c>
    </row>
    <row r="90" spans="1:17" x14ac:dyDescent="0.3">
      <c r="A90" t="s">
        <v>242</v>
      </c>
      <c r="B90" t="s">
        <v>243</v>
      </c>
      <c r="C90" t="s">
        <v>3151</v>
      </c>
      <c r="D90" t="s">
        <v>229</v>
      </c>
      <c r="E90">
        <v>107087.92028207501</v>
      </c>
      <c r="F90">
        <v>7120.55</v>
      </c>
      <c r="G90">
        <v>5.2990903021874303</v>
      </c>
      <c r="H90">
        <v>9.3371443012794995</v>
      </c>
      <c r="I90">
        <v>21.8482487197616</v>
      </c>
      <c r="J90">
        <v>-2.6528915469703001</v>
      </c>
      <c r="K90">
        <v>6920.5971822860301</v>
      </c>
      <c r="L90">
        <v>6141.8201807958503</v>
      </c>
      <c r="M90">
        <v>43.315697039558898</v>
      </c>
      <c r="N90">
        <v>1.0175820939832001</v>
      </c>
      <c r="O90">
        <v>6.8035474787762</v>
      </c>
      <c r="P90">
        <v>87.333596421994201</v>
      </c>
      <c r="Q90">
        <v>0.15494214550347599</v>
      </c>
    </row>
    <row r="91" spans="1:17" x14ac:dyDescent="0.3">
      <c r="A91" t="s">
        <v>244</v>
      </c>
      <c r="B91" t="s">
        <v>245</v>
      </c>
      <c r="C91" t="s">
        <v>3142</v>
      </c>
      <c r="D91" t="s">
        <v>43</v>
      </c>
      <c r="E91">
        <v>106190.314309365</v>
      </c>
      <c r="F91">
        <v>735.15</v>
      </c>
      <c r="G91">
        <v>12.819240680116099</v>
      </c>
      <c r="H91">
        <v>2.5503269305501699</v>
      </c>
      <c r="I91">
        <v>10.268531102271499</v>
      </c>
      <c r="J91">
        <v>-0.56391129636196902</v>
      </c>
      <c r="K91">
        <v>737.99184139146303</v>
      </c>
      <c r="L91">
        <v>649.59496781780797</v>
      </c>
      <c r="M91">
        <v>37.297067556886397</v>
      </c>
      <c r="N91">
        <v>0.641747035350826</v>
      </c>
      <c r="O91">
        <v>8.3860436645582404</v>
      </c>
      <c r="P91">
        <v>58.625525946704002</v>
      </c>
      <c r="Q91">
        <v>-6.4930681577790002E-3</v>
      </c>
    </row>
    <row r="92" spans="1:17" x14ac:dyDescent="0.3">
      <c r="A92" t="s">
        <v>246</v>
      </c>
      <c r="B92" t="s">
        <v>247</v>
      </c>
      <c r="C92" t="s">
        <v>3142</v>
      </c>
      <c r="D92" t="s">
        <v>34</v>
      </c>
      <c r="E92">
        <v>105796.801396832</v>
      </c>
      <c r="F92">
        <v>55.97</v>
      </c>
      <c r="G92">
        <v>1.4164311274849</v>
      </c>
      <c r="H92">
        <v>-5.4950852994138399</v>
      </c>
      <c r="I92">
        <v>-20.739936326801001</v>
      </c>
      <c r="J92">
        <v>-0.28898013658046301</v>
      </c>
      <c r="K92">
        <v>58.4692684470469</v>
      </c>
      <c r="L92">
        <v>57.544874012225002</v>
      </c>
      <c r="M92">
        <v>54.452467729146299</v>
      </c>
      <c r="N92">
        <v>0.52000279939027305</v>
      </c>
      <c r="O92">
        <v>49.633732356619603</v>
      </c>
      <c r="P92">
        <v>52.7148703956343</v>
      </c>
      <c r="Q92">
        <v>9.7564861879731998E-2</v>
      </c>
    </row>
    <row r="93" spans="1:17" x14ac:dyDescent="0.3">
      <c r="A93" t="s">
        <v>248</v>
      </c>
      <c r="B93" t="s">
        <v>249</v>
      </c>
      <c r="C93" t="s">
        <v>3142</v>
      </c>
      <c r="D93" t="s">
        <v>24</v>
      </c>
      <c r="E93">
        <v>104957.63371168</v>
      </c>
      <c r="F93">
        <v>1347.35</v>
      </c>
      <c r="G93">
        <v>-31.100082325359399</v>
      </c>
      <c r="H93">
        <v>-6.4245350935110404</v>
      </c>
      <c r="I93">
        <v>-20.365130976739898</v>
      </c>
      <c r="J93">
        <v>0.70192323781138399</v>
      </c>
      <c r="K93">
        <v>1406.5822562435301</v>
      </c>
      <c r="L93">
        <v>1433.6509334156499</v>
      </c>
      <c r="M93">
        <v>34.082441375371502</v>
      </c>
      <c r="N93">
        <v>0.72959972131737705</v>
      </c>
      <c r="O93">
        <v>25.765391323709501</v>
      </c>
      <c r="P93">
        <v>1.3654829972916001</v>
      </c>
      <c r="Q93">
        <v>-1.4430703527760999E-2</v>
      </c>
    </row>
    <row r="94" spans="1:17" x14ac:dyDescent="0.3">
      <c r="A94" t="s">
        <v>250</v>
      </c>
      <c r="B94" t="s">
        <v>251</v>
      </c>
      <c r="C94" t="s">
        <v>3148</v>
      </c>
      <c r="D94" t="s">
        <v>100</v>
      </c>
      <c r="E94">
        <v>104338.62666590999</v>
      </c>
      <c r="F94">
        <v>5217.45</v>
      </c>
      <c r="G94">
        <v>45.205212188269698</v>
      </c>
      <c r="H94">
        <v>-4.1706909007620903</v>
      </c>
      <c r="I94">
        <v>10.9779232891671</v>
      </c>
      <c r="J94">
        <v>-2.4720667184812202</v>
      </c>
      <c r="K94">
        <v>5586.4454735721501</v>
      </c>
      <c r="L94">
        <v>5001.4205444625804</v>
      </c>
      <c r="M94">
        <v>20.555109623168399</v>
      </c>
      <c r="N94">
        <v>0.97898639266772203</v>
      </c>
      <c r="O94">
        <v>19.718444834162199</v>
      </c>
      <c r="P94">
        <v>71.542002301495899</v>
      </c>
      <c r="Q94">
        <v>8.2439543429912998E-2</v>
      </c>
    </row>
    <row r="95" spans="1:17" x14ac:dyDescent="0.3">
      <c r="A95" t="s">
        <v>252</v>
      </c>
      <c r="B95" t="s">
        <v>253</v>
      </c>
      <c r="C95" t="s">
        <v>3154</v>
      </c>
      <c r="D95" t="s">
        <v>120</v>
      </c>
      <c r="E95">
        <v>103176.51606356</v>
      </c>
      <c r="F95">
        <v>7979.6</v>
      </c>
      <c r="G95">
        <v>68.398654279063905</v>
      </c>
      <c r="H95">
        <v>6.6240707048488403</v>
      </c>
      <c r="I95">
        <v>27.810326316308899</v>
      </c>
      <c r="J95">
        <v>-1.9444121408411299</v>
      </c>
      <c r="K95">
        <v>7759.3596613152104</v>
      </c>
      <c r="L95">
        <v>6540.0543579766199</v>
      </c>
      <c r="M95">
        <v>38.045082615548502</v>
      </c>
      <c r="N95">
        <v>0.82865821206873802</v>
      </c>
      <c r="O95">
        <v>6.1707353752067799</v>
      </c>
      <c r="P95">
        <v>100.89374504349099</v>
      </c>
      <c r="Q95">
        <v>1.4408635972678E-2</v>
      </c>
    </row>
    <row r="96" spans="1:17" x14ac:dyDescent="0.3">
      <c r="A96" t="s">
        <v>254</v>
      </c>
      <c r="B96" t="s">
        <v>255</v>
      </c>
      <c r="C96" t="s">
        <v>3146</v>
      </c>
      <c r="D96" t="s">
        <v>51</v>
      </c>
      <c r="E96">
        <v>102721.39686915</v>
      </c>
      <c r="F96">
        <v>1020.85</v>
      </c>
      <c r="G96">
        <v>48.010805415494701</v>
      </c>
      <c r="H96">
        <v>-6.2888869721690801</v>
      </c>
      <c r="I96">
        <v>-2.7992937293398699</v>
      </c>
      <c r="J96">
        <v>-3.5709794510580801</v>
      </c>
      <c r="K96">
        <v>1092.81494567502</v>
      </c>
      <c r="L96">
        <v>998.26952358358005</v>
      </c>
      <c r="M96">
        <v>23.992576507605701</v>
      </c>
      <c r="N96">
        <v>0.56381328954216203</v>
      </c>
      <c r="O96">
        <v>29.725228975853401</v>
      </c>
      <c r="P96">
        <v>79.806252752091595</v>
      </c>
      <c r="Q96">
        <v>8.7434036055139996E-2</v>
      </c>
    </row>
    <row r="97" spans="1:17" x14ac:dyDescent="0.3">
      <c r="A97" t="s">
        <v>256</v>
      </c>
      <c r="B97" t="s">
        <v>257</v>
      </c>
      <c r="C97" t="s">
        <v>3151</v>
      </c>
      <c r="D97" t="s">
        <v>258</v>
      </c>
      <c r="E97">
        <v>102342.24</v>
      </c>
      <c r="F97">
        <v>3692</v>
      </c>
      <c r="G97">
        <v>90.589047717767201</v>
      </c>
      <c r="H97">
        <v>2.1317316672367999</v>
      </c>
      <c r="I97">
        <v>6.4318602896142103</v>
      </c>
      <c r="J97">
        <v>1.7437687133711199</v>
      </c>
      <c r="K97">
        <v>3747.4168851949098</v>
      </c>
      <c r="L97">
        <v>3298.3551609135998</v>
      </c>
      <c r="M97">
        <v>46.904373260947203</v>
      </c>
      <c r="N97">
        <v>0.83798425790401099</v>
      </c>
      <c r="O97">
        <v>12.998374864572</v>
      </c>
      <c r="P97">
        <v>122.536994062867</v>
      </c>
      <c r="Q97">
        <v>0.22983679336960999</v>
      </c>
    </row>
    <row r="98" spans="1:17" x14ac:dyDescent="0.3">
      <c r="A98" t="s">
        <v>259</v>
      </c>
      <c r="B98" t="s">
        <v>260</v>
      </c>
      <c r="C98" t="s">
        <v>3145</v>
      </c>
      <c r="D98" t="s">
        <v>141</v>
      </c>
      <c r="E98">
        <v>102082.58409600001</v>
      </c>
      <c r="F98">
        <v>489.6</v>
      </c>
      <c r="G98">
        <v>162.48159307993799</v>
      </c>
      <c r="H98">
        <v>-8.7267896283798798</v>
      </c>
      <c r="I98">
        <v>76.632079801978904</v>
      </c>
      <c r="J98">
        <v>0.29052790921071497</v>
      </c>
      <c r="K98">
        <v>517.99241243539495</v>
      </c>
      <c r="L98">
        <v>408.46101295983902</v>
      </c>
      <c r="M98">
        <v>48.401392926621497</v>
      </c>
      <c r="N98">
        <v>0.44997402398960701</v>
      </c>
      <c r="O98">
        <v>32.148692810457497</v>
      </c>
      <c r="P98">
        <v>244.42490327119199</v>
      </c>
      <c r="Q98">
        <v>0.19828134337571399</v>
      </c>
    </row>
    <row r="99" spans="1:17" x14ac:dyDescent="0.3">
      <c r="A99" t="s">
        <v>261</v>
      </c>
      <c r="B99" t="s">
        <v>262</v>
      </c>
      <c r="C99" t="s">
        <v>3143</v>
      </c>
      <c r="D99" t="s">
        <v>263</v>
      </c>
      <c r="E99">
        <v>101492.70786540001</v>
      </c>
      <c r="F99">
        <v>384.75</v>
      </c>
      <c r="G99">
        <v>75.359625217282399</v>
      </c>
      <c r="H99">
        <v>-6.6778168783992697</v>
      </c>
      <c r="I99">
        <v>-3.20385335374151E-2</v>
      </c>
      <c r="J99">
        <v>3.7196898614117102</v>
      </c>
      <c r="K99">
        <v>398.71134114366299</v>
      </c>
      <c r="L99">
        <v>343.06909139521701</v>
      </c>
      <c r="M99">
        <v>49.134301468460102</v>
      </c>
      <c r="N99">
        <v>0.53263549954516898</v>
      </c>
      <c r="O99">
        <v>19.649122807017498</v>
      </c>
      <c r="P99">
        <v>130.803839232153</v>
      </c>
      <c r="Q99">
        <v>1.80971776851E-2</v>
      </c>
    </row>
    <row r="100" spans="1:17" x14ac:dyDescent="0.3">
      <c r="A100" t="s">
        <v>264</v>
      </c>
      <c r="B100" t="s">
        <v>265</v>
      </c>
      <c r="C100" t="s">
        <v>3144</v>
      </c>
      <c r="D100" t="s">
        <v>195</v>
      </c>
      <c r="E100">
        <v>101473.68811915501</v>
      </c>
      <c r="F100">
        <v>572.54999999999995</v>
      </c>
      <c r="G100">
        <v>-18.947970438130799</v>
      </c>
      <c r="H100">
        <v>-10.052318250614301</v>
      </c>
      <c r="I100">
        <v>1.88694401166589</v>
      </c>
      <c r="J100">
        <v>2.9244872140387601</v>
      </c>
      <c r="K100">
        <v>613.56209038486202</v>
      </c>
      <c r="L100">
        <v>589.91969633052497</v>
      </c>
      <c r="M100">
        <v>33.108584710880699</v>
      </c>
      <c r="N100">
        <v>1.42765746330682</v>
      </c>
      <c r="O100">
        <v>17.369662038249899</v>
      </c>
      <c r="P100">
        <v>17.038021259198601</v>
      </c>
      <c r="Q100">
        <v>-7.2875456106688996E-2</v>
      </c>
    </row>
    <row r="101" spans="1:17" x14ac:dyDescent="0.3">
      <c r="A101" t="s">
        <v>266</v>
      </c>
      <c r="B101" t="s">
        <v>267</v>
      </c>
      <c r="C101" t="s">
        <v>3156</v>
      </c>
      <c r="D101" t="s">
        <v>268</v>
      </c>
      <c r="E101">
        <v>101113.135006725</v>
      </c>
      <c r="F101">
        <v>11173.95</v>
      </c>
      <c r="G101">
        <v>90.526678259296702</v>
      </c>
      <c r="H101">
        <v>9.1741341415215398</v>
      </c>
      <c r="I101">
        <v>19.568038513629801</v>
      </c>
      <c r="J101">
        <v>2.9621520650722402</v>
      </c>
      <c r="K101">
        <v>11001.5124501011</v>
      </c>
      <c r="L101">
        <v>9365.5391763968491</v>
      </c>
      <c r="M101">
        <v>44.905450360125599</v>
      </c>
      <c r="N101">
        <v>0.66812926059126299</v>
      </c>
      <c r="O101">
        <v>19.008944912049898</v>
      </c>
      <c r="P101">
        <v>123.66464165257101</v>
      </c>
      <c r="Q101">
        <v>0.181134161264809</v>
      </c>
    </row>
    <row r="102" spans="1:17" x14ac:dyDescent="0.3">
      <c r="A102" t="s">
        <v>269</v>
      </c>
      <c r="B102" t="s">
        <v>270</v>
      </c>
      <c r="C102" t="s">
        <v>3142</v>
      </c>
      <c r="D102" t="s">
        <v>222</v>
      </c>
      <c r="E102">
        <v>101011.67642815001</v>
      </c>
      <c r="F102">
        <v>4728.6499999999996</v>
      </c>
      <c r="G102">
        <v>41.589949041771</v>
      </c>
      <c r="H102">
        <v>11.379488850397699</v>
      </c>
      <c r="I102">
        <v>13.600518047417101</v>
      </c>
      <c r="J102">
        <v>11.7121463523606</v>
      </c>
      <c r="K102">
        <v>4360.4085783805804</v>
      </c>
      <c r="L102">
        <v>3889.8595544421401</v>
      </c>
      <c r="M102">
        <v>69.956411710617701</v>
      </c>
      <c r="N102">
        <v>1.4353502951717001</v>
      </c>
      <c r="O102">
        <v>2.8623391454220601</v>
      </c>
      <c r="P102">
        <v>75.747045268713293</v>
      </c>
      <c r="Q102">
        <v>6.4906707390007007E-2</v>
      </c>
    </row>
    <row r="103" spans="1:17" x14ac:dyDescent="0.3">
      <c r="A103" t="s">
        <v>271</v>
      </c>
      <c r="B103" t="s">
        <v>272</v>
      </c>
      <c r="C103" t="s">
        <v>3142</v>
      </c>
      <c r="D103" t="s">
        <v>43</v>
      </c>
      <c r="E103">
        <v>100952.718794895</v>
      </c>
      <c r="F103">
        <v>2040.45</v>
      </c>
      <c r="G103">
        <v>25.0678027163096</v>
      </c>
      <c r="H103">
        <v>2.1608220593288001</v>
      </c>
      <c r="I103">
        <v>7.5695173589292901</v>
      </c>
      <c r="J103">
        <v>4.95346737077541E-2</v>
      </c>
      <c r="K103">
        <v>2091.0530974163698</v>
      </c>
      <c r="L103">
        <v>1828.28554834584</v>
      </c>
      <c r="M103">
        <v>27.1069720956372</v>
      </c>
      <c r="N103">
        <v>0.61992525821431099</v>
      </c>
      <c r="O103">
        <v>12.8133499963243</v>
      </c>
      <c r="P103">
        <v>53.158191030212002</v>
      </c>
      <c r="Q103">
        <v>1.3259347074532E-2</v>
      </c>
    </row>
    <row r="104" spans="1:17" x14ac:dyDescent="0.3">
      <c r="A104" t="s">
        <v>273</v>
      </c>
      <c r="B104" t="s">
        <v>274</v>
      </c>
      <c r="C104" t="s">
        <v>3146</v>
      </c>
      <c r="D104" t="s">
        <v>275</v>
      </c>
      <c r="E104">
        <v>100495.41031701</v>
      </c>
      <c r="F104">
        <v>6989.3</v>
      </c>
      <c r="G104">
        <v>14.058759846793</v>
      </c>
      <c r="H104">
        <v>2.8085494036562602</v>
      </c>
      <c r="I104">
        <v>3.3182391655174799</v>
      </c>
      <c r="J104">
        <v>2.2756407137494001</v>
      </c>
      <c r="K104">
        <v>6888.8394421998</v>
      </c>
      <c r="L104">
        <v>6337.60374568916</v>
      </c>
      <c r="M104">
        <v>46.645718089666502</v>
      </c>
      <c r="N104">
        <v>0.78315673386682205</v>
      </c>
      <c r="O104">
        <v>4.6878800452119602</v>
      </c>
      <c r="P104">
        <v>47.890393567498897</v>
      </c>
      <c r="Q104">
        <v>5.9234391267561998E-2</v>
      </c>
    </row>
    <row r="105" spans="1:17" x14ac:dyDescent="0.3">
      <c r="A105" t="s">
        <v>276</v>
      </c>
      <c r="B105" t="s">
        <v>277</v>
      </c>
      <c r="C105" t="s">
        <v>3141</v>
      </c>
      <c r="D105" t="s">
        <v>278</v>
      </c>
      <c r="E105">
        <v>99777.178949580004</v>
      </c>
      <c r="F105">
        <v>11502.45</v>
      </c>
      <c r="G105">
        <v>150.87837534873299</v>
      </c>
      <c r="H105">
        <v>-3.17002639846354</v>
      </c>
      <c r="I105">
        <v>37.132653762233097</v>
      </c>
      <c r="J105">
        <v>-0.52085749231344403</v>
      </c>
      <c r="K105">
        <v>11149.5697208649</v>
      </c>
      <c r="L105">
        <v>9050.23254349534</v>
      </c>
      <c r="M105">
        <v>50.802573455004698</v>
      </c>
      <c r="N105">
        <v>0.44139299638783602</v>
      </c>
      <c r="O105">
        <v>9.7070624084434094</v>
      </c>
      <c r="P105">
        <v>197.313120347394</v>
      </c>
      <c r="Q105">
        <v>0.103573549394276</v>
      </c>
    </row>
    <row r="106" spans="1:17" x14ac:dyDescent="0.3">
      <c r="A106" t="s">
        <v>279</v>
      </c>
      <c r="B106" t="s">
        <v>280</v>
      </c>
      <c r="C106" t="s">
        <v>3151</v>
      </c>
      <c r="D106" t="s">
        <v>281</v>
      </c>
      <c r="E106">
        <v>99623.830224120902</v>
      </c>
      <c r="F106">
        <v>73.010000000000005</v>
      </c>
      <c r="G106">
        <v>122.56484142706</v>
      </c>
      <c r="H106">
        <v>-9.4783903850812692</v>
      </c>
      <c r="I106">
        <v>65.675991915105897</v>
      </c>
      <c r="J106">
        <v>-2.1668286659579201</v>
      </c>
      <c r="K106">
        <v>74.545246183153196</v>
      </c>
      <c r="L106">
        <v>56.979987732346501</v>
      </c>
      <c r="M106">
        <v>36.722384207699598</v>
      </c>
      <c r="N106">
        <v>0.81004246200778096</v>
      </c>
      <c r="O106">
        <v>17.8468702917408</v>
      </c>
      <c r="P106">
        <v>154.834205933682</v>
      </c>
      <c r="Q106">
        <v>0.21297962748740901</v>
      </c>
    </row>
    <row r="107" spans="1:17" x14ac:dyDescent="0.3">
      <c r="A107" t="s">
        <v>282</v>
      </c>
      <c r="B107" t="s">
        <v>283</v>
      </c>
      <c r="C107" t="s">
        <v>3146</v>
      </c>
      <c r="D107" t="s">
        <v>51</v>
      </c>
      <c r="E107">
        <v>99270.468990559995</v>
      </c>
      <c r="F107">
        <v>2176.3000000000002</v>
      </c>
      <c r="G107">
        <v>56.787506292647898</v>
      </c>
      <c r="H107">
        <v>-2.9644061818228502E-2</v>
      </c>
      <c r="I107">
        <v>24.778391356711001</v>
      </c>
      <c r="J107">
        <v>-3.4808772028947099</v>
      </c>
      <c r="K107">
        <v>2140.1202761147401</v>
      </c>
      <c r="L107">
        <v>1782.94524593236</v>
      </c>
      <c r="M107">
        <v>43.352389313973703</v>
      </c>
      <c r="N107">
        <v>0.70800439098389101</v>
      </c>
      <c r="O107">
        <v>6.2353535817672103</v>
      </c>
      <c r="P107">
        <v>93.793410507569007</v>
      </c>
      <c r="Q107">
        <v>0.11823413179860599</v>
      </c>
    </row>
    <row r="108" spans="1:17" x14ac:dyDescent="0.3">
      <c r="A108" t="s">
        <v>284</v>
      </c>
      <c r="B108" t="s">
        <v>285</v>
      </c>
      <c r="C108" t="s">
        <v>3154</v>
      </c>
      <c r="D108" t="s">
        <v>286</v>
      </c>
      <c r="E108">
        <v>97832.49696171</v>
      </c>
      <c r="F108">
        <v>687.3</v>
      </c>
      <c r="G108">
        <v>38.677219835752197</v>
      </c>
      <c r="H108">
        <v>4.57692865302469</v>
      </c>
      <c r="I108">
        <v>4.0759983037282401</v>
      </c>
      <c r="J108">
        <v>1.3148375643544501</v>
      </c>
      <c r="K108">
        <v>672.32210321108596</v>
      </c>
      <c r="L108">
        <v>591.63974389324505</v>
      </c>
      <c r="M108">
        <v>44.218296337448798</v>
      </c>
      <c r="N108">
        <v>0.75423509768902597</v>
      </c>
      <c r="O108">
        <v>4.8232213007420404</v>
      </c>
      <c r="P108">
        <v>84.956942949407903</v>
      </c>
      <c r="Q108">
        <v>0.187109186822741</v>
      </c>
    </row>
    <row r="109" spans="1:17" x14ac:dyDescent="0.3">
      <c r="A109" t="s">
        <v>287</v>
      </c>
      <c r="B109" t="s">
        <v>288</v>
      </c>
      <c r="C109" t="s">
        <v>3149</v>
      </c>
      <c r="D109" t="s">
        <v>117</v>
      </c>
      <c r="E109">
        <v>94095.485874000005</v>
      </c>
      <c r="F109">
        <v>930</v>
      </c>
      <c r="G109">
        <v>9.3015039227944794</v>
      </c>
      <c r="H109">
        <v>-5.3472029075513801</v>
      </c>
      <c r="I109">
        <v>-9.0820621027533104</v>
      </c>
      <c r="J109">
        <v>-5.6913164882681899</v>
      </c>
      <c r="K109">
        <v>990.72650168665598</v>
      </c>
      <c r="L109">
        <v>914.32497777285005</v>
      </c>
      <c r="M109">
        <v>23.8007443051659</v>
      </c>
      <c r="N109">
        <v>1.54094428226628</v>
      </c>
      <c r="O109">
        <v>17.9569892473118</v>
      </c>
      <c r="P109">
        <v>59.903713892709703</v>
      </c>
      <c r="Q109">
        <v>9.5986798314126001E-2</v>
      </c>
    </row>
    <row r="110" spans="1:17" x14ac:dyDescent="0.3">
      <c r="A110" t="s">
        <v>289</v>
      </c>
      <c r="B110" t="s">
        <v>290</v>
      </c>
      <c r="C110" t="s">
        <v>3147</v>
      </c>
      <c r="D110" t="s">
        <v>80</v>
      </c>
      <c r="E110">
        <v>93230.043760319997</v>
      </c>
      <c r="F110">
        <v>1939.8</v>
      </c>
      <c r="G110">
        <v>139.26126288790701</v>
      </c>
      <c r="H110">
        <v>10.5128156856382</v>
      </c>
      <c r="I110">
        <v>16.600760799361598</v>
      </c>
      <c r="J110">
        <v>1.4378177592132499</v>
      </c>
      <c r="K110">
        <v>1796.8202510500701</v>
      </c>
      <c r="L110">
        <v>1472.6748698874801</v>
      </c>
      <c r="M110">
        <v>60.184246209970297</v>
      </c>
      <c r="N110">
        <v>0.82790481489130996</v>
      </c>
      <c r="O110">
        <v>2.3146716156304801</v>
      </c>
      <c r="P110">
        <v>180.33817472360701</v>
      </c>
      <c r="Q110">
        <v>0.17130309654467299</v>
      </c>
    </row>
    <row r="111" spans="1:17" x14ac:dyDescent="0.3">
      <c r="A111" t="s">
        <v>291</v>
      </c>
      <c r="B111" t="s">
        <v>292</v>
      </c>
      <c r="C111" t="s">
        <v>3142</v>
      </c>
      <c r="D111" t="s">
        <v>34</v>
      </c>
      <c r="E111">
        <v>92974.175415000005</v>
      </c>
      <c r="F111">
        <v>102.5</v>
      </c>
      <c r="G111">
        <v>10.8169261211965</v>
      </c>
      <c r="H111">
        <v>0.42873189696778002</v>
      </c>
      <c r="I111">
        <v>-23.908491465947399</v>
      </c>
      <c r="J111">
        <v>0.24322544513546901</v>
      </c>
      <c r="K111">
        <v>107.906219126686</v>
      </c>
      <c r="L111">
        <v>105.693256556129</v>
      </c>
      <c r="M111">
        <v>28.730960635705902</v>
      </c>
      <c r="N111">
        <v>0.70242832605505401</v>
      </c>
      <c r="O111">
        <v>25.756097560975601</v>
      </c>
      <c r="P111">
        <v>49.809997076878098</v>
      </c>
      <c r="Q111">
        <v>0.12336518347448799</v>
      </c>
    </row>
    <row r="112" spans="1:17" x14ac:dyDescent="0.3">
      <c r="A112" t="s">
        <v>293</v>
      </c>
      <c r="B112" t="s">
        <v>294</v>
      </c>
      <c r="C112" t="s">
        <v>3140</v>
      </c>
      <c r="D112" t="s">
        <v>18</v>
      </c>
      <c r="E112">
        <v>92209.188774194903</v>
      </c>
      <c r="F112">
        <v>433.35</v>
      </c>
      <c r="G112">
        <v>123.45887198346099</v>
      </c>
      <c r="H112">
        <v>8.7076320289639995</v>
      </c>
      <c r="I112">
        <v>24.439865710062801</v>
      </c>
      <c r="J112">
        <v>9.9020036260539204</v>
      </c>
      <c r="K112">
        <v>404.772917734163</v>
      </c>
      <c r="L112">
        <v>348.12521279888898</v>
      </c>
      <c r="M112">
        <v>67.915543038493894</v>
      </c>
      <c r="N112">
        <v>0.96447095503283597</v>
      </c>
      <c r="O112">
        <v>5.4920964578285298</v>
      </c>
      <c r="P112">
        <v>171.74958193979899</v>
      </c>
      <c r="Q112">
        <v>7.5667614078527998E-2</v>
      </c>
    </row>
    <row r="113" spans="1:17" x14ac:dyDescent="0.3">
      <c r="A113" t="s">
        <v>295</v>
      </c>
      <c r="B113" t="s">
        <v>296</v>
      </c>
      <c r="C113" t="s">
        <v>3144</v>
      </c>
      <c r="D113" t="s">
        <v>195</v>
      </c>
      <c r="E113">
        <v>91665.958298850004</v>
      </c>
      <c r="F113">
        <v>3370.25</v>
      </c>
      <c r="G113">
        <v>37.8676645119656</v>
      </c>
      <c r="H113">
        <v>-2.7544631770780201</v>
      </c>
      <c r="I113">
        <v>14.5873536166385</v>
      </c>
      <c r="J113">
        <v>-5.1463955130796997</v>
      </c>
      <c r="K113">
        <v>3554.0884572807499</v>
      </c>
      <c r="L113">
        <v>3025.9259610177801</v>
      </c>
      <c r="M113">
        <v>19.834896819415601</v>
      </c>
      <c r="N113">
        <v>0.75883711113380603</v>
      </c>
      <c r="O113">
        <v>15.421704621318799</v>
      </c>
      <c r="P113">
        <v>68.092269326683194</v>
      </c>
      <c r="Q113">
        <v>0.11460177182718501</v>
      </c>
    </row>
    <row r="114" spans="1:17" x14ac:dyDescent="0.3">
      <c r="A114" t="s">
        <v>297</v>
      </c>
      <c r="B114" t="s">
        <v>298</v>
      </c>
      <c r="C114" t="s">
        <v>3153</v>
      </c>
      <c r="D114" t="s">
        <v>48</v>
      </c>
      <c r="E114">
        <v>91430.172768367993</v>
      </c>
      <c r="F114">
        <v>86.59</v>
      </c>
      <c r="G114">
        <v>22.711849677670699</v>
      </c>
      <c r="H114">
        <v>-5.8024852257957704</v>
      </c>
      <c r="I114">
        <v>-3.5105664081018699</v>
      </c>
      <c r="J114">
        <v>1.4215239178050001</v>
      </c>
      <c r="K114">
        <v>92.224962162697906</v>
      </c>
      <c r="L114">
        <v>85.923723980726905</v>
      </c>
      <c r="M114">
        <v>32.934017436754097</v>
      </c>
      <c r="N114">
        <v>0.82862983554316805</v>
      </c>
      <c r="O114">
        <v>19.8175308927127</v>
      </c>
      <c r="P114">
        <v>66.519230769230703</v>
      </c>
      <c r="Q114">
        <v>0.110434862834432</v>
      </c>
    </row>
    <row r="115" spans="1:17" x14ac:dyDescent="0.3">
      <c r="A115" t="s">
        <v>299</v>
      </c>
      <c r="B115" t="s">
        <v>300</v>
      </c>
      <c r="C115" t="s">
        <v>3146</v>
      </c>
      <c r="D115" t="s">
        <v>275</v>
      </c>
      <c r="E115">
        <v>91113.076667425004</v>
      </c>
      <c r="F115">
        <v>937.25</v>
      </c>
      <c r="G115">
        <v>38.385739770538201</v>
      </c>
      <c r="H115">
        <v>5.7758136513409104</v>
      </c>
      <c r="I115">
        <v>8.7056027860890897</v>
      </c>
      <c r="J115">
        <v>1.4058128672449499</v>
      </c>
      <c r="K115">
        <v>933.34636109465805</v>
      </c>
      <c r="L115">
        <v>838.97324210014006</v>
      </c>
      <c r="M115">
        <v>41.850713732136903</v>
      </c>
      <c r="N115">
        <v>1.1595807935243601</v>
      </c>
      <c r="O115">
        <v>19.285142704721199</v>
      </c>
      <c r="P115">
        <v>73.999814350691494</v>
      </c>
      <c r="Q115">
        <v>0.121337727709738</v>
      </c>
    </row>
    <row r="116" spans="1:17" x14ac:dyDescent="0.3">
      <c r="A116" t="s">
        <v>301</v>
      </c>
      <c r="B116" t="s">
        <v>302</v>
      </c>
      <c r="C116" t="s">
        <v>3152</v>
      </c>
      <c r="D116" t="s">
        <v>303</v>
      </c>
      <c r="E116">
        <v>90537.854345575004</v>
      </c>
      <c r="F116">
        <v>15130.85</v>
      </c>
      <c r="G116">
        <v>151.468687143284</v>
      </c>
      <c r="H116">
        <v>12.470994523130001</v>
      </c>
      <c r="I116">
        <v>90.040993851821895</v>
      </c>
      <c r="J116">
        <v>3.80774715660761</v>
      </c>
      <c r="K116">
        <v>13528.4312200028</v>
      </c>
      <c r="L116">
        <v>10407.2990591992</v>
      </c>
      <c r="M116">
        <v>65.507930994831597</v>
      </c>
      <c r="N116">
        <v>0.72876708569920401</v>
      </c>
      <c r="O116">
        <v>2.4000634465347099</v>
      </c>
      <c r="P116">
        <v>198.08609141055899</v>
      </c>
      <c r="Q116">
        <v>0.131748984020501</v>
      </c>
    </row>
    <row r="117" spans="1:17" x14ac:dyDescent="0.3">
      <c r="A117" t="s">
        <v>304</v>
      </c>
      <c r="B117" t="s">
        <v>305</v>
      </c>
      <c r="C117" t="s">
        <v>3151</v>
      </c>
      <c r="D117" t="s">
        <v>154</v>
      </c>
      <c r="E117">
        <v>88514.050484099993</v>
      </c>
      <c r="F117">
        <v>254.2</v>
      </c>
      <c r="G117">
        <v>78.621824874603604</v>
      </c>
      <c r="H117">
        <v>2.8351788546819998</v>
      </c>
      <c r="I117">
        <v>-11.3531217003609</v>
      </c>
      <c r="J117">
        <v>2.3859622207445801</v>
      </c>
      <c r="K117">
        <v>277.51912748137698</v>
      </c>
      <c r="L117">
        <v>256.374797597449</v>
      </c>
      <c r="M117">
        <v>30.760095508471501</v>
      </c>
      <c r="N117">
        <v>0.72870657015792195</v>
      </c>
      <c r="O117">
        <v>31.923682140047202</v>
      </c>
      <c r="P117">
        <v>123.964757709251</v>
      </c>
      <c r="Q117">
        <v>0.14643269072515699</v>
      </c>
    </row>
    <row r="118" spans="1:17" x14ac:dyDescent="0.3">
      <c r="A118" t="s">
        <v>306</v>
      </c>
      <c r="B118" t="s">
        <v>307</v>
      </c>
      <c r="C118" t="s">
        <v>3150</v>
      </c>
      <c r="D118" t="s">
        <v>77</v>
      </c>
      <c r="E118">
        <v>87478.134333480004</v>
      </c>
      <c r="F118">
        <v>24245.1</v>
      </c>
      <c r="G118">
        <v>-33.888184764550402</v>
      </c>
      <c r="H118">
        <v>-1.9240626428235801</v>
      </c>
      <c r="I118">
        <v>-12.488061126811701</v>
      </c>
      <c r="J118">
        <v>-1.6366192817855301</v>
      </c>
      <c r="K118">
        <v>25525.160318991999</v>
      </c>
      <c r="L118">
        <v>25921.907478383</v>
      </c>
      <c r="M118">
        <v>28.136824125825498</v>
      </c>
      <c r="N118">
        <v>0.57845431007419001</v>
      </c>
      <c r="O118">
        <v>26.7792254929862</v>
      </c>
      <c r="P118">
        <v>2.2999999999999901</v>
      </c>
      <c r="Q118">
        <v>-6.6197247354632005E-2</v>
      </c>
    </row>
    <row r="119" spans="1:17" x14ac:dyDescent="0.3">
      <c r="A119" t="s">
        <v>308</v>
      </c>
      <c r="B119" t="s">
        <v>309</v>
      </c>
      <c r="C119" t="s">
        <v>3142</v>
      </c>
      <c r="D119" t="s">
        <v>310</v>
      </c>
      <c r="E119">
        <v>87266.496052300005</v>
      </c>
      <c r="F119">
        <v>81.16</v>
      </c>
      <c r="G119">
        <v>-9.1492232263404905</v>
      </c>
      <c r="H119">
        <v>-8.5876053333874403</v>
      </c>
      <c r="I119">
        <v>-16.096917321478401</v>
      </c>
      <c r="J119">
        <v>-0.22272211426033001</v>
      </c>
      <c r="K119">
        <v>88.214142131749398</v>
      </c>
      <c r="L119">
        <v>84.4525247497198</v>
      </c>
      <c r="M119">
        <v>31.078163917554399</v>
      </c>
      <c r="N119">
        <v>0.295637736451975</v>
      </c>
      <c r="O119">
        <v>32.947264662395199</v>
      </c>
      <c r="P119">
        <v>36.403361344537799</v>
      </c>
      <c r="Q119">
        <v>4.2204549461200003E-2</v>
      </c>
    </row>
    <row r="120" spans="1:17" x14ac:dyDescent="0.3">
      <c r="A120" t="s">
        <v>311</v>
      </c>
      <c r="B120" t="s">
        <v>312</v>
      </c>
      <c r="C120" t="s">
        <v>3148</v>
      </c>
      <c r="D120" t="s">
        <v>313</v>
      </c>
      <c r="E120">
        <v>86291.108698259995</v>
      </c>
      <c r="F120">
        <v>4461.3500000000004</v>
      </c>
      <c r="G120">
        <v>24.197559744348201</v>
      </c>
      <c r="H120">
        <v>13.1029345683593</v>
      </c>
      <c r="I120">
        <v>15.1173717992575</v>
      </c>
      <c r="J120">
        <v>8.3957402432725701</v>
      </c>
      <c r="K120">
        <v>4144.7493937647996</v>
      </c>
      <c r="L120">
        <v>3873.0140809878599</v>
      </c>
      <c r="M120">
        <v>68.507892536497707</v>
      </c>
      <c r="N120">
        <v>0.84909979168568706</v>
      </c>
      <c r="O120">
        <v>4.9390879442321198</v>
      </c>
      <c r="P120">
        <v>54.9483372406008</v>
      </c>
      <c r="Q120">
        <v>0.136228376097799</v>
      </c>
    </row>
    <row r="121" spans="1:17" x14ac:dyDescent="0.3">
      <c r="A121" t="s">
        <v>314</v>
      </c>
      <c r="B121" t="s">
        <v>315</v>
      </c>
      <c r="C121" t="s">
        <v>3144</v>
      </c>
      <c r="D121" t="s">
        <v>195</v>
      </c>
      <c r="E121">
        <v>86242.812779030006</v>
      </c>
      <c r="F121">
        <v>666.1</v>
      </c>
      <c r="G121">
        <v>-2.8409068705688898</v>
      </c>
      <c r="H121">
        <v>-0.35996502865935298</v>
      </c>
      <c r="I121">
        <v>19.788268505010201</v>
      </c>
      <c r="J121">
        <v>-2.3962122131526602</v>
      </c>
      <c r="K121">
        <v>676.36408995930003</v>
      </c>
      <c r="L121">
        <v>616.10383976414005</v>
      </c>
      <c r="M121">
        <v>29.1488160116633</v>
      </c>
      <c r="N121">
        <v>0.72559859111810798</v>
      </c>
      <c r="O121">
        <v>8.0693589551118396</v>
      </c>
      <c r="P121">
        <v>36.973061895949002</v>
      </c>
      <c r="Q121">
        <v>-1.6334947921021001E-2</v>
      </c>
    </row>
    <row r="122" spans="1:17" x14ac:dyDescent="0.3">
      <c r="A122" t="s">
        <v>316</v>
      </c>
      <c r="B122" t="s">
        <v>317</v>
      </c>
      <c r="C122" t="s">
        <v>3155</v>
      </c>
      <c r="D122" t="s">
        <v>133</v>
      </c>
      <c r="E122">
        <v>85759.916583040002</v>
      </c>
      <c r="F122">
        <v>3084.2</v>
      </c>
      <c r="G122">
        <v>55.699963148280098</v>
      </c>
      <c r="H122">
        <v>15.9741552915436</v>
      </c>
      <c r="I122">
        <v>9.7919714229195502</v>
      </c>
      <c r="J122">
        <v>8.5733248271471396</v>
      </c>
      <c r="K122">
        <v>3021.6441060953098</v>
      </c>
      <c r="L122">
        <v>2708.21688498396</v>
      </c>
      <c r="M122">
        <v>51.005355030875798</v>
      </c>
      <c r="N122">
        <v>0.89971216108537699</v>
      </c>
      <c r="O122">
        <v>10.326827054017199</v>
      </c>
      <c r="P122">
        <v>99.134814049586694</v>
      </c>
      <c r="Q122">
        <v>2.1345470875504001E-2</v>
      </c>
    </row>
    <row r="123" spans="1:17" x14ac:dyDescent="0.3">
      <c r="A123" t="s">
        <v>318</v>
      </c>
      <c r="B123" t="s">
        <v>319</v>
      </c>
      <c r="C123" t="s">
        <v>3151</v>
      </c>
      <c r="D123" t="s">
        <v>320</v>
      </c>
      <c r="E123">
        <v>85472.188200000004</v>
      </c>
      <c r="F123">
        <v>4237.8</v>
      </c>
      <c r="G123">
        <v>71.832532272251399</v>
      </c>
      <c r="H123">
        <v>4.2446632086361804</v>
      </c>
      <c r="I123">
        <v>84.573623576147099</v>
      </c>
      <c r="J123">
        <v>4.2554998890731399</v>
      </c>
      <c r="K123">
        <v>4320.3743427149102</v>
      </c>
      <c r="L123">
        <v>3532.3670715950898</v>
      </c>
      <c r="M123">
        <v>48.687558279548199</v>
      </c>
      <c r="N123">
        <v>0.94096419719258195</v>
      </c>
      <c r="O123">
        <v>38.2792958610599</v>
      </c>
      <c r="P123">
        <v>143.272101033295</v>
      </c>
      <c r="Q123">
        <v>0.24933194885183099</v>
      </c>
    </row>
    <row r="124" spans="1:17" x14ac:dyDescent="0.3">
      <c r="A124" t="s">
        <v>321</v>
      </c>
      <c r="B124" t="s">
        <v>322</v>
      </c>
      <c r="C124" t="s">
        <v>3140</v>
      </c>
      <c r="D124" t="s">
        <v>67</v>
      </c>
      <c r="E124">
        <v>85413.175105410002</v>
      </c>
      <c r="F124">
        <v>525.1</v>
      </c>
      <c r="G124">
        <v>112.603472818771</v>
      </c>
      <c r="H124">
        <v>-11.0844650642897</v>
      </c>
      <c r="I124">
        <v>18.841339212390501</v>
      </c>
      <c r="J124">
        <v>-8.7624709007206505</v>
      </c>
      <c r="K124">
        <v>585.85271353773101</v>
      </c>
      <c r="L124">
        <v>477.834073868686</v>
      </c>
      <c r="M124">
        <v>31.217294289168301</v>
      </c>
      <c r="N124">
        <v>0.584233360352297</v>
      </c>
      <c r="O124">
        <v>46.238811654922799</v>
      </c>
      <c r="P124">
        <v>168.639154160982</v>
      </c>
      <c r="Q124">
        <v>0.134105397644594</v>
      </c>
    </row>
    <row r="125" spans="1:17" x14ac:dyDescent="0.3">
      <c r="A125" t="s">
        <v>323</v>
      </c>
      <c r="B125" t="s">
        <v>324</v>
      </c>
      <c r="C125" t="s">
        <v>3147</v>
      </c>
      <c r="D125" t="s">
        <v>108</v>
      </c>
      <c r="E125">
        <v>85332.570668475004</v>
      </c>
      <c r="F125">
        <v>84.95</v>
      </c>
      <c r="G125">
        <v>35.054483611617599</v>
      </c>
      <c r="H125">
        <v>-5.8274213934282297</v>
      </c>
      <c r="I125">
        <v>-16.831865290783401</v>
      </c>
      <c r="J125">
        <v>-4.2091582528795399</v>
      </c>
      <c r="K125">
        <v>94.509851884537298</v>
      </c>
      <c r="L125">
        <v>89.648287890054604</v>
      </c>
      <c r="M125">
        <v>16.637593588087899</v>
      </c>
      <c r="N125">
        <v>0.67245512205876901</v>
      </c>
      <c r="O125">
        <v>39.376103590347199</v>
      </c>
      <c r="P125">
        <v>75.516528925619795</v>
      </c>
      <c r="Q125">
        <v>0.115165919183389</v>
      </c>
    </row>
    <row r="126" spans="1:17" x14ac:dyDescent="0.3">
      <c r="A126" t="s">
        <v>325</v>
      </c>
      <c r="B126" t="s">
        <v>326</v>
      </c>
      <c r="C126" t="s">
        <v>3146</v>
      </c>
      <c r="D126" t="s">
        <v>51</v>
      </c>
      <c r="E126">
        <v>85299.430361894905</v>
      </c>
      <c r="F126">
        <v>1468.65</v>
      </c>
      <c r="G126">
        <v>36.783291779592098</v>
      </c>
      <c r="H126">
        <v>-2.7300359413352902</v>
      </c>
      <c r="I126">
        <v>20.028515018546798</v>
      </c>
      <c r="J126">
        <v>-0.72961910993011303</v>
      </c>
      <c r="K126">
        <v>1475.95209545547</v>
      </c>
      <c r="L126">
        <v>1271.9671150122899</v>
      </c>
      <c r="M126">
        <v>42.049690162635997</v>
      </c>
      <c r="N126">
        <v>0.66627724144321898</v>
      </c>
      <c r="O126">
        <v>8.3988697102781398</v>
      </c>
      <c r="P126">
        <v>75.959983226502104</v>
      </c>
      <c r="Q126">
        <v>8.9671240399465002E-2</v>
      </c>
    </row>
    <row r="127" spans="1:17" x14ac:dyDescent="0.3">
      <c r="A127" t="s">
        <v>327</v>
      </c>
      <c r="B127" t="s">
        <v>328</v>
      </c>
      <c r="C127" t="s">
        <v>3142</v>
      </c>
      <c r="D127" t="s">
        <v>34</v>
      </c>
      <c r="E127">
        <v>85137.603334870902</v>
      </c>
      <c r="F127">
        <v>111.53</v>
      </c>
      <c r="G127">
        <v>-19.0605235790131</v>
      </c>
      <c r="H127">
        <v>-6.61784588206846</v>
      </c>
      <c r="I127">
        <v>-33.508852097333701</v>
      </c>
      <c r="J127">
        <v>-1.9023293234293199</v>
      </c>
      <c r="K127">
        <v>122.024098764751</v>
      </c>
      <c r="L127">
        <v>126.960705124489</v>
      </c>
      <c r="M127">
        <v>15.6542219357531</v>
      </c>
      <c r="N127">
        <v>0.85453294635664301</v>
      </c>
      <c r="O127">
        <v>54.6669057652649</v>
      </c>
      <c r="P127">
        <v>22.2246575342465</v>
      </c>
      <c r="Q127">
        <v>9.3936475481961004E-2</v>
      </c>
    </row>
    <row r="128" spans="1:17" x14ac:dyDescent="0.3">
      <c r="A128" t="s">
        <v>329</v>
      </c>
      <c r="B128" t="s">
        <v>330</v>
      </c>
      <c r="C128" t="s">
        <v>3141</v>
      </c>
      <c r="D128" t="s">
        <v>278</v>
      </c>
      <c r="E128">
        <v>84697.816649600005</v>
      </c>
      <c r="F128">
        <v>5536</v>
      </c>
      <c r="G128">
        <v>68.922729045096901</v>
      </c>
      <c r="H128">
        <v>7.09471352542639</v>
      </c>
      <c r="I128">
        <v>32.272329543925999</v>
      </c>
      <c r="J128">
        <v>4.8245158767056804</v>
      </c>
      <c r="K128">
        <v>5171.6172219652399</v>
      </c>
      <c r="L128">
        <v>4353.6056140246001</v>
      </c>
      <c r="M128">
        <v>59.877104576547701</v>
      </c>
      <c r="N128">
        <v>0.98435858918127495</v>
      </c>
      <c r="O128">
        <v>2.7808887283236898</v>
      </c>
      <c r="P128">
        <v>96.809314313646993</v>
      </c>
      <c r="Q128">
        <v>0.137353878006581</v>
      </c>
    </row>
    <row r="129" spans="1:17" x14ac:dyDescent="0.3">
      <c r="A129" t="s">
        <v>331</v>
      </c>
      <c r="B129" t="s">
        <v>332</v>
      </c>
      <c r="C129" t="s">
        <v>3140</v>
      </c>
      <c r="D129" t="s">
        <v>181</v>
      </c>
      <c r="E129">
        <v>80847.039201330001</v>
      </c>
      <c r="F129">
        <v>735.1</v>
      </c>
      <c r="G129">
        <v>-1.49456242837037</v>
      </c>
      <c r="H129">
        <v>-5.1489428060610498</v>
      </c>
      <c r="I129">
        <v>-31.858917899706501</v>
      </c>
      <c r="J129">
        <v>-1.25684724390084</v>
      </c>
      <c r="K129">
        <v>807.01062778470498</v>
      </c>
      <c r="L129">
        <v>893.99907068905304</v>
      </c>
      <c r="M129">
        <v>24.260351769025501</v>
      </c>
      <c r="N129">
        <v>0.21188006283265101</v>
      </c>
      <c r="O129">
        <v>71.323629438171594</v>
      </c>
      <c r="P129">
        <v>40.823754789272002</v>
      </c>
      <c r="Q129">
        <v>-1.9529676868865999E-2</v>
      </c>
    </row>
    <row r="130" spans="1:17" x14ac:dyDescent="0.3">
      <c r="A130" t="s">
        <v>333</v>
      </c>
      <c r="B130" t="s">
        <v>334</v>
      </c>
      <c r="C130" t="s">
        <v>3142</v>
      </c>
      <c r="D130" t="s">
        <v>54</v>
      </c>
      <c r="E130">
        <v>78504.256565595002</v>
      </c>
      <c r="F130">
        <v>1955.45</v>
      </c>
      <c r="G130">
        <v>31.296851994383498</v>
      </c>
      <c r="H130">
        <v>-3.0538449205206299E-2</v>
      </c>
      <c r="I130">
        <v>6.3560587353419704</v>
      </c>
      <c r="J130">
        <v>1.59597314703452</v>
      </c>
      <c r="K130">
        <v>1936.2381960412899</v>
      </c>
      <c r="L130">
        <v>1720.2943532398599</v>
      </c>
      <c r="M130">
        <v>49.6291828693303</v>
      </c>
      <c r="N130">
        <v>0.69001189850290501</v>
      </c>
      <c r="O130">
        <v>6.3054539875731797</v>
      </c>
      <c r="P130">
        <v>60.8100328947368</v>
      </c>
      <c r="Q130">
        <v>4.6055074929699999E-4</v>
      </c>
    </row>
    <row r="131" spans="1:17" x14ac:dyDescent="0.3">
      <c r="A131" t="s">
        <v>335</v>
      </c>
      <c r="B131" t="s">
        <v>336</v>
      </c>
      <c r="C131" t="s">
        <v>3155</v>
      </c>
      <c r="D131" t="s">
        <v>133</v>
      </c>
      <c r="E131">
        <v>77255.774411519902</v>
      </c>
      <c r="F131">
        <v>1793.6</v>
      </c>
      <c r="G131">
        <v>126.18987183112201</v>
      </c>
      <c r="H131">
        <v>3.7588608855161199</v>
      </c>
      <c r="I131">
        <v>34.411734757199802</v>
      </c>
      <c r="J131">
        <v>1.6068992662274599</v>
      </c>
      <c r="K131">
        <v>1812.36749894374</v>
      </c>
      <c r="L131">
        <v>1539.50735824036</v>
      </c>
      <c r="M131">
        <v>40.200378504730097</v>
      </c>
      <c r="N131">
        <v>0.43033451645969301</v>
      </c>
      <c r="O131">
        <v>15.677966101694899</v>
      </c>
      <c r="P131">
        <v>152.264416315049</v>
      </c>
      <c r="Q131">
        <v>0.169375585206751</v>
      </c>
    </row>
    <row r="132" spans="1:17" x14ac:dyDescent="0.3">
      <c r="A132" t="s">
        <v>337</v>
      </c>
      <c r="B132" t="s">
        <v>338</v>
      </c>
      <c r="C132" t="s">
        <v>3142</v>
      </c>
      <c r="D132" t="s">
        <v>120</v>
      </c>
      <c r="E132">
        <v>76432.841130529996</v>
      </c>
      <c r="F132">
        <v>1685.05</v>
      </c>
      <c r="G132">
        <v>101.345640429274</v>
      </c>
      <c r="H132">
        <v>-2.1057332448535302</v>
      </c>
      <c r="I132">
        <v>26.9962728261508</v>
      </c>
      <c r="J132">
        <v>2.4406750177296899</v>
      </c>
      <c r="K132">
        <v>1669.46638459873</v>
      </c>
      <c r="L132">
        <v>1362.6395242741701</v>
      </c>
      <c r="M132">
        <v>48.813947982972202</v>
      </c>
      <c r="N132">
        <v>0.91150459186783195</v>
      </c>
      <c r="O132">
        <v>16.7027684638437</v>
      </c>
      <c r="P132">
        <v>154.808710116437</v>
      </c>
      <c r="Q132">
        <v>2.3963617216813001E-2</v>
      </c>
    </row>
    <row r="133" spans="1:17" x14ac:dyDescent="0.3">
      <c r="A133" t="s">
        <v>339</v>
      </c>
      <c r="B133" t="s">
        <v>340</v>
      </c>
      <c r="C133" t="s">
        <v>3152</v>
      </c>
      <c r="D133" t="s">
        <v>89</v>
      </c>
      <c r="E133">
        <v>75078.866800644901</v>
      </c>
      <c r="F133">
        <v>728.05</v>
      </c>
      <c r="G133">
        <v>122.12116126970299</v>
      </c>
      <c r="H133">
        <v>9.5003334699545601</v>
      </c>
      <c r="I133">
        <v>69.291346746193696</v>
      </c>
      <c r="J133">
        <v>3.8695985679042</v>
      </c>
      <c r="K133">
        <v>668.88712679151695</v>
      </c>
      <c r="L133">
        <v>502.02106362371097</v>
      </c>
      <c r="M133">
        <v>49.476880499505</v>
      </c>
      <c r="N133">
        <v>1.0267994315025799</v>
      </c>
      <c r="O133">
        <v>7.9939564590344201</v>
      </c>
      <c r="P133">
        <v>174.06361754187799</v>
      </c>
      <c r="Q133">
        <v>0.24883129166906701</v>
      </c>
    </row>
    <row r="134" spans="1:17" hidden="1" x14ac:dyDescent="0.3">
      <c r="A134" t="s">
        <v>341</v>
      </c>
      <c r="B134" t="s">
        <v>342</v>
      </c>
      <c r="C134" t="s">
        <v>3143</v>
      </c>
      <c r="D134" t="s">
        <v>27</v>
      </c>
      <c r="E134">
        <v>75022.5</v>
      </c>
      <c r="F134">
        <v>1500.45</v>
      </c>
      <c r="G134">
        <v>59.562434409823403</v>
      </c>
      <c r="H134">
        <v>16.4609820750034</v>
      </c>
      <c r="I134">
        <v>43.073168694823302</v>
      </c>
      <c r="J134">
        <v>6.9067888938138404</v>
      </c>
      <c r="K134">
        <v>1326.0654729272601</v>
      </c>
      <c r="M134">
        <v>64.009455692832006</v>
      </c>
      <c r="N134">
        <v>1.1151304705723499</v>
      </c>
      <c r="O134">
        <v>4.5019827385117601</v>
      </c>
      <c r="P134">
        <v>98.735099337748295</v>
      </c>
    </row>
    <row r="135" spans="1:17" x14ac:dyDescent="0.3">
      <c r="A135" t="s">
        <v>343</v>
      </c>
      <c r="B135" t="s">
        <v>344</v>
      </c>
      <c r="C135" t="s">
        <v>3146</v>
      </c>
      <c r="D135" t="s">
        <v>51</v>
      </c>
      <c r="E135">
        <v>72013.999500000005</v>
      </c>
      <c r="F135">
        <v>6023</v>
      </c>
      <c r="G135">
        <v>41.440744117023598</v>
      </c>
      <c r="H135">
        <v>-1.3453574976769</v>
      </c>
      <c r="I135">
        <v>17.755142682709401</v>
      </c>
      <c r="J135">
        <v>-2.67962061310502</v>
      </c>
      <c r="K135">
        <v>5995.7656768118904</v>
      </c>
      <c r="L135">
        <v>5314.8353527438903</v>
      </c>
      <c r="M135">
        <v>35.900974040440502</v>
      </c>
      <c r="N135">
        <v>0.78843218819715299</v>
      </c>
      <c r="O135">
        <v>6.9217997675576903</v>
      </c>
      <c r="P135">
        <v>71.597886009772196</v>
      </c>
      <c r="Q135">
        <v>4.7023088104131999E-2</v>
      </c>
    </row>
    <row r="136" spans="1:17" x14ac:dyDescent="0.3">
      <c r="A136" t="s">
        <v>345</v>
      </c>
      <c r="B136" t="s">
        <v>346</v>
      </c>
      <c r="C136" t="s">
        <v>3156</v>
      </c>
      <c r="D136" t="s">
        <v>268</v>
      </c>
      <c r="E136">
        <v>71618.279106479997</v>
      </c>
      <c r="F136">
        <v>8397.6</v>
      </c>
      <c r="G136">
        <v>6.2345811341396802</v>
      </c>
      <c r="H136">
        <v>4.85256151024213</v>
      </c>
      <c r="I136">
        <v>4.8844569771523796</v>
      </c>
      <c r="J136">
        <v>3.7256958171055201</v>
      </c>
      <c r="K136">
        <v>8072.7389277497196</v>
      </c>
      <c r="L136">
        <v>7425.1948200827401</v>
      </c>
      <c r="M136">
        <v>58.240776118996699</v>
      </c>
      <c r="N136">
        <v>0.60848782847620297</v>
      </c>
      <c r="O136">
        <v>18.308207106792299</v>
      </c>
      <c r="P136">
        <v>57.7014084507042</v>
      </c>
      <c r="Q136">
        <v>0.14466201446803401</v>
      </c>
    </row>
    <row r="137" spans="1:17" x14ac:dyDescent="0.3">
      <c r="A137" t="s">
        <v>347</v>
      </c>
      <c r="B137" t="s">
        <v>348</v>
      </c>
      <c r="C137" t="s">
        <v>3142</v>
      </c>
      <c r="D137" t="s">
        <v>349</v>
      </c>
      <c r="E137">
        <v>70393.815275999994</v>
      </c>
      <c r="F137">
        <v>740</v>
      </c>
      <c r="G137">
        <v>-33.0069274598075</v>
      </c>
      <c r="H137">
        <v>-4.9021655404771396</v>
      </c>
      <c r="I137">
        <v>-9.8196917524544993</v>
      </c>
      <c r="J137">
        <v>0.63131438022728603</v>
      </c>
      <c r="K137">
        <v>750.32369369261698</v>
      </c>
      <c r="L137">
        <v>744.36351960494505</v>
      </c>
      <c r="M137">
        <v>38.849820992816099</v>
      </c>
      <c r="N137">
        <v>0.712555310630415</v>
      </c>
      <c r="O137">
        <v>10.459459459459399</v>
      </c>
      <c r="P137">
        <v>14.2063430820279</v>
      </c>
      <c r="Q137">
        <v>-0.13671583521149799</v>
      </c>
    </row>
    <row r="138" spans="1:17" x14ac:dyDescent="0.3">
      <c r="A138" t="s">
        <v>350</v>
      </c>
      <c r="B138" t="s">
        <v>351</v>
      </c>
      <c r="C138" t="s">
        <v>3154</v>
      </c>
      <c r="D138" t="s">
        <v>120</v>
      </c>
      <c r="E138">
        <v>69740</v>
      </c>
      <c r="F138">
        <v>871.75</v>
      </c>
      <c r="G138">
        <v>-2.9353601791482999</v>
      </c>
      <c r="H138">
        <v>-2.16365507977476</v>
      </c>
      <c r="I138">
        <v>-23.954119079434701</v>
      </c>
      <c r="J138">
        <v>1.98444864536515</v>
      </c>
      <c r="K138">
        <v>918.24043916975995</v>
      </c>
      <c r="L138">
        <v>920.24103587064496</v>
      </c>
      <c r="M138">
        <v>36.777983443992902</v>
      </c>
      <c r="N138">
        <v>1.0195041700671901</v>
      </c>
      <c r="O138">
        <v>30.645253799827898</v>
      </c>
      <c r="P138">
        <v>37.1646605302494</v>
      </c>
      <c r="Q138">
        <v>-5.3190924204267E-2</v>
      </c>
    </row>
    <row r="139" spans="1:17" x14ac:dyDescent="0.3">
      <c r="A139" t="s">
        <v>352</v>
      </c>
      <c r="B139" t="s">
        <v>353</v>
      </c>
      <c r="C139" t="s">
        <v>3155</v>
      </c>
      <c r="D139" t="s">
        <v>133</v>
      </c>
      <c r="E139">
        <v>69218.957857689995</v>
      </c>
      <c r="F139">
        <v>1903.7</v>
      </c>
      <c r="G139">
        <v>42.490429713647103</v>
      </c>
      <c r="H139">
        <v>14.8496008697762</v>
      </c>
      <c r="I139">
        <v>24.3131135940422</v>
      </c>
      <c r="J139">
        <v>9.7018681717863906</v>
      </c>
      <c r="K139">
        <v>1835.27187010119</v>
      </c>
      <c r="L139">
        <v>1641.4203893282199</v>
      </c>
      <c r="M139">
        <v>49.281171711863202</v>
      </c>
      <c r="N139">
        <v>1.40263245565284</v>
      </c>
      <c r="O139">
        <v>8.4834795398434508</v>
      </c>
      <c r="P139">
        <v>81.115022357530194</v>
      </c>
      <c r="Q139">
        <v>9.3561510393565001E-2</v>
      </c>
    </row>
    <row r="140" spans="1:17" x14ac:dyDescent="0.3">
      <c r="A140" t="s">
        <v>354</v>
      </c>
      <c r="B140" t="s">
        <v>355</v>
      </c>
      <c r="C140" t="s">
        <v>3142</v>
      </c>
      <c r="D140" t="s">
        <v>34</v>
      </c>
      <c r="E140">
        <v>69072.312945679994</v>
      </c>
      <c r="F140">
        <v>512.79999999999995</v>
      </c>
      <c r="G140">
        <v>-5.2254701778077202</v>
      </c>
      <c r="H140">
        <v>2.0268448420289902</v>
      </c>
      <c r="I140">
        <v>-11.444887923994299</v>
      </c>
      <c r="J140">
        <v>-0.80495116656129395</v>
      </c>
      <c r="K140">
        <v>532.978383848205</v>
      </c>
      <c r="L140">
        <v>512.623293169308</v>
      </c>
      <c r="M140">
        <v>34.983229611486699</v>
      </c>
      <c r="N140">
        <v>0.63684970678645303</v>
      </c>
      <c r="O140">
        <v>23.381435257410299</v>
      </c>
      <c r="P140">
        <v>31.1844461499104</v>
      </c>
      <c r="Q140">
        <v>0.12980108243796001</v>
      </c>
    </row>
    <row r="141" spans="1:17" x14ac:dyDescent="0.3">
      <c r="A141" t="s">
        <v>356</v>
      </c>
      <c r="B141" t="s">
        <v>357</v>
      </c>
      <c r="C141" t="s">
        <v>3142</v>
      </c>
      <c r="D141" t="s">
        <v>43</v>
      </c>
      <c r="E141">
        <v>68921.604000000007</v>
      </c>
      <c r="F141">
        <v>392.85</v>
      </c>
      <c r="G141">
        <v>48.211262235151501</v>
      </c>
      <c r="H141">
        <v>2.44124230316707</v>
      </c>
      <c r="I141">
        <v>6.9198085352601497</v>
      </c>
      <c r="J141">
        <v>2.8642231008522399</v>
      </c>
      <c r="K141">
        <v>392.82145463637801</v>
      </c>
      <c r="L141">
        <v>359.79022348371399</v>
      </c>
      <c r="M141">
        <v>52.503441908823604</v>
      </c>
      <c r="N141">
        <v>0.29991436913755498</v>
      </c>
      <c r="O141">
        <v>19.078528700521801</v>
      </c>
      <c r="P141">
        <v>84.870588235294093</v>
      </c>
      <c r="Q141">
        <v>0.122436535672762</v>
      </c>
    </row>
    <row r="142" spans="1:17" x14ac:dyDescent="0.3">
      <c r="A142" t="s">
        <v>358</v>
      </c>
      <c r="B142" t="s">
        <v>359</v>
      </c>
      <c r="C142" t="s">
        <v>3148</v>
      </c>
      <c r="D142" t="s">
        <v>117</v>
      </c>
      <c r="E142">
        <v>68492.743653519996</v>
      </c>
      <c r="F142">
        <v>1471.1</v>
      </c>
      <c r="G142">
        <v>6.2809506804630297</v>
      </c>
      <c r="H142">
        <v>-5.2594617439018503</v>
      </c>
      <c r="I142">
        <v>12.2698057888294</v>
      </c>
      <c r="J142">
        <v>-1.9660646591667501</v>
      </c>
      <c r="K142">
        <v>1544.8090834260499</v>
      </c>
      <c r="L142">
        <v>1427.2153293332501</v>
      </c>
      <c r="M142">
        <v>35.540433377084199</v>
      </c>
      <c r="N142">
        <v>0.84228881667311895</v>
      </c>
      <c r="O142">
        <v>22.663313167017801</v>
      </c>
      <c r="P142">
        <v>46.7724234261199</v>
      </c>
      <c r="Q142">
        <v>7.8930617170047998E-2</v>
      </c>
    </row>
    <row r="143" spans="1:17" x14ac:dyDescent="0.3">
      <c r="A143" t="s">
        <v>360</v>
      </c>
      <c r="B143" t="s">
        <v>361</v>
      </c>
      <c r="C143" t="s">
        <v>3156</v>
      </c>
      <c r="D143" t="s">
        <v>172</v>
      </c>
      <c r="E143">
        <v>67704.135770199995</v>
      </c>
      <c r="F143">
        <v>4463</v>
      </c>
      <c r="G143">
        <v>1.3018736942793101</v>
      </c>
      <c r="H143">
        <v>0.770862836845433</v>
      </c>
      <c r="I143">
        <v>8.3364205488877907</v>
      </c>
      <c r="J143">
        <v>4.9904465034136099E-2</v>
      </c>
      <c r="K143">
        <v>4488.19972441959</v>
      </c>
      <c r="L143">
        <v>4035.5201249005399</v>
      </c>
      <c r="M143">
        <v>33.833265091082502</v>
      </c>
      <c r="N143">
        <v>0.43722782280330502</v>
      </c>
      <c r="O143">
        <v>7.6417208155948799</v>
      </c>
      <c r="P143">
        <v>38.602484472049603</v>
      </c>
      <c r="Q143">
        <v>3.4208790435474E-2</v>
      </c>
    </row>
    <row r="144" spans="1:17" x14ac:dyDescent="0.3">
      <c r="A144" t="s">
        <v>362</v>
      </c>
      <c r="B144" t="s">
        <v>363</v>
      </c>
      <c r="C144" t="s">
        <v>3153</v>
      </c>
      <c r="D144" t="s">
        <v>92</v>
      </c>
      <c r="E144">
        <v>67288.875786555</v>
      </c>
      <c r="F144">
        <v>325.95</v>
      </c>
      <c r="G144">
        <v>59.225858376212699</v>
      </c>
      <c r="H144">
        <v>0.75196800618589599</v>
      </c>
      <c r="I144">
        <v>24.2627827469158</v>
      </c>
      <c r="J144">
        <v>0.85567985245926803</v>
      </c>
      <c r="K144">
        <v>325.18404189543901</v>
      </c>
      <c r="L144">
        <v>279.55324430205599</v>
      </c>
      <c r="M144">
        <v>50.104210430977297</v>
      </c>
      <c r="N144">
        <v>0.81918777309630397</v>
      </c>
      <c r="O144">
        <v>10.737843227488799</v>
      </c>
      <c r="P144">
        <v>101.141622955877</v>
      </c>
    </row>
    <row r="145" spans="1:17" x14ac:dyDescent="0.3">
      <c r="A145" t="s">
        <v>364</v>
      </c>
      <c r="B145" t="s">
        <v>365</v>
      </c>
      <c r="C145" t="s">
        <v>3156</v>
      </c>
      <c r="D145" t="s">
        <v>172</v>
      </c>
      <c r="E145">
        <v>67079.455773374997</v>
      </c>
      <c r="F145">
        <v>2262.9499999999998</v>
      </c>
      <c r="G145">
        <v>-25.524079177973601</v>
      </c>
      <c r="H145">
        <v>-2.8898619325897799</v>
      </c>
      <c r="I145">
        <v>-22.3016346604388</v>
      </c>
      <c r="J145">
        <v>-0.35307427766886101</v>
      </c>
      <c r="K145">
        <v>2425.5189725751602</v>
      </c>
      <c r="L145">
        <v>2421.5704761352599</v>
      </c>
      <c r="M145">
        <v>21.724317505553898</v>
      </c>
      <c r="N145">
        <v>0.72932575635211205</v>
      </c>
      <c r="O145">
        <v>19.045935615015701</v>
      </c>
      <c r="P145">
        <v>8.6781126185616397</v>
      </c>
      <c r="Q145">
        <v>-4.5876753105801998E-2</v>
      </c>
    </row>
    <row r="146" spans="1:17" x14ac:dyDescent="0.3">
      <c r="A146" t="s">
        <v>366</v>
      </c>
      <c r="B146" t="s">
        <v>367</v>
      </c>
      <c r="C146" t="s">
        <v>3151</v>
      </c>
      <c r="D146" t="s">
        <v>154</v>
      </c>
      <c r="E146">
        <v>66974.277643875001</v>
      </c>
      <c r="F146">
        <v>15802.65</v>
      </c>
      <c r="G146">
        <v>220.509082283087</v>
      </c>
      <c r="H146">
        <v>24.595097834973501</v>
      </c>
      <c r="I146">
        <v>78.908321017925601</v>
      </c>
      <c r="J146">
        <v>8.4604614694043807</v>
      </c>
      <c r="K146">
        <v>13377.6545143772</v>
      </c>
      <c r="L146">
        <v>10288.888590439499</v>
      </c>
      <c r="M146">
        <v>71.101288678520405</v>
      </c>
      <c r="N146">
        <v>1.4630072043403499</v>
      </c>
      <c r="O146">
        <v>4.72895368814725</v>
      </c>
      <c r="P146">
        <v>292.081529357764</v>
      </c>
      <c r="Q146">
        <v>0.19215613126332401</v>
      </c>
    </row>
    <row r="147" spans="1:17" x14ac:dyDescent="0.3">
      <c r="A147" t="s">
        <v>368</v>
      </c>
      <c r="B147" t="s">
        <v>369</v>
      </c>
      <c r="C147" t="s">
        <v>3151</v>
      </c>
      <c r="D147" t="s">
        <v>370</v>
      </c>
      <c r="E147">
        <v>66614.796031050006</v>
      </c>
      <c r="F147">
        <v>5244.15</v>
      </c>
      <c r="G147">
        <v>-11.554364729978801</v>
      </c>
      <c r="H147">
        <v>0.42234467002050702</v>
      </c>
      <c r="I147">
        <v>13.148332563032699</v>
      </c>
      <c r="J147">
        <v>-3.1709456795498201</v>
      </c>
      <c r="K147">
        <v>5349.2959921438096</v>
      </c>
      <c r="L147">
        <v>4993.8457120434095</v>
      </c>
      <c r="M147">
        <v>43.235758692795002</v>
      </c>
      <c r="N147">
        <v>0.74302363892732104</v>
      </c>
      <c r="O147">
        <v>23.184882202072799</v>
      </c>
      <c r="P147">
        <v>45.630380449874998</v>
      </c>
      <c r="Q147">
        <v>9.3439633769528005E-2</v>
      </c>
    </row>
    <row r="148" spans="1:17" x14ac:dyDescent="0.3">
      <c r="A148" t="s">
        <v>371</v>
      </c>
      <c r="B148" t="s">
        <v>372</v>
      </c>
      <c r="C148" t="s">
        <v>3149</v>
      </c>
      <c r="D148" t="s">
        <v>373</v>
      </c>
      <c r="E148">
        <v>65651.432251699996</v>
      </c>
      <c r="F148">
        <v>224.02</v>
      </c>
      <c r="G148">
        <v>10.6786428798447</v>
      </c>
      <c r="H148">
        <v>8.4861996178191497</v>
      </c>
      <c r="I148">
        <v>-16.501467768645998</v>
      </c>
      <c r="J148">
        <v>3.0676861824277499</v>
      </c>
      <c r="K148">
        <v>227.97482875458499</v>
      </c>
      <c r="L148">
        <v>221.85701203359099</v>
      </c>
      <c r="M148">
        <v>41.381461986371399</v>
      </c>
      <c r="N148">
        <v>1.27256036004018</v>
      </c>
      <c r="O148">
        <v>27.823408624229899</v>
      </c>
      <c r="P148">
        <v>50.147453083109902</v>
      </c>
      <c r="Q148">
        <v>9.6435389094129007E-2</v>
      </c>
    </row>
    <row r="149" spans="1:17" x14ac:dyDescent="0.3">
      <c r="A149" t="s">
        <v>374</v>
      </c>
      <c r="B149" t="s">
        <v>375</v>
      </c>
      <c r="C149" t="s">
        <v>3142</v>
      </c>
      <c r="D149" t="s">
        <v>24</v>
      </c>
      <c r="E149">
        <v>65514.990193400001</v>
      </c>
      <c r="F149">
        <v>20.9</v>
      </c>
      <c r="G149">
        <v>-2.7044617744463899</v>
      </c>
      <c r="H149">
        <v>-7.7126099480062997</v>
      </c>
      <c r="I149">
        <v>-24.300367663332</v>
      </c>
      <c r="J149">
        <v>-1.0888716767106199</v>
      </c>
      <c r="K149">
        <v>22.807277842582899</v>
      </c>
      <c r="L149">
        <v>22.938168869696099</v>
      </c>
      <c r="M149">
        <v>20.691332325758498</v>
      </c>
      <c r="N149">
        <v>0.61352182082916595</v>
      </c>
      <c r="O149">
        <v>57.1770334928229</v>
      </c>
      <c r="P149">
        <v>33.121019108280201</v>
      </c>
      <c r="Q149">
        <v>4.1930958718176002E-2</v>
      </c>
    </row>
    <row r="150" spans="1:17" x14ac:dyDescent="0.3">
      <c r="A150" t="s">
        <v>376</v>
      </c>
      <c r="B150" t="s">
        <v>377</v>
      </c>
      <c r="C150" t="s">
        <v>3152</v>
      </c>
      <c r="D150" t="s">
        <v>95</v>
      </c>
      <c r="E150">
        <v>65068.906474935</v>
      </c>
      <c r="F150">
        <v>558.15</v>
      </c>
      <c r="G150">
        <v>-27.6795370326473</v>
      </c>
      <c r="H150">
        <v>-5.7996869342820201</v>
      </c>
      <c r="I150">
        <v>-3.55849478569443</v>
      </c>
      <c r="J150">
        <v>-0.25358826537414803</v>
      </c>
      <c r="K150">
        <v>579.64370633306305</v>
      </c>
      <c r="L150">
        <v>555.31474286118896</v>
      </c>
      <c r="M150">
        <v>27.906913302889201</v>
      </c>
      <c r="N150">
        <v>0.71005757977553796</v>
      </c>
      <c r="O150">
        <v>12.7833019797545</v>
      </c>
      <c r="P150">
        <v>27.141230068337101</v>
      </c>
      <c r="Q150">
        <v>-6.5631752870819002E-2</v>
      </c>
    </row>
    <row r="151" spans="1:17" x14ac:dyDescent="0.3">
      <c r="A151" t="s">
        <v>378</v>
      </c>
      <c r="B151" t="s">
        <v>379</v>
      </c>
      <c r="C151" t="s">
        <v>3151</v>
      </c>
      <c r="D151" t="s">
        <v>202</v>
      </c>
      <c r="E151">
        <v>64472.197271855999</v>
      </c>
      <c r="F151">
        <v>219.56</v>
      </c>
      <c r="G151">
        <v>-0.60052318126655202</v>
      </c>
      <c r="H151">
        <v>-5.3052309841275704</v>
      </c>
      <c r="I151">
        <v>17.633194640807901</v>
      </c>
      <c r="J151">
        <v>1.38374081900135</v>
      </c>
      <c r="K151">
        <v>236.092517059713</v>
      </c>
      <c r="L151">
        <v>215.93619621370499</v>
      </c>
      <c r="M151">
        <v>26.377875700259999</v>
      </c>
      <c r="N151">
        <v>1.15605162396845</v>
      </c>
      <c r="O151">
        <v>20.536527600655798</v>
      </c>
      <c r="P151">
        <v>39.358933671850103</v>
      </c>
      <c r="Q151">
        <v>4.7873630041221998E-2</v>
      </c>
    </row>
    <row r="152" spans="1:17" x14ac:dyDescent="0.3">
      <c r="A152" t="s">
        <v>380</v>
      </c>
      <c r="B152" t="s">
        <v>381</v>
      </c>
      <c r="C152" t="s">
        <v>3143</v>
      </c>
      <c r="D152" t="s">
        <v>27</v>
      </c>
      <c r="E152">
        <v>63078.334059200002</v>
      </c>
      <c r="F152">
        <v>9.0500000000000007</v>
      </c>
      <c r="G152">
        <v>-48.876263828601303</v>
      </c>
      <c r="H152">
        <v>-27.203080973032201</v>
      </c>
      <c r="I152">
        <v>-43.187460347495801</v>
      </c>
      <c r="J152">
        <v>1.8630827206834999</v>
      </c>
      <c r="K152">
        <v>12.0873160270877</v>
      </c>
      <c r="L152">
        <v>13.487877786999899</v>
      </c>
      <c r="M152">
        <v>28.060998570657201</v>
      </c>
      <c r="N152">
        <v>0.63278118814303097</v>
      </c>
      <c r="O152">
        <v>111.933701657458</v>
      </c>
      <c r="P152">
        <v>1.68539325842695</v>
      </c>
      <c r="Q152">
        <v>-4.5070869875690001E-3</v>
      </c>
    </row>
    <row r="153" spans="1:17" x14ac:dyDescent="0.3">
      <c r="A153" t="s">
        <v>382</v>
      </c>
      <c r="B153" t="s">
        <v>383</v>
      </c>
      <c r="C153" t="s">
        <v>3144</v>
      </c>
      <c r="D153" t="s">
        <v>384</v>
      </c>
      <c r="E153">
        <v>63048.643547009997</v>
      </c>
      <c r="F153">
        <v>1741.7</v>
      </c>
      <c r="G153">
        <v>6.8804902125034797</v>
      </c>
      <c r="H153">
        <v>-2.0059541044882399</v>
      </c>
      <c r="I153">
        <v>12.2251701211884</v>
      </c>
      <c r="J153">
        <v>3.8895053884011501</v>
      </c>
      <c r="K153">
        <v>1749.9327003062599</v>
      </c>
      <c r="L153">
        <v>1601.94164768426</v>
      </c>
      <c r="M153">
        <v>54.226063868446502</v>
      </c>
      <c r="N153">
        <v>0.60643101784477804</v>
      </c>
      <c r="O153">
        <v>14.382499856461999</v>
      </c>
      <c r="P153">
        <v>48.8696098123851</v>
      </c>
      <c r="Q153">
        <v>5.8930477336609E-2</v>
      </c>
    </row>
    <row r="154" spans="1:17" x14ac:dyDescent="0.3">
      <c r="A154" t="s">
        <v>385</v>
      </c>
      <c r="B154" t="s">
        <v>386</v>
      </c>
      <c r="C154" t="s">
        <v>3148</v>
      </c>
      <c r="D154" t="s">
        <v>190</v>
      </c>
      <c r="E154">
        <v>62684.805335149998</v>
      </c>
      <c r="F154">
        <v>4010.45</v>
      </c>
      <c r="G154">
        <v>4.8109583428759102</v>
      </c>
      <c r="H154">
        <v>5.5542625623548698</v>
      </c>
      <c r="I154">
        <v>11.362505792291</v>
      </c>
      <c r="J154">
        <v>5.0353606083614402</v>
      </c>
      <c r="K154">
        <v>3945.5498025993002</v>
      </c>
      <c r="L154">
        <v>3749.3603850170498</v>
      </c>
      <c r="M154">
        <v>62.656858361800197</v>
      </c>
      <c r="N154">
        <v>0.72597150750542805</v>
      </c>
      <c r="O154">
        <v>23.452480394968099</v>
      </c>
      <c r="P154">
        <v>53.527677819462497</v>
      </c>
      <c r="Q154">
        <v>0.114061331429833</v>
      </c>
    </row>
    <row r="155" spans="1:17" x14ac:dyDescent="0.3">
      <c r="A155" t="s">
        <v>387</v>
      </c>
      <c r="B155" t="s">
        <v>388</v>
      </c>
      <c r="C155" t="s">
        <v>3149</v>
      </c>
      <c r="D155" t="s">
        <v>117</v>
      </c>
      <c r="E155">
        <v>62622.200417400003</v>
      </c>
      <c r="F155">
        <v>760.5</v>
      </c>
      <c r="G155">
        <v>37.573316003331399</v>
      </c>
      <c r="H155">
        <v>3.6024639759309398</v>
      </c>
      <c r="I155">
        <v>0.935294089749653</v>
      </c>
      <c r="J155">
        <v>3.05232228333481</v>
      </c>
      <c r="K155">
        <v>753.74400207233498</v>
      </c>
      <c r="L155">
        <v>689.18732564263098</v>
      </c>
      <c r="M155">
        <v>50.305081490023497</v>
      </c>
      <c r="N155">
        <v>0.50656233680569496</v>
      </c>
      <c r="O155">
        <v>11.5055884286653</v>
      </c>
      <c r="P155">
        <v>78.040500994966607</v>
      </c>
      <c r="Q155">
        <v>0.175949804702621</v>
      </c>
    </row>
    <row r="156" spans="1:17" x14ac:dyDescent="0.3">
      <c r="A156" t="s">
        <v>389</v>
      </c>
      <c r="B156" t="s">
        <v>390</v>
      </c>
      <c r="C156" t="s">
        <v>3152</v>
      </c>
      <c r="D156" t="s">
        <v>303</v>
      </c>
      <c r="E156">
        <v>60704.114400400002</v>
      </c>
      <c r="F156">
        <v>1834.6</v>
      </c>
      <c r="G156">
        <v>90.667651745736904</v>
      </c>
      <c r="H156">
        <v>0.56667300931328701</v>
      </c>
      <c r="I156">
        <v>30.281816691688999</v>
      </c>
      <c r="J156">
        <v>6.1567076668521699</v>
      </c>
      <c r="K156">
        <v>1760.8677660973301</v>
      </c>
      <c r="L156">
        <v>1442.39990381079</v>
      </c>
      <c r="M156">
        <v>52.474284957636797</v>
      </c>
      <c r="N156">
        <v>0.838681696853254</v>
      </c>
      <c r="O156">
        <v>6.0122097459936796</v>
      </c>
      <c r="P156">
        <v>127.420354530804</v>
      </c>
      <c r="Q156">
        <v>4.6512892973582999E-2</v>
      </c>
    </row>
    <row r="157" spans="1:17" x14ac:dyDescent="0.3">
      <c r="A157" t="s">
        <v>391</v>
      </c>
      <c r="B157" t="s">
        <v>392</v>
      </c>
      <c r="C157" t="s">
        <v>3146</v>
      </c>
      <c r="D157" t="s">
        <v>51</v>
      </c>
      <c r="E157">
        <v>60287.882155339998</v>
      </c>
      <c r="F157">
        <v>28371.7</v>
      </c>
      <c r="G157">
        <v>1.60474739079005</v>
      </c>
      <c r="H157">
        <v>1.7627779191826101</v>
      </c>
      <c r="I157">
        <v>-2.8991030393189798</v>
      </c>
      <c r="J157">
        <v>1.79433908071792</v>
      </c>
      <c r="K157">
        <v>28631.8276714602</v>
      </c>
      <c r="L157">
        <v>27174.692273750701</v>
      </c>
      <c r="M157">
        <v>40.905992237449198</v>
      </c>
      <c r="N157">
        <v>0.68577345256823696</v>
      </c>
      <c r="O157">
        <v>7.5755065787386604</v>
      </c>
      <c r="P157">
        <v>28.962272727272701</v>
      </c>
      <c r="Q157">
        <v>2.0503170752909999E-2</v>
      </c>
    </row>
    <row r="158" spans="1:17" x14ac:dyDescent="0.3">
      <c r="A158" t="s">
        <v>393</v>
      </c>
      <c r="B158" t="s">
        <v>394</v>
      </c>
      <c r="C158" t="s">
        <v>3156</v>
      </c>
      <c r="D158" t="s">
        <v>395</v>
      </c>
      <c r="E158">
        <v>59090.612665679997</v>
      </c>
      <c r="F158">
        <v>913.2</v>
      </c>
      <c r="G158">
        <v>-2.9634118764682502</v>
      </c>
      <c r="H158">
        <v>-3.99172716673116</v>
      </c>
      <c r="I158">
        <v>28.163071940297002</v>
      </c>
      <c r="J158">
        <v>5.2124176137091096</v>
      </c>
      <c r="K158">
        <v>949.110763084425</v>
      </c>
      <c r="L158">
        <v>843.22529076675096</v>
      </c>
      <c r="M158">
        <v>43.738872485277099</v>
      </c>
      <c r="N158">
        <v>0.62704822286428696</v>
      </c>
      <c r="O158">
        <v>29.982479194042899</v>
      </c>
      <c r="P158">
        <v>59.483059727558498</v>
      </c>
      <c r="Q158">
        <v>0.15095875339654999</v>
      </c>
    </row>
    <row r="159" spans="1:17" x14ac:dyDescent="0.3">
      <c r="A159" t="s">
        <v>396</v>
      </c>
      <c r="B159" t="s">
        <v>397</v>
      </c>
      <c r="C159" t="s">
        <v>3142</v>
      </c>
      <c r="D159" t="s">
        <v>141</v>
      </c>
      <c r="E159">
        <v>58515.325414325998</v>
      </c>
      <c r="F159">
        <v>217.71</v>
      </c>
      <c r="G159">
        <v>237.923316003331</v>
      </c>
      <c r="H159">
        <v>-1.10471366093592</v>
      </c>
      <c r="I159">
        <v>21.693551734711399</v>
      </c>
      <c r="J159">
        <v>-4.2711767324089802</v>
      </c>
      <c r="K159">
        <v>229.71070116236601</v>
      </c>
      <c r="L159">
        <v>185.91425815679801</v>
      </c>
      <c r="M159">
        <v>37.945302614241903</v>
      </c>
      <c r="N159">
        <v>0.44602090226477498</v>
      </c>
      <c r="O159">
        <v>42.391254421018701</v>
      </c>
      <c r="P159">
        <v>365.192307692307</v>
      </c>
    </row>
    <row r="160" spans="1:17" x14ac:dyDescent="0.3">
      <c r="A160" t="s">
        <v>398</v>
      </c>
      <c r="B160" t="s">
        <v>399</v>
      </c>
      <c r="C160" t="s">
        <v>3141</v>
      </c>
      <c r="D160" t="s">
        <v>21</v>
      </c>
      <c r="E160">
        <v>58267.739277759902</v>
      </c>
      <c r="F160">
        <v>3080.2</v>
      </c>
      <c r="G160">
        <v>9.5358282809697208</v>
      </c>
      <c r="H160">
        <v>-4.2671191090301699</v>
      </c>
      <c r="I160">
        <v>20.0844144924095</v>
      </c>
      <c r="J160">
        <v>0.66580146045366695</v>
      </c>
      <c r="K160">
        <v>2937.5608474495398</v>
      </c>
      <c r="L160">
        <v>2673.0381724961999</v>
      </c>
      <c r="M160">
        <v>66.709459387110797</v>
      </c>
      <c r="N160">
        <v>1.4182611143205099</v>
      </c>
      <c r="O160">
        <v>3.4932796571651199</v>
      </c>
      <c r="P160">
        <v>48.866657000628202</v>
      </c>
      <c r="Q160">
        <v>-3.8951764998754003E-2</v>
      </c>
    </row>
    <row r="161" spans="1:17" x14ac:dyDescent="0.3">
      <c r="A161" t="s">
        <v>400</v>
      </c>
      <c r="B161" t="s">
        <v>401</v>
      </c>
      <c r="C161" t="s">
        <v>3155</v>
      </c>
      <c r="D161" t="s">
        <v>133</v>
      </c>
      <c r="E161">
        <v>58042.050747119902</v>
      </c>
      <c r="F161">
        <v>1623.6</v>
      </c>
      <c r="G161">
        <v>45.543431760477603</v>
      </c>
      <c r="H161">
        <v>-2.9432452405186198</v>
      </c>
      <c r="I161">
        <v>-8.8632225318602593</v>
      </c>
      <c r="J161">
        <v>-0.90849069649040204</v>
      </c>
      <c r="K161">
        <v>1735.49699000849</v>
      </c>
      <c r="L161">
        <v>1565.95446031386</v>
      </c>
      <c r="M161">
        <v>38.151908563722003</v>
      </c>
      <c r="N161">
        <v>1.1533652822747</v>
      </c>
      <c r="O161">
        <v>27.4020694752402</v>
      </c>
      <c r="P161">
        <v>87.911229420444997</v>
      </c>
      <c r="Q161">
        <v>0.171297409625668</v>
      </c>
    </row>
    <row r="162" spans="1:17" x14ac:dyDescent="0.3">
      <c r="A162" t="s">
        <v>402</v>
      </c>
      <c r="B162" t="s">
        <v>403</v>
      </c>
      <c r="C162" t="s">
        <v>3142</v>
      </c>
      <c r="D162" t="s">
        <v>404</v>
      </c>
      <c r="E162">
        <v>57637.161726044898</v>
      </c>
      <c r="F162">
        <v>4257.55</v>
      </c>
      <c r="G162">
        <v>162.71646027924899</v>
      </c>
      <c r="H162">
        <v>34.570823578717899</v>
      </c>
      <c r="I162">
        <v>41.340639499632402</v>
      </c>
      <c r="J162">
        <v>8.4018250770502796</v>
      </c>
      <c r="K162">
        <v>3530.5587178857199</v>
      </c>
      <c r="L162">
        <v>2717.7805377099999</v>
      </c>
      <c r="M162">
        <v>51.2423919381011</v>
      </c>
      <c r="N162">
        <v>2.4650347535394799</v>
      </c>
      <c r="O162">
        <v>17.198858498432099</v>
      </c>
      <c r="P162">
        <v>190.607829084331</v>
      </c>
      <c r="Q162">
        <v>0.205363508665308</v>
      </c>
    </row>
    <row r="163" spans="1:17" x14ac:dyDescent="0.3">
      <c r="A163" t="s">
        <v>405</v>
      </c>
      <c r="B163" t="s">
        <v>406</v>
      </c>
      <c r="C163" t="s">
        <v>3151</v>
      </c>
      <c r="D163" t="s">
        <v>258</v>
      </c>
      <c r="E163">
        <v>57541.367340899997</v>
      </c>
      <c r="F163">
        <v>5108.7</v>
      </c>
      <c r="G163">
        <v>38.387095713383601</v>
      </c>
      <c r="H163">
        <v>6.2240098532277397</v>
      </c>
      <c r="I163">
        <v>-4.0309432504068896</v>
      </c>
      <c r="J163">
        <v>1.7431639702672399</v>
      </c>
      <c r="K163">
        <v>4940.8402449002897</v>
      </c>
      <c r="L163">
        <v>4420.5528257243805</v>
      </c>
      <c r="M163">
        <v>49.567898162858199</v>
      </c>
      <c r="N163">
        <v>0.48931949037039602</v>
      </c>
      <c r="O163">
        <v>14.313817605261599</v>
      </c>
      <c r="P163">
        <v>104.327567243275</v>
      </c>
      <c r="Q163">
        <v>0.15427205216425099</v>
      </c>
    </row>
    <row r="164" spans="1:17" x14ac:dyDescent="0.3">
      <c r="A164" t="s">
        <v>407</v>
      </c>
      <c r="B164" t="s">
        <v>408</v>
      </c>
      <c r="C164" t="s">
        <v>3148</v>
      </c>
      <c r="D164" t="s">
        <v>409</v>
      </c>
      <c r="E164">
        <v>57429.704219250001</v>
      </c>
      <c r="F164">
        <v>2970.75</v>
      </c>
      <c r="G164">
        <v>-11.387605074444201</v>
      </c>
      <c r="H164">
        <v>1.08278840529897</v>
      </c>
      <c r="I164">
        <v>15.5143406859499</v>
      </c>
      <c r="J164">
        <v>0.67836024075179702</v>
      </c>
      <c r="K164">
        <v>3009.0739221561398</v>
      </c>
      <c r="L164">
        <v>2827.8075523757798</v>
      </c>
      <c r="M164">
        <v>44.441319706460398</v>
      </c>
      <c r="N164">
        <v>0.91264473881548702</v>
      </c>
      <c r="O164">
        <v>13.607674829588399</v>
      </c>
      <c r="P164">
        <v>35.415717020694601</v>
      </c>
      <c r="Q164">
        <v>-1.0963862824510001E-3</v>
      </c>
    </row>
    <row r="165" spans="1:17" x14ac:dyDescent="0.3">
      <c r="A165" t="s">
        <v>410</v>
      </c>
      <c r="B165" t="s">
        <v>411</v>
      </c>
      <c r="C165" t="s">
        <v>3142</v>
      </c>
      <c r="D165" t="s">
        <v>412</v>
      </c>
      <c r="E165">
        <v>56920.060107944897</v>
      </c>
      <c r="F165">
        <v>218.49</v>
      </c>
      <c r="G165">
        <v>-5.3371930278672703</v>
      </c>
      <c r="H165">
        <v>2.13773303864724</v>
      </c>
      <c r="I165">
        <v>-3.5579203323405402</v>
      </c>
      <c r="J165">
        <v>0.54087701684819001</v>
      </c>
      <c r="K165">
        <v>224.987858654744</v>
      </c>
      <c r="L165">
        <v>210.816455639601</v>
      </c>
      <c r="M165">
        <v>31.894672156713199</v>
      </c>
      <c r="N165">
        <v>0.74131697269360397</v>
      </c>
      <c r="O165">
        <v>13.0028834271591</v>
      </c>
      <c r="P165">
        <v>40.961290322580602</v>
      </c>
      <c r="Q165">
        <v>0.103587676331377</v>
      </c>
    </row>
    <row r="166" spans="1:17" x14ac:dyDescent="0.3">
      <c r="A166" t="s">
        <v>413</v>
      </c>
      <c r="B166" t="s">
        <v>414</v>
      </c>
      <c r="C166" t="s">
        <v>3142</v>
      </c>
      <c r="D166" t="s">
        <v>412</v>
      </c>
      <c r="E166">
        <v>55631.49321144</v>
      </c>
      <c r="F166">
        <v>929.4</v>
      </c>
      <c r="G166">
        <v>239.77631301122801</v>
      </c>
      <c r="H166">
        <v>28.134636910347201</v>
      </c>
      <c r="I166">
        <v>66.498523384049193</v>
      </c>
      <c r="J166">
        <v>22.465421252582299</v>
      </c>
      <c r="K166">
        <v>747.34461834729302</v>
      </c>
      <c r="L166">
        <v>578.77163277965099</v>
      </c>
      <c r="M166">
        <v>74.040279001606095</v>
      </c>
      <c r="N166">
        <v>2.18361388739322</v>
      </c>
      <c r="O166">
        <v>6.3159027329459896</v>
      </c>
      <c r="P166">
        <v>312.12793082423298</v>
      </c>
      <c r="Q166">
        <v>0.15479066808442399</v>
      </c>
    </row>
    <row r="167" spans="1:17" x14ac:dyDescent="0.3">
      <c r="A167" t="s">
        <v>415</v>
      </c>
      <c r="B167" t="s">
        <v>416</v>
      </c>
      <c r="C167" t="s">
        <v>3141</v>
      </c>
      <c r="D167" t="s">
        <v>278</v>
      </c>
      <c r="E167">
        <v>55487.376492750001</v>
      </c>
      <c r="F167">
        <v>5242.5</v>
      </c>
      <c r="G167">
        <v>-11.291551937146901</v>
      </c>
      <c r="H167">
        <v>-3.5366990108048202</v>
      </c>
      <c r="I167">
        <v>-12.4131414422083</v>
      </c>
      <c r="J167">
        <v>3.6367302904606098</v>
      </c>
      <c r="K167">
        <v>5325.8417871359597</v>
      </c>
      <c r="L167">
        <v>5082.9739761369001</v>
      </c>
      <c r="M167">
        <v>43.713455284564901</v>
      </c>
      <c r="N167">
        <v>1.1667999618870999</v>
      </c>
      <c r="O167">
        <v>14.4492131616595</v>
      </c>
      <c r="P167">
        <v>27.5237168572123</v>
      </c>
      <c r="Q167">
        <v>-7.1487734777650001E-3</v>
      </c>
    </row>
    <row r="168" spans="1:17" x14ac:dyDescent="0.3">
      <c r="A168" t="s">
        <v>417</v>
      </c>
      <c r="B168" t="s">
        <v>418</v>
      </c>
      <c r="C168" t="s">
        <v>3148</v>
      </c>
      <c r="D168" t="s">
        <v>409</v>
      </c>
      <c r="E168">
        <v>55055.019483024997</v>
      </c>
      <c r="F168">
        <v>129811.75</v>
      </c>
      <c r="G168">
        <v>-7.8586657887383602</v>
      </c>
      <c r="H168">
        <v>-2.0487181836894801</v>
      </c>
      <c r="I168">
        <v>-11.2990659709019</v>
      </c>
      <c r="J168">
        <v>-1.3962930744716</v>
      </c>
      <c r="K168">
        <v>134558.53790924299</v>
      </c>
      <c r="L168">
        <v>130138.19979642901</v>
      </c>
      <c r="M168">
        <v>25.597676807492</v>
      </c>
      <c r="N168">
        <v>0.66609375356373601</v>
      </c>
      <c r="O168">
        <v>16.665093876324701</v>
      </c>
      <c r="P168">
        <v>21.310265909901101</v>
      </c>
      <c r="Q168">
        <v>5.0400627176844001E-2</v>
      </c>
    </row>
    <row r="169" spans="1:17" x14ac:dyDescent="0.3">
      <c r="A169" t="s">
        <v>419</v>
      </c>
      <c r="B169" t="s">
        <v>420</v>
      </c>
      <c r="C169" t="s">
        <v>3148</v>
      </c>
      <c r="D169" t="s">
        <v>190</v>
      </c>
      <c r="E169">
        <v>55033.604543250003</v>
      </c>
      <c r="F169">
        <v>958.5</v>
      </c>
      <c r="G169">
        <v>35.720261448734902</v>
      </c>
      <c r="H169">
        <v>-3.8231183088761198</v>
      </c>
      <c r="I169">
        <v>21.423173605791799</v>
      </c>
      <c r="J169">
        <v>-0.56450362320417302</v>
      </c>
      <c r="K169">
        <v>1050.9830325882999</v>
      </c>
      <c r="L169">
        <v>906.29227883195199</v>
      </c>
      <c r="M169">
        <v>27.710160027883099</v>
      </c>
      <c r="N169">
        <v>0.93286898050212197</v>
      </c>
      <c r="O169">
        <v>30.9337506520605</v>
      </c>
      <c r="P169">
        <v>74.717462632154493</v>
      </c>
      <c r="Q169">
        <v>0.107382334233365</v>
      </c>
    </row>
    <row r="170" spans="1:17" x14ac:dyDescent="0.3">
      <c r="A170" t="s">
        <v>421</v>
      </c>
      <c r="B170" t="s">
        <v>422</v>
      </c>
      <c r="C170" t="s">
        <v>3142</v>
      </c>
      <c r="D170" t="s">
        <v>34</v>
      </c>
      <c r="E170">
        <v>53933.327331936001</v>
      </c>
      <c r="F170">
        <v>45.11</v>
      </c>
      <c r="G170">
        <v>-15.303354713558001</v>
      </c>
      <c r="H170">
        <v>-5.4031561053370796</v>
      </c>
      <c r="I170">
        <v>-27.509037463190499</v>
      </c>
      <c r="J170">
        <v>0.55739871955979103</v>
      </c>
      <c r="K170">
        <v>48.886157972864602</v>
      </c>
      <c r="L170">
        <v>49.246143550031597</v>
      </c>
      <c r="M170">
        <v>33.5542072891432</v>
      </c>
      <c r="N170">
        <v>0.51949624440382203</v>
      </c>
      <c r="O170">
        <v>56.6171580580802</v>
      </c>
      <c r="P170">
        <v>29.812949640287702</v>
      </c>
      <c r="Q170">
        <v>0.107412709783732</v>
      </c>
    </row>
    <row r="171" spans="1:17" x14ac:dyDescent="0.3">
      <c r="A171" t="s">
        <v>423</v>
      </c>
      <c r="B171" t="s">
        <v>424</v>
      </c>
      <c r="C171" t="s">
        <v>3144</v>
      </c>
      <c r="D171" t="s">
        <v>195</v>
      </c>
      <c r="E171">
        <v>53842.9474105599</v>
      </c>
      <c r="F171">
        <v>16587.099999999999</v>
      </c>
      <c r="G171">
        <v>-29.306441704840399</v>
      </c>
      <c r="H171">
        <v>2.4180489024000802</v>
      </c>
      <c r="I171">
        <v>-8.5752107758321898</v>
      </c>
      <c r="J171">
        <v>-0.92041431769554904</v>
      </c>
      <c r="K171">
        <v>16626.558140027799</v>
      </c>
      <c r="L171">
        <v>16499.324103422601</v>
      </c>
      <c r="M171">
        <v>49.645019496211098</v>
      </c>
      <c r="N171">
        <v>1.17327201259148</v>
      </c>
      <c r="O171">
        <v>16.0540419964912</v>
      </c>
      <c r="P171">
        <v>8.0916756813116599</v>
      </c>
      <c r="Q171">
        <v>-3.6229977881097997E-2</v>
      </c>
    </row>
    <row r="172" spans="1:17" x14ac:dyDescent="0.3">
      <c r="A172" t="s">
        <v>425</v>
      </c>
      <c r="B172" t="s">
        <v>426</v>
      </c>
      <c r="C172" t="s">
        <v>3142</v>
      </c>
      <c r="D172" t="s">
        <v>54</v>
      </c>
      <c r="E172">
        <v>53302.699183124998</v>
      </c>
      <c r="F172">
        <v>4837.3500000000004</v>
      </c>
      <c r="G172">
        <v>21.6197124406666</v>
      </c>
      <c r="H172">
        <v>3.4233797961346801</v>
      </c>
      <c r="I172">
        <v>-6.0967756205248902</v>
      </c>
      <c r="J172">
        <v>-6.1917513217154401</v>
      </c>
      <c r="K172">
        <v>4874.8382592677399</v>
      </c>
      <c r="L172">
        <v>4327.5398972519697</v>
      </c>
      <c r="M172">
        <v>29.0188033969754</v>
      </c>
      <c r="N172">
        <v>0.53013614528233499</v>
      </c>
      <c r="O172">
        <v>14.439724229175001</v>
      </c>
      <c r="P172">
        <v>64.384748700173304</v>
      </c>
      <c r="Q172">
        <v>7.8082556326409994E-2</v>
      </c>
    </row>
    <row r="173" spans="1:17" x14ac:dyDescent="0.3">
      <c r="A173" t="s">
        <v>427</v>
      </c>
      <c r="B173" t="s">
        <v>428</v>
      </c>
      <c r="C173" t="s">
        <v>3154</v>
      </c>
      <c r="D173" t="s">
        <v>429</v>
      </c>
      <c r="E173">
        <v>53229.123321758998</v>
      </c>
      <c r="F173">
        <v>186.23</v>
      </c>
      <c r="G173">
        <v>3.3308917609071602</v>
      </c>
      <c r="H173">
        <v>-6.39426737539545</v>
      </c>
      <c r="I173">
        <v>-0.26647407047843003</v>
      </c>
      <c r="J173">
        <v>-5.0063478960993901</v>
      </c>
      <c r="K173">
        <v>196.24277260758501</v>
      </c>
      <c r="L173">
        <v>181.282779256212</v>
      </c>
      <c r="M173">
        <v>28.517541095533701</v>
      </c>
      <c r="N173">
        <v>0.51841620396757904</v>
      </c>
      <c r="O173">
        <v>23.3958008913709</v>
      </c>
      <c r="P173">
        <v>36.432234432234402</v>
      </c>
      <c r="Q173">
        <v>-7.9271132131851996E-2</v>
      </c>
    </row>
    <row r="174" spans="1:17" x14ac:dyDescent="0.3">
      <c r="A174" t="s">
        <v>430</v>
      </c>
      <c r="B174" t="s">
        <v>431</v>
      </c>
      <c r="C174" t="s">
        <v>3153</v>
      </c>
      <c r="D174" t="s">
        <v>432</v>
      </c>
      <c r="E174">
        <v>52941.585897719997</v>
      </c>
      <c r="F174">
        <v>868.9</v>
      </c>
      <c r="G174">
        <v>-4.6637082181218803</v>
      </c>
      <c r="H174">
        <v>-4.32302562763127</v>
      </c>
      <c r="I174">
        <v>-17.7265331072308</v>
      </c>
      <c r="J174">
        <v>-0.287160989092203</v>
      </c>
      <c r="K174">
        <v>932.97767983487404</v>
      </c>
      <c r="L174">
        <v>937.30007085776299</v>
      </c>
      <c r="M174">
        <v>34.019733500819399</v>
      </c>
      <c r="N174">
        <v>0.60778904687849</v>
      </c>
      <c r="O174">
        <v>35.803889975831503</v>
      </c>
      <c r="P174">
        <v>29.2621243677476</v>
      </c>
      <c r="Q174">
        <v>1.1514131971639001E-2</v>
      </c>
    </row>
    <row r="175" spans="1:17" x14ac:dyDescent="0.3">
      <c r="A175" t="s">
        <v>433</v>
      </c>
      <c r="B175" t="s">
        <v>434</v>
      </c>
      <c r="C175" t="s">
        <v>3149</v>
      </c>
      <c r="D175" t="s">
        <v>117</v>
      </c>
      <c r="E175">
        <v>52800.504769286999</v>
      </c>
      <c r="F175">
        <v>127.83</v>
      </c>
      <c r="G175">
        <v>17.9001316457895</v>
      </c>
      <c r="H175">
        <v>0.49155733119250999</v>
      </c>
      <c r="I175">
        <v>-23.467679667770302</v>
      </c>
      <c r="J175">
        <v>-0.44689777290239502</v>
      </c>
      <c r="K175">
        <v>134.88679921247399</v>
      </c>
      <c r="L175">
        <v>133.25365115223201</v>
      </c>
      <c r="M175">
        <v>33.349349676723797</v>
      </c>
      <c r="N175">
        <v>0.95563705550084499</v>
      </c>
      <c r="O175">
        <v>37.174372213095502</v>
      </c>
      <c r="P175">
        <v>56.2713936430318</v>
      </c>
      <c r="Q175">
        <v>-5.3501599035310002E-3</v>
      </c>
    </row>
    <row r="176" spans="1:17" x14ac:dyDescent="0.3">
      <c r="A176" t="s">
        <v>435</v>
      </c>
      <c r="B176" t="s">
        <v>436</v>
      </c>
      <c r="C176" t="s">
        <v>3140</v>
      </c>
      <c r="D176" t="s">
        <v>437</v>
      </c>
      <c r="E176">
        <v>52635.003087919999</v>
      </c>
      <c r="F176">
        <v>350.9</v>
      </c>
      <c r="G176">
        <v>26.062988980956099</v>
      </c>
      <c r="H176">
        <v>7.5982307519164101</v>
      </c>
      <c r="I176">
        <v>4.4439865720305596</v>
      </c>
      <c r="J176">
        <v>1.1355053801770201</v>
      </c>
      <c r="K176">
        <v>348.23101464907899</v>
      </c>
      <c r="L176">
        <v>313.44279755907098</v>
      </c>
      <c r="M176">
        <v>50.339640182748496</v>
      </c>
      <c r="N176">
        <v>1.13544588596012</v>
      </c>
      <c r="O176">
        <v>9.4898831575947504</v>
      </c>
      <c r="P176">
        <v>83.046426708398499</v>
      </c>
      <c r="Q176">
        <v>4.7378236408403003E-2</v>
      </c>
    </row>
    <row r="177" spans="1:17" x14ac:dyDescent="0.3">
      <c r="A177" t="s">
        <v>438</v>
      </c>
      <c r="B177" t="s">
        <v>439</v>
      </c>
      <c r="C177" t="s">
        <v>3149</v>
      </c>
      <c r="D177" t="s">
        <v>117</v>
      </c>
      <c r="E177">
        <v>52584.791126115</v>
      </c>
      <c r="F177">
        <v>1001.35</v>
      </c>
      <c r="G177">
        <v>50.318328253943903</v>
      </c>
      <c r="H177">
        <v>29.018946839747599</v>
      </c>
      <c r="I177">
        <v>27.463667221816099</v>
      </c>
      <c r="J177">
        <v>2.2780617774321401</v>
      </c>
      <c r="K177">
        <v>864.217822878785</v>
      </c>
      <c r="L177">
        <v>719.83914583647595</v>
      </c>
      <c r="M177">
        <v>70.671250758194205</v>
      </c>
      <c r="N177">
        <v>1.06382568307185</v>
      </c>
      <c r="O177">
        <v>3.85978928446597</v>
      </c>
      <c r="P177">
        <v>103.52642276422699</v>
      </c>
    </row>
    <row r="178" spans="1:17" x14ac:dyDescent="0.3">
      <c r="A178" t="s">
        <v>440</v>
      </c>
      <c r="B178" t="s">
        <v>441</v>
      </c>
      <c r="C178" t="s">
        <v>3142</v>
      </c>
      <c r="D178" t="s">
        <v>24</v>
      </c>
      <c r="E178">
        <v>52486.917529305902</v>
      </c>
      <c r="F178">
        <v>71.739999999999995</v>
      </c>
      <c r="G178">
        <v>-46.607906704092102</v>
      </c>
      <c r="H178">
        <v>0.476576234519899</v>
      </c>
      <c r="I178">
        <v>-24.8957661659711</v>
      </c>
      <c r="J178">
        <v>0.88381158746642796</v>
      </c>
      <c r="K178">
        <v>73.676806576999994</v>
      </c>
      <c r="L178">
        <v>77.031509652469197</v>
      </c>
      <c r="M178">
        <v>37.908971000819299</v>
      </c>
      <c r="N178">
        <v>1.03105372751195</v>
      </c>
      <c r="O178">
        <v>29.774184555338699</v>
      </c>
      <c r="P178">
        <v>1.88893623064905</v>
      </c>
      <c r="Q178">
        <v>3.1919580786454002E-2</v>
      </c>
    </row>
    <row r="179" spans="1:17" x14ac:dyDescent="0.3">
      <c r="A179" t="s">
        <v>442</v>
      </c>
      <c r="B179" t="s">
        <v>443</v>
      </c>
      <c r="C179" t="s">
        <v>3144</v>
      </c>
      <c r="D179" t="s">
        <v>234</v>
      </c>
      <c r="E179">
        <v>52420.964840740002</v>
      </c>
      <c r="F179">
        <v>1982.6</v>
      </c>
      <c r="G179">
        <v>1.1648350671530701</v>
      </c>
      <c r="H179">
        <v>-1.44518330693108</v>
      </c>
      <c r="I179">
        <v>-4.0419683502450301</v>
      </c>
      <c r="J179">
        <v>-2.9702230621805299</v>
      </c>
      <c r="K179">
        <v>2066.23952184579</v>
      </c>
      <c r="L179">
        <v>1931.6326920348499</v>
      </c>
      <c r="M179">
        <v>21.658613460772401</v>
      </c>
      <c r="N179">
        <v>0.55335131315125297</v>
      </c>
      <c r="O179">
        <v>11.212549177847199</v>
      </c>
      <c r="P179">
        <v>28.1660094382312</v>
      </c>
      <c r="Q179">
        <v>-7.4351127331779999E-3</v>
      </c>
    </row>
    <row r="180" spans="1:17" x14ac:dyDescent="0.3">
      <c r="A180" t="s">
        <v>444</v>
      </c>
      <c r="B180" t="s">
        <v>445</v>
      </c>
      <c r="C180" t="s">
        <v>3143</v>
      </c>
      <c r="D180" t="s">
        <v>27</v>
      </c>
      <c r="E180">
        <v>52156.425000000003</v>
      </c>
      <c r="F180">
        <v>1830.05</v>
      </c>
      <c r="G180">
        <v>-22.551991671763599</v>
      </c>
      <c r="H180">
        <v>-2.63227232741996</v>
      </c>
      <c r="I180">
        <v>-13.045191697999901</v>
      </c>
      <c r="J180">
        <v>-0.34499588873151299</v>
      </c>
      <c r="K180">
        <v>1970.12710860885</v>
      </c>
      <c r="L180">
        <v>1862.90044399761</v>
      </c>
      <c r="M180">
        <v>18.8810717034094</v>
      </c>
      <c r="N180">
        <v>0.79251500156711796</v>
      </c>
      <c r="O180">
        <v>18.8492117701702</v>
      </c>
      <c r="P180">
        <v>18.572631851755801</v>
      </c>
      <c r="Q180">
        <v>1.7225268726858999E-2</v>
      </c>
    </row>
    <row r="181" spans="1:17" x14ac:dyDescent="0.3">
      <c r="A181" t="s">
        <v>446</v>
      </c>
      <c r="B181" t="s">
        <v>447</v>
      </c>
      <c r="C181" t="s">
        <v>3156</v>
      </c>
      <c r="D181" t="s">
        <v>448</v>
      </c>
      <c r="E181">
        <v>51415.84175</v>
      </c>
      <c r="F181">
        <v>4680.55</v>
      </c>
      <c r="G181">
        <v>41.8962122502573</v>
      </c>
      <c r="H181">
        <v>6.4549156024922798</v>
      </c>
      <c r="I181">
        <v>18.317792537043399</v>
      </c>
      <c r="J181">
        <v>6.7335940581245</v>
      </c>
      <c r="K181">
        <v>4018.07740202065</v>
      </c>
      <c r="L181">
        <v>3528.49658369595</v>
      </c>
      <c r="M181">
        <v>69.855329767811298</v>
      </c>
      <c r="N181">
        <v>1.10450840115321</v>
      </c>
      <c r="O181">
        <v>4.2815481086624301</v>
      </c>
      <c r="P181">
        <v>89.036752827140504</v>
      </c>
      <c r="Q181">
        <v>0.10097841843576599</v>
      </c>
    </row>
    <row r="182" spans="1:17" x14ac:dyDescent="0.3">
      <c r="A182" t="s">
        <v>449</v>
      </c>
      <c r="B182" t="s">
        <v>450</v>
      </c>
      <c r="C182" t="s">
        <v>3142</v>
      </c>
      <c r="D182" t="s">
        <v>34</v>
      </c>
      <c r="E182">
        <v>51191.499830503999</v>
      </c>
      <c r="F182">
        <v>58.97</v>
      </c>
      <c r="G182">
        <v>-4.0865200622423599</v>
      </c>
      <c r="H182">
        <v>-2.2864626580725802</v>
      </c>
      <c r="I182">
        <v>-16.3273544339918</v>
      </c>
      <c r="J182">
        <v>0.11424073843149</v>
      </c>
      <c r="K182">
        <v>59.274734924122903</v>
      </c>
      <c r="L182">
        <v>57.924126853287703</v>
      </c>
      <c r="M182">
        <v>61.554009324864097</v>
      </c>
      <c r="N182">
        <v>0.71979397334033202</v>
      </c>
      <c r="O182">
        <v>30.405290825843601</v>
      </c>
      <c r="P182">
        <v>44.3574051407588</v>
      </c>
      <c r="Q182">
        <v>0.104679784349064</v>
      </c>
    </row>
    <row r="183" spans="1:17" x14ac:dyDescent="0.3">
      <c r="A183" t="s">
        <v>451</v>
      </c>
      <c r="B183" t="s">
        <v>452</v>
      </c>
      <c r="C183" t="s">
        <v>3142</v>
      </c>
      <c r="D183" t="s">
        <v>54</v>
      </c>
      <c r="E183">
        <v>51077.294136550001</v>
      </c>
      <c r="F183">
        <v>686.95</v>
      </c>
      <c r="G183">
        <v>-27.707606725227802</v>
      </c>
      <c r="H183">
        <v>-0.27597769930057697</v>
      </c>
      <c r="I183">
        <v>-1.1459089455354601</v>
      </c>
      <c r="J183">
        <v>-0.85869505138178703</v>
      </c>
      <c r="K183">
        <v>694.67714697911003</v>
      </c>
      <c r="L183">
        <v>669.80067798378195</v>
      </c>
      <c r="M183">
        <v>30.664028474161999</v>
      </c>
      <c r="N183">
        <v>0.60858712306710605</v>
      </c>
      <c r="O183">
        <v>18.407453235315501</v>
      </c>
      <c r="P183">
        <v>24.065378363734801</v>
      </c>
      <c r="Q183">
        <v>-9.6594153628460008E-3</v>
      </c>
    </row>
    <row r="184" spans="1:17" x14ac:dyDescent="0.3">
      <c r="A184" t="s">
        <v>453</v>
      </c>
      <c r="B184" t="s">
        <v>454</v>
      </c>
      <c r="C184" t="s">
        <v>609</v>
      </c>
      <c r="D184" t="s">
        <v>455</v>
      </c>
      <c r="E184">
        <v>50709.693906749999</v>
      </c>
      <c r="F184">
        <v>45463.75</v>
      </c>
      <c r="G184">
        <v>-9.3218237040186605</v>
      </c>
      <c r="H184">
        <v>11.1072519049773</v>
      </c>
      <c r="I184">
        <v>16.834614543093899</v>
      </c>
      <c r="J184">
        <v>7.1866499133675399</v>
      </c>
      <c r="K184">
        <v>42498.399968711601</v>
      </c>
      <c r="L184">
        <v>39760.147559679703</v>
      </c>
      <c r="M184">
        <v>64.391292421121307</v>
      </c>
      <c r="N184">
        <v>1.3427823577206499</v>
      </c>
      <c r="O184">
        <v>2.96203018888674</v>
      </c>
      <c r="P184">
        <v>37.4771129768476</v>
      </c>
      <c r="Q184">
        <v>-1.0592098165648E-2</v>
      </c>
    </row>
    <row r="185" spans="1:17" x14ac:dyDescent="0.3">
      <c r="A185" t="s">
        <v>456</v>
      </c>
      <c r="B185" t="s">
        <v>457</v>
      </c>
      <c r="C185" t="s">
        <v>3151</v>
      </c>
      <c r="D185" t="s">
        <v>458</v>
      </c>
      <c r="E185">
        <v>50038.496101475001</v>
      </c>
      <c r="F185">
        <v>1862.75</v>
      </c>
      <c r="G185">
        <v>-30.236261060515599</v>
      </c>
      <c r="H185">
        <v>1.82447316246067</v>
      </c>
      <c r="I185">
        <v>-18.022438090408301</v>
      </c>
      <c r="J185">
        <v>0.55043758999283299</v>
      </c>
      <c r="K185">
        <v>1966.9618834799001</v>
      </c>
      <c r="L185">
        <v>2009.97523562946</v>
      </c>
      <c r="M185">
        <v>24.0395566519855</v>
      </c>
      <c r="N185">
        <v>0.77808155551122704</v>
      </c>
      <c r="O185">
        <v>31.740705945510602</v>
      </c>
      <c r="P185">
        <v>7.0545977011494196</v>
      </c>
      <c r="Q185">
        <v>-7.1985668476869996E-3</v>
      </c>
    </row>
    <row r="186" spans="1:17" x14ac:dyDescent="0.3">
      <c r="A186" t="s">
        <v>459</v>
      </c>
      <c r="B186" t="s">
        <v>460</v>
      </c>
      <c r="C186" t="s">
        <v>3146</v>
      </c>
      <c r="D186" t="s">
        <v>51</v>
      </c>
      <c r="E186">
        <v>48968.110710679997</v>
      </c>
      <c r="F186">
        <v>1735.3</v>
      </c>
      <c r="G186">
        <v>91.539354798316694</v>
      </c>
      <c r="H186">
        <v>4.71958109987348</v>
      </c>
      <c r="I186">
        <v>54.819412954539601</v>
      </c>
      <c r="J186">
        <v>0.23405833647343099</v>
      </c>
      <c r="K186">
        <v>1652.0152527499099</v>
      </c>
      <c r="L186">
        <v>1295.95730583043</v>
      </c>
      <c r="M186">
        <v>47.396641800671901</v>
      </c>
      <c r="N186">
        <v>0.81154234303672901</v>
      </c>
      <c r="O186">
        <v>5.5120152135077403</v>
      </c>
      <c r="P186">
        <v>140.312976042099</v>
      </c>
      <c r="Q186">
        <v>0.17528234740971901</v>
      </c>
    </row>
    <row r="187" spans="1:17" hidden="1" x14ac:dyDescent="0.3">
      <c r="A187" t="s">
        <v>461</v>
      </c>
      <c r="B187" t="s">
        <v>462</v>
      </c>
      <c r="C187" t="s">
        <v>3157</v>
      </c>
      <c r="D187" t="s">
        <v>108</v>
      </c>
      <c r="E187">
        <v>48868.449234879998</v>
      </c>
      <c r="F187">
        <v>1084.0999999999999</v>
      </c>
      <c r="G187">
        <v>4.1482058711727996</v>
      </c>
      <c r="H187">
        <v>5.7506468931481498</v>
      </c>
      <c r="I187">
        <v>17.326823459739501</v>
      </c>
      <c r="J187">
        <v>5.9542471794109098</v>
      </c>
      <c r="M187">
        <v>47.706598437617103</v>
      </c>
      <c r="O187">
        <v>16.958767641361501</v>
      </c>
      <c r="P187">
        <v>35.157711008602398</v>
      </c>
    </row>
    <row r="188" spans="1:17" x14ac:dyDescent="0.3">
      <c r="A188" t="s">
        <v>463</v>
      </c>
      <c r="B188" t="s">
        <v>464</v>
      </c>
      <c r="C188" t="s">
        <v>3141</v>
      </c>
      <c r="D188" t="s">
        <v>21</v>
      </c>
      <c r="E188">
        <v>48656.840865779901</v>
      </c>
      <c r="F188">
        <v>1792.2</v>
      </c>
      <c r="G188">
        <v>24.585287305575498</v>
      </c>
      <c r="H188">
        <v>3.0640882680167998</v>
      </c>
      <c r="I188">
        <v>16.486049218686901</v>
      </c>
      <c r="J188">
        <v>1.56254615562357</v>
      </c>
      <c r="K188">
        <v>1735.7494671024699</v>
      </c>
      <c r="L188">
        <v>1592.88252213327</v>
      </c>
      <c r="M188">
        <v>66.124747079944896</v>
      </c>
      <c r="N188">
        <v>0.91831755265354598</v>
      </c>
      <c r="O188">
        <v>7.6163374623367801</v>
      </c>
      <c r="P188">
        <v>64.241202346041007</v>
      </c>
      <c r="Q188">
        <v>0.19480022280224199</v>
      </c>
    </row>
    <row r="189" spans="1:17" x14ac:dyDescent="0.3">
      <c r="A189" t="s">
        <v>465</v>
      </c>
      <c r="B189" t="s">
        <v>466</v>
      </c>
      <c r="C189" t="s">
        <v>3151</v>
      </c>
      <c r="D189" t="s">
        <v>154</v>
      </c>
      <c r="E189">
        <v>48595.07187765</v>
      </c>
      <c r="F189">
        <v>1897.9</v>
      </c>
      <c r="G189">
        <v>355.007568121171</v>
      </c>
      <c r="H189">
        <v>19.3666162941193</v>
      </c>
      <c r="I189">
        <v>92.877270519121794</v>
      </c>
      <c r="J189">
        <v>11.292926693575501</v>
      </c>
      <c r="K189">
        <v>1684.4004689221799</v>
      </c>
      <c r="L189">
        <v>1297.64844440916</v>
      </c>
      <c r="M189">
        <v>73.2511141446804</v>
      </c>
      <c r="N189">
        <v>1.0944664322116999</v>
      </c>
      <c r="O189">
        <v>3.74624585067706</v>
      </c>
      <c r="P189">
        <v>443.81088825214903</v>
      </c>
      <c r="Q189">
        <v>0.24772643524945701</v>
      </c>
    </row>
    <row r="190" spans="1:17" x14ac:dyDescent="0.3">
      <c r="A190" t="s">
        <v>467</v>
      </c>
      <c r="B190" t="s">
        <v>468</v>
      </c>
      <c r="C190" t="s">
        <v>3141</v>
      </c>
      <c r="D190" t="s">
        <v>21</v>
      </c>
      <c r="E190">
        <v>48401.342039050003</v>
      </c>
      <c r="F190">
        <v>7257.25</v>
      </c>
      <c r="G190">
        <v>18.449059330672</v>
      </c>
      <c r="H190">
        <v>6.5881873424052202</v>
      </c>
      <c r="I190">
        <v>27.629490295502901</v>
      </c>
      <c r="J190">
        <v>-1.9132202840780801</v>
      </c>
      <c r="K190">
        <v>6756.6685402104604</v>
      </c>
      <c r="L190">
        <v>5996.4632679572296</v>
      </c>
      <c r="M190">
        <v>52.993222103620198</v>
      </c>
      <c r="N190">
        <v>0.96695822743812199</v>
      </c>
      <c r="O190">
        <v>4.5161734816907302</v>
      </c>
      <c r="P190">
        <v>69.275176395125001</v>
      </c>
      <c r="Q190">
        <v>2.3066032715364001E-2</v>
      </c>
    </row>
    <row r="191" spans="1:17" x14ac:dyDescent="0.3">
      <c r="A191" t="s">
        <v>469</v>
      </c>
      <c r="B191" t="s">
        <v>470</v>
      </c>
      <c r="C191" t="s">
        <v>3142</v>
      </c>
      <c r="D191" t="s">
        <v>34</v>
      </c>
      <c r="E191">
        <v>47657.327221287997</v>
      </c>
      <c r="F191">
        <v>104.68</v>
      </c>
      <c r="G191">
        <v>-26.2185274667298</v>
      </c>
      <c r="H191">
        <v>-4.9998723642111704</v>
      </c>
      <c r="I191">
        <v>-35.782899499538701</v>
      </c>
      <c r="J191">
        <v>-0.20252232075710699</v>
      </c>
      <c r="K191">
        <v>112.339401247612</v>
      </c>
      <c r="L191">
        <v>117.80658674176701</v>
      </c>
      <c r="M191">
        <v>20.421199511725199</v>
      </c>
      <c r="N191">
        <v>0.580479803945678</v>
      </c>
      <c r="O191">
        <v>50.888421857088197</v>
      </c>
      <c r="P191">
        <v>21.157407407407401</v>
      </c>
      <c r="Q191">
        <v>5.8991427503863998E-2</v>
      </c>
    </row>
    <row r="192" spans="1:17" x14ac:dyDescent="0.3">
      <c r="A192" t="s">
        <v>471</v>
      </c>
      <c r="B192" t="s">
        <v>472</v>
      </c>
      <c r="C192" t="s">
        <v>3142</v>
      </c>
      <c r="D192" t="s">
        <v>24</v>
      </c>
      <c r="E192">
        <v>47483.769572486999</v>
      </c>
      <c r="F192">
        <v>193.61</v>
      </c>
      <c r="G192">
        <v>5.5382755720645598</v>
      </c>
      <c r="H192">
        <v>7.6664161399986197</v>
      </c>
      <c r="I192">
        <v>15.501358501526701</v>
      </c>
      <c r="J192">
        <v>5.04070443118919</v>
      </c>
      <c r="K192">
        <v>190.63236949650999</v>
      </c>
      <c r="L192">
        <v>174.354091757227</v>
      </c>
      <c r="M192">
        <v>54.536728395727998</v>
      </c>
      <c r="N192">
        <v>1.09520526866526</v>
      </c>
      <c r="O192">
        <v>6.70419916326634</v>
      </c>
      <c r="P192">
        <v>41.063752276867</v>
      </c>
      <c r="Q192">
        <v>8.2215950990550998E-2</v>
      </c>
    </row>
    <row r="193" spans="1:17" x14ac:dyDescent="0.3">
      <c r="A193" t="s">
        <v>473</v>
      </c>
      <c r="B193" t="s">
        <v>474</v>
      </c>
      <c r="C193" t="s">
        <v>3156</v>
      </c>
      <c r="D193" t="s">
        <v>395</v>
      </c>
      <c r="E193">
        <v>46883.527194419999</v>
      </c>
      <c r="F193">
        <v>1591.8</v>
      </c>
      <c r="G193">
        <v>12.0966438848842</v>
      </c>
      <c r="H193">
        <v>-2.0109403108852999</v>
      </c>
      <c r="I193">
        <v>30.3896244571539</v>
      </c>
      <c r="J193">
        <v>1.7432240328603299</v>
      </c>
      <c r="K193">
        <v>1646.939957496</v>
      </c>
      <c r="L193">
        <v>1442.23162249304</v>
      </c>
      <c r="M193">
        <v>36.293551693792999</v>
      </c>
      <c r="N193">
        <v>0.63097035138734003</v>
      </c>
      <c r="O193">
        <v>12.3884910164593</v>
      </c>
      <c r="P193">
        <v>56.204307933859901</v>
      </c>
      <c r="Q193">
        <v>9.5224798110702003E-2</v>
      </c>
    </row>
    <row r="194" spans="1:17" x14ac:dyDescent="0.3">
      <c r="A194" t="s">
        <v>475</v>
      </c>
      <c r="B194" t="s">
        <v>476</v>
      </c>
      <c r="C194" t="s">
        <v>3147</v>
      </c>
      <c r="D194" t="s">
        <v>108</v>
      </c>
      <c r="E194">
        <v>46725.264630750004</v>
      </c>
      <c r="F194">
        <v>118.9</v>
      </c>
      <c r="G194">
        <v>33.818309327763899</v>
      </c>
      <c r="H194">
        <v>-5.4153093741433098</v>
      </c>
      <c r="I194">
        <v>-18.821141828187798</v>
      </c>
      <c r="J194">
        <v>-1.25006984843767</v>
      </c>
      <c r="K194">
        <v>129.17037417600599</v>
      </c>
      <c r="L194">
        <v>121.96298269099699</v>
      </c>
      <c r="M194">
        <v>35.530487941909001</v>
      </c>
      <c r="N194">
        <v>0.48205602870307102</v>
      </c>
      <c r="O194">
        <v>43.3978132884777</v>
      </c>
      <c r="P194">
        <v>87.539432176656106</v>
      </c>
      <c r="Q194">
        <v>0.165206499769255</v>
      </c>
    </row>
    <row r="195" spans="1:17" x14ac:dyDescent="0.3">
      <c r="A195" t="s">
        <v>477</v>
      </c>
      <c r="B195" t="s">
        <v>478</v>
      </c>
      <c r="C195" t="s">
        <v>3141</v>
      </c>
      <c r="D195" t="s">
        <v>278</v>
      </c>
      <c r="E195">
        <v>45871.298143759901</v>
      </c>
      <c r="F195">
        <v>7365.1</v>
      </c>
      <c r="G195">
        <v>-26.0045379592089</v>
      </c>
      <c r="H195">
        <v>-1.19640460885338</v>
      </c>
      <c r="I195">
        <v>-13.4595839536589</v>
      </c>
      <c r="J195">
        <v>-2.5695206211984898</v>
      </c>
      <c r="K195">
        <v>7535.30204171898</v>
      </c>
      <c r="L195">
        <v>7460.2853243168402</v>
      </c>
      <c r="M195">
        <v>31.833966902963901</v>
      </c>
      <c r="N195">
        <v>0.67791992269635704</v>
      </c>
      <c r="O195">
        <v>24.9134431304395</v>
      </c>
      <c r="P195">
        <v>14.8786498627402</v>
      </c>
      <c r="Q195">
        <v>3.0552094394989998E-3</v>
      </c>
    </row>
    <row r="196" spans="1:17" x14ac:dyDescent="0.3">
      <c r="A196" t="s">
        <v>479</v>
      </c>
      <c r="B196" t="s">
        <v>480</v>
      </c>
      <c r="C196" t="s">
        <v>3146</v>
      </c>
      <c r="D196" t="s">
        <v>275</v>
      </c>
      <c r="E196">
        <v>45565.499022540003</v>
      </c>
      <c r="F196">
        <v>603.54999999999995</v>
      </c>
      <c r="G196">
        <v>53.929442836936303</v>
      </c>
      <c r="H196">
        <v>4.0888462032540502</v>
      </c>
      <c r="I196">
        <v>26.6649596210232</v>
      </c>
      <c r="J196">
        <v>0.1072729865918</v>
      </c>
      <c r="K196">
        <v>570.26268832862195</v>
      </c>
      <c r="L196">
        <v>484.85779711562498</v>
      </c>
      <c r="M196">
        <v>51.159612566643403</v>
      </c>
      <c r="N196">
        <v>0.86451175835611205</v>
      </c>
      <c r="O196">
        <v>4.13387457542873</v>
      </c>
      <c r="P196">
        <v>92.335882727852095</v>
      </c>
      <c r="Q196">
        <v>0.116016710069052</v>
      </c>
    </row>
    <row r="197" spans="1:17" x14ac:dyDescent="0.3">
      <c r="A197" t="s">
        <v>481</v>
      </c>
      <c r="B197" t="s">
        <v>482</v>
      </c>
      <c r="C197" t="s">
        <v>3146</v>
      </c>
      <c r="D197" t="s">
        <v>51</v>
      </c>
      <c r="E197">
        <v>44912.080703909996</v>
      </c>
      <c r="F197">
        <v>2651.15</v>
      </c>
      <c r="G197">
        <v>47.910528337903401</v>
      </c>
      <c r="H197">
        <v>-2.96660175244322</v>
      </c>
      <c r="I197">
        <v>28.6618586508182</v>
      </c>
      <c r="J197">
        <v>-5.0724287983940597</v>
      </c>
      <c r="K197">
        <v>2739.48804587922</v>
      </c>
      <c r="L197">
        <v>2414.0770485662601</v>
      </c>
      <c r="M197">
        <v>37.236406674904302</v>
      </c>
      <c r="N197">
        <v>0.69321552380234097</v>
      </c>
      <c r="O197">
        <v>16.4777549365369</v>
      </c>
      <c r="P197">
        <v>91.411862387639403</v>
      </c>
      <c r="Q197">
        <v>6.9186060490681003E-2</v>
      </c>
    </row>
    <row r="198" spans="1:17" x14ac:dyDescent="0.3">
      <c r="A198" t="s">
        <v>483</v>
      </c>
      <c r="B198" t="s">
        <v>484</v>
      </c>
      <c r="C198" t="s">
        <v>3142</v>
      </c>
      <c r="D198" t="s">
        <v>222</v>
      </c>
      <c r="E198">
        <v>44807.2108741599</v>
      </c>
      <c r="F198">
        <v>707.6</v>
      </c>
      <c r="G198">
        <v>59.994262037566301</v>
      </c>
      <c r="H198">
        <v>10.657210116147599</v>
      </c>
      <c r="I198">
        <v>16.0583094611295</v>
      </c>
      <c r="J198">
        <v>11.1147405197193</v>
      </c>
      <c r="K198">
        <v>670.28260630264595</v>
      </c>
      <c r="L198">
        <v>587.45464641673198</v>
      </c>
      <c r="M198">
        <v>63.3906472204389</v>
      </c>
      <c r="N198">
        <v>1.4315296047422399</v>
      </c>
      <c r="O198">
        <v>5.7942340305257201</v>
      </c>
      <c r="P198">
        <v>105.101449275362</v>
      </c>
      <c r="Q198">
        <v>4.6120134240612003E-2</v>
      </c>
    </row>
    <row r="199" spans="1:17" x14ac:dyDescent="0.3">
      <c r="A199" t="s">
        <v>485</v>
      </c>
      <c r="B199" t="s">
        <v>486</v>
      </c>
      <c r="C199" t="s">
        <v>3142</v>
      </c>
      <c r="D199" t="s">
        <v>487</v>
      </c>
      <c r="E199">
        <v>44326.142663984901</v>
      </c>
      <c r="F199">
        <v>696.15</v>
      </c>
      <c r="G199">
        <v>-50.990090082378302</v>
      </c>
      <c r="H199">
        <v>9.0816553246670697</v>
      </c>
      <c r="I199">
        <v>67.441122781087302</v>
      </c>
      <c r="J199">
        <v>-2.2164245211490901</v>
      </c>
      <c r="K199">
        <v>638.48753288679904</v>
      </c>
      <c r="L199">
        <v>564.70885648931005</v>
      </c>
      <c r="M199">
        <v>45.222932222278097</v>
      </c>
      <c r="N199">
        <v>1.2773186821527001</v>
      </c>
      <c r="O199">
        <v>43.403002226531598</v>
      </c>
      <c r="P199">
        <v>124.564516129032</v>
      </c>
      <c r="Q199">
        <v>-5.2273397747323001E-2</v>
      </c>
    </row>
    <row r="200" spans="1:17" x14ac:dyDescent="0.3">
      <c r="A200" t="s">
        <v>488</v>
      </c>
      <c r="B200" t="s">
        <v>489</v>
      </c>
      <c r="C200" t="s">
        <v>3151</v>
      </c>
      <c r="D200" t="s">
        <v>138</v>
      </c>
      <c r="E200">
        <v>43826.677981544999</v>
      </c>
      <c r="F200">
        <v>49569.15</v>
      </c>
      <c r="G200">
        <v>5.3793972771300096</v>
      </c>
      <c r="H200">
        <v>2.56279234801457</v>
      </c>
      <c r="I200">
        <v>1.46279672248224</v>
      </c>
      <c r="J200">
        <v>1.55636796982326</v>
      </c>
      <c r="K200">
        <v>50339.170356173301</v>
      </c>
      <c r="L200">
        <v>47776.201141704099</v>
      </c>
      <c r="M200">
        <v>51.459329065158499</v>
      </c>
      <c r="N200">
        <v>0.51118298258421202</v>
      </c>
      <c r="O200">
        <v>21.0309234675196</v>
      </c>
      <c r="P200">
        <v>41.716436472380899</v>
      </c>
      <c r="Q200">
        <v>-1.5412259527642001E-2</v>
      </c>
    </row>
    <row r="201" spans="1:17" x14ac:dyDescent="0.3">
      <c r="A201" t="s">
        <v>490</v>
      </c>
      <c r="B201" t="s">
        <v>491</v>
      </c>
      <c r="C201" t="s">
        <v>3142</v>
      </c>
      <c r="D201" t="s">
        <v>141</v>
      </c>
      <c r="E201">
        <v>43465.252800000002</v>
      </c>
      <c r="F201">
        <v>217.12</v>
      </c>
      <c r="G201">
        <v>116.451859638684</v>
      </c>
      <c r="H201">
        <v>-7.0054607682194296</v>
      </c>
      <c r="I201">
        <v>0.63288597285050696</v>
      </c>
      <c r="J201">
        <v>-0.75036320163772896</v>
      </c>
      <c r="K201">
        <v>249.66799417930901</v>
      </c>
      <c r="L201">
        <v>226.266830129044</v>
      </c>
      <c r="M201">
        <v>32.807345467929203</v>
      </c>
      <c r="N201">
        <v>0.37346091326560898</v>
      </c>
      <c r="O201">
        <v>62.905305821665401</v>
      </c>
      <c r="P201">
        <v>207.97163120567299</v>
      </c>
      <c r="Q201">
        <v>0.15943957725826299</v>
      </c>
    </row>
    <row r="202" spans="1:17" x14ac:dyDescent="0.3">
      <c r="A202" t="s">
        <v>492</v>
      </c>
      <c r="B202" t="s">
        <v>493</v>
      </c>
      <c r="C202" t="s">
        <v>3151</v>
      </c>
      <c r="D202" t="s">
        <v>458</v>
      </c>
      <c r="E202">
        <v>43078.750446899998</v>
      </c>
      <c r="F202">
        <v>1552.25</v>
      </c>
      <c r="G202">
        <v>-37.473516301803897</v>
      </c>
      <c r="H202">
        <v>10.705587445560599</v>
      </c>
      <c r="I202">
        <v>-10.403111620781001</v>
      </c>
      <c r="J202">
        <v>3.17716173746346</v>
      </c>
      <c r="K202">
        <v>1508.0807161360999</v>
      </c>
      <c r="L202">
        <v>1507.8116917679799</v>
      </c>
      <c r="M202">
        <v>50.155572789106003</v>
      </c>
      <c r="N202">
        <v>1.1072571862606</v>
      </c>
      <c r="O202">
        <v>15.210178772749201</v>
      </c>
      <c r="P202">
        <v>18.946360153256698</v>
      </c>
      <c r="Q202">
        <v>7.2197842771454995E-2</v>
      </c>
    </row>
    <row r="203" spans="1:17" x14ac:dyDescent="0.3">
      <c r="A203" t="s">
        <v>494</v>
      </c>
      <c r="B203" t="s">
        <v>495</v>
      </c>
      <c r="C203" t="s">
        <v>3141</v>
      </c>
      <c r="D203" t="s">
        <v>21</v>
      </c>
      <c r="E203">
        <v>42996.807494699999</v>
      </c>
      <c r="F203">
        <v>1059.9000000000001</v>
      </c>
      <c r="G203">
        <v>-44.203150104817801</v>
      </c>
      <c r="H203">
        <v>1.0462809991290301</v>
      </c>
      <c r="I203">
        <v>-10.7330556861576</v>
      </c>
      <c r="J203">
        <v>3.0978298881827202</v>
      </c>
      <c r="K203">
        <v>1059.5619131077899</v>
      </c>
      <c r="L203">
        <v>1079.84580664495</v>
      </c>
      <c r="M203">
        <v>47.412497933805398</v>
      </c>
      <c r="N203">
        <v>0.50299261357261804</v>
      </c>
      <c r="O203">
        <v>32.087932823851297</v>
      </c>
      <c r="P203">
        <v>9.2567776517884699</v>
      </c>
    </row>
    <row r="204" spans="1:17" x14ac:dyDescent="0.3">
      <c r="A204" t="s">
        <v>496</v>
      </c>
      <c r="B204" t="s">
        <v>497</v>
      </c>
      <c r="C204" t="s">
        <v>3144</v>
      </c>
      <c r="D204" t="s">
        <v>127</v>
      </c>
      <c r="E204">
        <v>42577.471099800001</v>
      </c>
      <c r="F204">
        <v>327.60000000000002</v>
      </c>
      <c r="G204">
        <v>-29.179204820868399</v>
      </c>
      <c r="H204">
        <v>-6.43773726571116</v>
      </c>
      <c r="I204">
        <v>-14.2770756315472</v>
      </c>
      <c r="J204">
        <v>-0.83931533243378598</v>
      </c>
      <c r="K204">
        <v>348.15852481663001</v>
      </c>
      <c r="L204">
        <v>354.965756916526</v>
      </c>
      <c r="M204">
        <v>24.7705499602163</v>
      </c>
      <c r="N204">
        <v>0.262602032855904</v>
      </c>
      <c r="O204">
        <v>25.305250305250301</v>
      </c>
      <c r="P204">
        <v>14.6256123163051</v>
      </c>
      <c r="Q204">
        <v>-1.5081344517968E-2</v>
      </c>
    </row>
    <row r="205" spans="1:17" x14ac:dyDescent="0.3">
      <c r="A205" t="s">
        <v>498</v>
      </c>
      <c r="B205" t="s">
        <v>499</v>
      </c>
      <c r="C205" t="s">
        <v>3150</v>
      </c>
      <c r="D205" t="s">
        <v>77</v>
      </c>
      <c r="E205">
        <v>42535.692942130001</v>
      </c>
      <c r="F205">
        <v>2265.1</v>
      </c>
      <c r="G205">
        <v>-13.8705945673687</v>
      </c>
      <c r="H205">
        <v>-5.7721046632979798</v>
      </c>
      <c r="I205">
        <v>-17.838447834304201</v>
      </c>
      <c r="J205">
        <v>-0.68997331139433804</v>
      </c>
      <c r="K205">
        <v>2416.4212322271801</v>
      </c>
      <c r="L205">
        <v>2410.5684363308601</v>
      </c>
      <c r="M205">
        <v>23.417563118703999</v>
      </c>
      <c r="N205">
        <v>0.78633942081501096</v>
      </c>
      <c r="O205">
        <v>25.557370535517201</v>
      </c>
      <c r="P205">
        <v>25.629506378258402</v>
      </c>
      <c r="Q205">
        <v>-2.8181566031659999E-2</v>
      </c>
    </row>
    <row r="206" spans="1:17" x14ac:dyDescent="0.3">
      <c r="A206" t="s">
        <v>500</v>
      </c>
      <c r="B206" t="s">
        <v>501</v>
      </c>
      <c r="C206" t="s">
        <v>3151</v>
      </c>
      <c r="D206" t="s">
        <v>83</v>
      </c>
      <c r="E206">
        <v>42242.662499999999</v>
      </c>
      <c r="F206">
        <v>1152.4000000000001</v>
      </c>
      <c r="G206">
        <v>102.236730156692</v>
      </c>
      <c r="H206">
        <v>0.82466443107015097</v>
      </c>
      <c r="I206">
        <v>15.5819153608611</v>
      </c>
      <c r="J206">
        <v>2.2687514834717</v>
      </c>
      <c r="K206">
        <v>1236.24084648599</v>
      </c>
      <c r="L206">
        <v>1141.2679879428299</v>
      </c>
      <c r="M206">
        <v>42.521446958429003</v>
      </c>
      <c r="N206">
        <v>0.70190874867420106</v>
      </c>
      <c r="O206">
        <v>55.7358556056924</v>
      </c>
      <c r="P206">
        <v>156.08888888888799</v>
      </c>
      <c r="Q206">
        <v>0.169397189677821</v>
      </c>
    </row>
    <row r="207" spans="1:17" x14ac:dyDescent="0.3">
      <c r="A207" t="s">
        <v>502</v>
      </c>
      <c r="B207" t="s">
        <v>503</v>
      </c>
      <c r="C207" t="s">
        <v>3148</v>
      </c>
      <c r="D207" t="s">
        <v>504</v>
      </c>
      <c r="E207">
        <v>42202.5</v>
      </c>
      <c r="F207">
        <v>496.5</v>
      </c>
      <c r="G207">
        <v>59.783137431902801</v>
      </c>
      <c r="H207">
        <v>6.5666455177593201</v>
      </c>
      <c r="I207">
        <v>-1.3288514631446799</v>
      </c>
      <c r="J207">
        <v>-1.9790231918621299</v>
      </c>
      <c r="K207">
        <v>499.589703809078</v>
      </c>
      <c r="L207">
        <v>444.77674611539499</v>
      </c>
      <c r="M207">
        <v>43.573066906340699</v>
      </c>
      <c r="N207">
        <v>1.6634490049908901</v>
      </c>
      <c r="O207">
        <v>24.944612286001998</v>
      </c>
      <c r="P207">
        <v>105.419942076954</v>
      </c>
      <c r="Q207">
        <v>0.14491176950201001</v>
      </c>
    </row>
    <row r="208" spans="1:17" x14ac:dyDescent="0.3">
      <c r="A208" t="s">
        <v>505</v>
      </c>
      <c r="B208" t="s">
        <v>506</v>
      </c>
      <c r="C208" t="s">
        <v>3146</v>
      </c>
      <c r="D208" t="s">
        <v>51</v>
      </c>
      <c r="E208">
        <v>41792.695831140001</v>
      </c>
      <c r="F208">
        <v>1647.3</v>
      </c>
      <c r="G208">
        <v>44.3483506845213</v>
      </c>
      <c r="H208">
        <v>16.425044348494801</v>
      </c>
      <c r="I208">
        <v>10.0666196822626</v>
      </c>
      <c r="J208">
        <v>3.1982333779721399</v>
      </c>
      <c r="K208">
        <v>1468.29442908649</v>
      </c>
      <c r="L208">
        <v>1280.20196223472</v>
      </c>
      <c r="M208">
        <v>65.077936280460193</v>
      </c>
      <c r="N208">
        <v>1.34887693089329</v>
      </c>
      <c r="O208">
        <v>3.7242760881442498</v>
      </c>
      <c r="P208">
        <v>76.540563712356601</v>
      </c>
      <c r="Q208">
        <v>2.6135900842475E-2</v>
      </c>
    </row>
    <row r="209" spans="1:17" x14ac:dyDescent="0.3">
      <c r="A209" t="s">
        <v>507</v>
      </c>
      <c r="B209" t="s">
        <v>508</v>
      </c>
      <c r="C209" t="s">
        <v>3151</v>
      </c>
      <c r="D209" t="s">
        <v>509</v>
      </c>
      <c r="E209">
        <v>41671.675862999997</v>
      </c>
      <c r="F209">
        <v>3789</v>
      </c>
      <c r="G209">
        <v>-11.4835702242135</v>
      </c>
      <c r="H209">
        <v>2.5714920449346099</v>
      </c>
      <c r="I209">
        <v>13.7882543075446</v>
      </c>
      <c r="J209">
        <v>-3.6601597789721598</v>
      </c>
      <c r="K209">
        <v>3949.30796765574</v>
      </c>
      <c r="L209">
        <v>3604.3213673927398</v>
      </c>
      <c r="M209">
        <v>30.646590543587699</v>
      </c>
      <c r="N209">
        <v>0.77822106972737304</v>
      </c>
      <c r="O209">
        <v>16.6534705727104</v>
      </c>
      <c r="P209">
        <v>43.067512460353399</v>
      </c>
      <c r="Q209">
        <v>0.119391280969039</v>
      </c>
    </row>
    <row r="210" spans="1:17" x14ac:dyDescent="0.3">
      <c r="A210" t="s">
        <v>510</v>
      </c>
      <c r="B210" t="s">
        <v>511</v>
      </c>
      <c r="C210" t="s">
        <v>3156</v>
      </c>
      <c r="D210" t="s">
        <v>395</v>
      </c>
      <c r="E210">
        <v>41561.145082169998</v>
      </c>
      <c r="F210">
        <v>553.70000000000005</v>
      </c>
      <c r="G210">
        <v>-36.320507008350397</v>
      </c>
      <c r="H210">
        <v>-4.9709658725182999</v>
      </c>
      <c r="I210">
        <v>3.9919001470820699</v>
      </c>
      <c r="J210">
        <v>-1.19776667900314</v>
      </c>
      <c r="K210">
        <v>583.29176513574305</v>
      </c>
      <c r="L210">
        <v>564.11348516407497</v>
      </c>
      <c r="M210">
        <v>19.583422474682699</v>
      </c>
      <c r="N210">
        <v>0.71341623259840004</v>
      </c>
      <c r="O210">
        <v>14.6649810366624</v>
      </c>
      <c r="P210">
        <v>23.648950424296501</v>
      </c>
      <c r="Q210">
        <v>-9.1893220674184997E-2</v>
      </c>
    </row>
    <row r="211" spans="1:17" x14ac:dyDescent="0.3">
      <c r="A211" t="s">
        <v>512</v>
      </c>
      <c r="B211" t="s">
        <v>513</v>
      </c>
      <c r="C211" t="s">
        <v>3151</v>
      </c>
      <c r="D211" t="s">
        <v>229</v>
      </c>
      <c r="E211">
        <v>41519.17543345</v>
      </c>
      <c r="F211">
        <v>10336.299999999999</v>
      </c>
      <c r="G211">
        <v>65.887334962339693</v>
      </c>
      <c r="H211">
        <v>2.4272187784119499</v>
      </c>
      <c r="I211">
        <v>35.794274416803702</v>
      </c>
      <c r="J211">
        <v>6.2354975131964299</v>
      </c>
      <c r="K211">
        <v>9519.1986381448296</v>
      </c>
      <c r="L211">
        <v>7887.5947776343601</v>
      </c>
      <c r="M211">
        <v>54.856034981660301</v>
      </c>
      <c r="N211">
        <v>0.72936292964027705</v>
      </c>
      <c r="O211">
        <v>6.4210597602623896</v>
      </c>
      <c r="P211">
        <v>127.38882228064099</v>
      </c>
      <c r="Q211">
        <v>0.28718796930777502</v>
      </c>
    </row>
    <row r="212" spans="1:17" x14ac:dyDescent="0.3">
      <c r="A212" t="s">
        <v>514</v>
      </c>
      <c r="B212" t="s">
        <v>515</v>
      </c>
      <c r="C212" t="s">
        <v>3142</v>
      </c>
      <c r="D212" t="s">
        <v>34</v>
      </c>
      <c r="E212">
        <v>41519.013620099999</v>
      </c>
      <c r="F212">
        <v>53.98</v>
      </c>
      <c r="G212">
        <v>-11.4040762153857</v>
      </c>
      <c r="H212">
        <v>-7.6766582199086804</v>
      </c>
      <c r="I212">
        <v>-23.761106342902199</v>
      </c>
      <c r="J212">
        <v>-9.3283085944348004E-2</v>
      </c>
      <c r="K212">
        <v>59.378967500016103</v>
      </c>
      <c r="L212">
        <v>58.502709088975898</v>
      </c>
      <c r="M212">
        <v>27.850849426820201</v>
      </c>
      <c r="N212">
        <v>1.19427973107267</v>
      </c>
      <c r="O212">
        <v>36.161541311596899</v>
      </c>
      <c r="P212">
        <v>39.663648124191397</v>
      </c>
      <c r="Q212">
        <v>0.11061698725038301</v>
      </c>
    </row>
    <row r="213" spans="1:17" x14ac:dyDescent="0.3">
      <c r="A213" t="s">
        <v>516</v>
      </c>
      <c r="B213" t="s">
        <v>517</v>
      </c>
      <c r="C213" t="s">
        <v>3152</v>
      </c>
      <c r="D213" t="s">
        <v>303</v>
      </c>
      <c r="E213">
        <v>41517.737992959999</v>
      </c>
      <c r="F213">
        <v>2019.2</v>
      </c>
      <c r="G213">
        <v>96.659049885361497</v>
      </c>
      <c r="H213">
        <v>5.7834702951854897</v>
      </c>
      <c r="I213">
        <v>31.9774656582373</v>
      </c>
      <c r="J213">
        <v>0.89516665116149396</v>
      </c>
      <c r="K213">
        <v>1889.1854808714299</v>
      </c>
      <c r="L213">
        <v>1550.6297158785201</v>
      </c>
      <c r="M213">
        <v>51.802786743633597</v>
      </c>
      <c r="N213">
        <v>0.94993485143263801</v>
      </c>
      <c r="O213">
        <v>8.9317551505546806</v>
      </c>
      <c r="P213">
        <v>148.05896805896799</v>
      </c>
      <c r="Q213">
        <v>0.196350017437008</v>
      </c>
    </row>
    <row r="214" spans="1:17" x14ac:dyDescent="0.3">
      <c r="A214" t="s">
        <v>518</v>
      </c>
      <c r="B214" t="s">
        <v>519</v>
      </c>
      <c r="C214" t="s">
        <v>3142</v>
      </c>
      <c r="D214" t="s">
        <v>54</v>
      </c>
      <c r="E214">
        <v>41480.903414232002</v>
      </c>
      <c r="F214">
        <v>166.41</v>
      </c>
      <c r="G214">
        <v>-5.2933266997598896</v>
      </c>
      <c r="H214">
        <v>-2.7944141830534299</v>
      </c>
      <c r="I214">
        <v>-8.5800564886970498</v>
      </c>
      <c r="J214">
        <v>-1.4270157955618601</v>
      </c>
      <c r="K214">
        <v>173.366754474088</v>
      </c>
      <c r="L214">
        <v>164.95025072248501</v>
      </c>
      <c r="M214">
        <v>35.973769370860303</v>
      </c>
      <c r="N214">
        <v>1.19668836315088</v>
      </c>
      <c r="O214">
        <v>16.7297638363079</v>
      </c>
      <c r="P214">
        <v>31.445497630331701</v>
      </c>
      <c r="Q214">
        <v>8.9243418134401994E-2</v>
      </c>
    </row>
    <row r="215" spans="1:17" x14ac:dyDescent="0.3">
      <c r="A215" t="s">
        <v>520</v>
      </c>
      <c r="B215" t="s">
        <v>521</v>
      </c>
      <c r="C215" t="s">
        <v>3149</v>
      </c>
      <c r="D215" t="s">
        <v>166</v>
      </c>
      <c r="E215">
        <v>41355.437947879</v>
      </c>
      <c r="F215">
        <v>225.17</v>
      </c>
      <c r="G215">
        <v>101.147613192086</v>
      </c>
      <c r="H215">
        <v>17.185315716286301</v>
      </c>
      <c r="I215">
        <v>12.4151538841506</v>
      </c>
      <c r="J215">
        <v>1.0082687258421601</v>
      </c>
      <c r="K215">
        <v>198.01704770747099</v>
      </c>
      <c r="L215">
        <v>171.90789625600601</v>
      </c>
      <c r="M215">
        <v>66.011529309408303</v>
      </c>
      <c r="N215">
        <v>1.3539466596369301</v>
      </c>
      <c r="O215">
        <v>3.23311275924855</v>
      </c>
      <c r="P215">
        <v>154.142212189616</v>
      </c>
      <c r="Q215">
        <v>9.1015616296218002E-2</v>
      </c>
    </row>
    <row r="216" spans="1:17" x14ac:dyDescent="0.3">
      <c r="A216" t="s">
        <v>522</v>
      </c>
      <c r="B216" t="s">
        <v>523</v>
      </c>
      <c r="C216" t="s">
        <v>3151</v>
      </c>
      <c r="D216" t="s">
        <v>320</v>
      </c>
      <c r="E216">
        <v>41039.2862761</v>
      </c>
      <c r="F216">
        <v>1559.95</v>
      </c>
      <c r="G216">
        <v>173.38569349532301</v>
      </c>
      <c r="H216">
        <v>-8.8333248150206494</v>
      </c>
      <c r="I216">
        <v>32.979864194486602</v>
      </c>
      <c r="J216">
        <v>-3.8227941851987302</v>
      </c>
      <c r="K216">
        <v>1842.68882497205</v>
      </c>
      <c r="L216">
        <v>1598.3041964266799</v>
      </c>
      <c r="M216">
        <v>33.177584211166902</v>
      </c>
      <c r="N216">
        <v>0.32868354402724997</v>
      </c>
      <c r="O216">
        <v>90.996506298278703</v>
      </c>
      <c r="P216">
        <v>258.11524334251601</v>
      </c>
      <c r="Q216">
        <v>0.20025389974828101</v>
      </c>
    </row>
    <row r="217" spans="1:17" x14ac:dyDescent="0.3">
      <c r="A217" t="s">
        <v>524</v>
      </c>
      <c r="B217" t="s">
        <v>525</v>
      </c>
      <c r="C217" t="s">
        <v>3146</v>
      </c>
      <c r="D217" t="s">
        <v>526</v>
      </c>
      <c r="E217">
        <v>40592.88432515</v>
      </c>
      <c r="F217">
        <v>339.05</v>
      </c>
      <c r="G217">
        <v>8.08626225676411</v>
      </c>
      <c r="H217">
        <v>-9.0845121654528107</v>
      </c>
      <c r="I217">
        <v>15.1419036517783</v>
      </c>
      <c r="J217">
        <v>0.12228550563615601</v>
      </c>
      <c r="K217">
        <v>355.71995594200502</v>
      </c>
      <c r="L217">
        <v>322.70103562246402</v>
      </c>
      <c r="M217">
        <v>31.930020222695202</v>
      </c>
      <c r="N217">
        <v>0.56279375999438896</v>
      </c>
      <c r="O217">
        <v>16.737944256009399</v>
      </c>
      <c r="P217">
        <v>55.885057471264297</v>
      </c>
      <c r="Q217">
        <v>-1.8163286822419002E-2</v>
      </c>
    </row>
    <row r="218" spans="1:17" x14ac:dyDescent="0.3">
      <c r="A218" t="s">
        <v>527</v>
      </c>
      <c r="B218" t="s">
        <v>528</v>
      </c>
      <c r="C218" t="s">
        <v>3142</v>
      </c>
      <c r="D218" t="s">
        <v>529</v>
      </c>
      <c r="E218">
        <v>40520.649115679997</v>
      </c>
      <c r="F218">
        <v>1108.4000000000001</v>
      </c>
      <c r="G218">
        <v>76.307883904565998</v>
      </c>
      <c r="H218">
        <v>3.8210173818177799</v>
      </c>
      <c r="I218">
        <v>26.905924084767701</v>
      </c>
      <c r="J218">
        <v>7.8910133807606497</v>
      </c>
      <c r="K218">
        <v>1044.72543015267</v>
      </c>
      <c r="L218">
        <v>878.49555947131205</v>
      </c>
      <c r="M218">
        <v>64.556118260887601</v>
      </c>
      <c r="N218">
        <v>1.47213258742696</v>
      </c>
      <c r="O218">
        <v>9.6174666185492494</v>
      </c>
      <c r="P218">
        <v>120.818806654049</v>
      </c>
      <c r="Q218">
        <v>0.14708224724202601</v>
      </c>
    </row>
    <row r="219" spans="1:17" x14ac:dyDescent="0.3">
      <c r="A219" t="s">
        <v>530</v>
      </c>
      <c r="B219" t="s">
        <v>531</v>
      </c>
      <c r="C219" t="s">
        <v>3142</v>
      </c>
      <c r="D219" t="s">
        <v>43</v>
      </c>
      <c r="E219">
        <v>40506.120672270001</v>
      </c>
      <c r="F219">
        <v>1173.7</v>
      </c>
      <c r="G219">
        <v>0.26130597719947302</v>
      </c>
      <c r="H219">
        <v>7.9020191401328397</v>
      </c>
      <c r="I219">
        <v>5.02057508819221</v>
      </c>
      <c r="J219">
        <v>0.33014776831049097</v>
      </c>
      <c r="K219">
        <v>1134.5530313552499</v>
      </c>
      <c r="L219">
        <v>1031.11960879721</v>
      </c>
      <c r="M219">
        <v>47.461910338909597</v>
      </c>
      <c r="N219">
        <v>0.66743599372870199</v>
      </c>
      <c r="O219">
        <v>3.3356053506006398</v>
      </c>
      <c r="P219">
        <v>37.395376060872103</v>
      </c>
      <c r="Q219">
        <v>-3.0526457427469999E-3</v>
      </c>
    </row>
    <row r="220" spans="1:17" x14ac:dyDescent="0.3">
      <c r="A220" t="s">
        <v>532</v>
      </c>
      <c r="B220" t="s">
        <v>533</v>
      </c>
      <c r="C220" t="s">
        <v>3146</v>
      </c>
      <c r="D220" t="s">
        <v>51</v>
      </c>
      <c r="E220">
        <v>40428.425401845001</v>
      </c>
      <c r="F220">
        <v>3236.55</v>
      </c>
      <c r="G220">
        <v>57.419297580277203</v>
      </c>
      <c r="H220">
        <v>7.2277549138870896</v>
      </c>
      <c r="I220">
        <v>43.941377274703498</v>
      </c>
      <c r="J220">
        <v>0.40053489270489201</v>
      </c>
      <c r="K220">
        <v>3131.77926790842</v>
      </c>
      <c r="L220">
        <v>2570.6786543368798</v>
      </c>
      <c r="M220">
        <v>42.291566984042497</v>
      </c>
      <c r="N220">
        <v>0.92303767514384405</v>
      </c>
      <c r="O220">
        <v>7.6763838037416203</v>
      </c>
      <c r="P220">
        <v>96.148601557528494</v>
      </c>
      <c r="Q220">
        <v>9.8170027048555E-2</v>
      </c>
    </row>
    <row r="221" spans="1:17" x14ac:dyDescent="0.3">
      <c r="A221" t="s">
        <v>534</v>
      </c>
      <c r="B221" t="s">
        <v>535</v>
      </c>
      <c r="C221" t="s">
        <v>3148</v>
      </c>
      <c r="D221" t="s">
        <v>190</v>
      </c>
      <c r="E221">
        <v>40294.605137400002</v>
      </c>
      <c r="F221">
        <v>648.6</v>
      </c>
      <c r="G221">
        <v>-8.9913904047479605</v>
      </c>
      <c r="H221">
        <v>-7.7567466510375898</v>
      </c>
      <c r="I221">
        <v>-16.013749064928401</v>
      </c>
      <c r="J221">
        <v>-1.0676226005834899</v>
      </c>
      <c r="K221">
        <v>694.93317879980202</v>
      </c>
      <c r="L221">
        <v>657.78416224206899</v>
      </c>
      <c r="M221">
        <v>21.390130987865</v>
      </c>
      <c r="N221">
        <v>0.99495881211728798</v>
      </c>
      <c r="O221">
        <v>18.509096515571901</v>
      </c>
      <c r="P221">
        <v>32.882606023355798</v>
      </c>
      <c r="Q221">
        <v>-2.0610384720773998E-2</v>
      </c>
    </row>
    <row r="222" spans="1:17" x14ac:dyDescent="0.3">
      <c r="A222" t="s">
        <v>536</v>
      </c>
      <c r="B222" t="s">
        <v>537</v>
      </c>
      <c r="C222" t="s">
        <v>3154</v>
      </c>
      <c r="D222" t="s">
        <v>538</v>
      </c>
      <c r="E222">
        <v>40266.379416240001</v>
      </c>
      <c r="F222">
        <v>612.4</v>
      </c>
      <c r="G222">
        <v>-10.6303047506812</v>
      </c>
      <c r="H222">
        <v>-4.3310327937071396</v>
      </c>
      <c r="I222">
        <v>26.8353234991169</v>
      </c>
      <c r="J222">
        <v>-0.87477093269820805</v>
      </c>
      <c r="K222">
        <v>636.94870522024303</v>
      </c>
      <c r="L222">
        <v>570.109001506298</v>
      </c>
      <c r="M222">
        <v>30.586372901654499</v>
      </c>
      <c r="N222">
        <v>0.78261608721305898</v>
      </c>
      <c r="O222">
        <v>16.827237099934699</v>
      </c>
      <c r="P222">
        <v>45.445909036931397</v>
      </c>
      <c r="Q222">
        <v>-6.8675283337174001E-2</v>
      </c>
    </row>
    <row r="223" spans="1:17" x14ac:dyDescent="0.3">
      <c r="A223" t="s">
        <v>539</v>
      </c>
      <c r="B223" t="s">
        <v>540</v>
      </c>
      <c r="C223" t="s">
        <v>3151</v>
      </c>
      <c r="D223" t="s">
        <v>258</v>
      </c>
      <c r="E223">
        <v>39667.689675900001</v>
      </c>
      <c r="F223">
        <v>4250.7</v>
      </c>
      <c r="G223">
        <v>-3.5422728996770001</v>
      </c>
      <c r="H223">
        <v>0.59242835884136802</v>
      </c>
      <c r="I223">
        <v>-0.87807592830950099</v>
      </c>
      <c r="J223">
        <v>3.04033965405781</v>
      </c>
      <c r="K223">
        <v>4271.08027765522</v>
      </c>
      <c r="L223">
        <v>4037.27496708539</v>
      </c>
      <c r="M223">
        <v>60.090330304346701</v>
      </c>
      <c r="N223">
        <v>1.06197679293435</v>
      </c>
      <c r="O223">
        <v>16.450231726539101</v>
      </c>
      <c r="P223">
        <v>27.264561907755802</v>
      </c>
      <c r="Q223">
        <v>9.6948807128452996E-2</v>
      </c>
    </row>
    <row r="224" spans="1:17" x14ac:dyDescent="0.3">
      <c r="A224" t="s">
        <v>541</v>
      </c>
      <c r="B224" t="s">
        <v>542</v>
      </c>
      <c r="C224" t="s">
        <v>3140</v>
      </c>
      <c r="D224" t="s">
        <v>181</v>
      </c>
      <c r="E224">
        <v>39255.446878125003</v>
      </c>
      <c r="F224">
        <v>570.25</v>
      </c>
      <c r="G224">
        <v>12.3318902746646</v>
      </c>
      <c r="H224">
        <v>-4.8637218682606802</v>
      </c>
      <c r="I224">
        <v>-8.6939415323451303</v>
      </c>
      <c r="J224">
        <v>-1.6539401698613001</v>
      </c>
      <c r="K224">
        <v>612.89569190804798</v>
      </c>
      <c r="L224">
        <v>580.630306459797</v>
      </c>
      <c r="M224">
        <v>21.063196280395101</v>
      </c>
      <c r="N224">
        <v>0.49499363964471699</v>
      </c>
      <c r="O224">
        <v>20.990793511617699</v>
      </c>
      <c r="P224">
        <v>43.621710112076499</v>
      </c>
      <c r="Q224">
        <v>-4.0065280213366E-2</v>
      </c>
    </row>
    <row r="225" spans="1:17" x14ac:dyDescent="0.3">
      <c r="A225" t="s">
        <v>543</v>
      </c>
      <c r="B225" t="s">
        <v>544</v>
      </c>
      <c r="C225" t="s">
        <v>3156</v>
      </c>
      <c r="D225" t="s">
        <v>268</v>
      </c>
      <c r="E225">
        <v>39127.753636875001</v>
      </c>
      <c r="F225">
        <v>2868.75</v>
      </c>
      <c r="G225">
        <v>10.047909021116199</v>
      </c>
      <c r="H225">
        <v>4.4865380130957497</v>
      </c>
      <c r="I225">
        <v>12.696137040547899</v>
      </c>
      <c r="J225">
        <v>8.2957423320179995</v>
      </c>
      <c r="K225">
        <v>2858.7243755405502</v>
      </c>
      <c r="L225">
        <v>2596.5842707632701</v>
      </c>
      <c r="M225">
        <v>49.856399064573402</v>
      </c>
      <c r="N225">
        <v>0.96655970818763404</v>
      </c>
      <c r="O225">
        <v>10.4662309368191</v>
      </c>
      <c r="P225">
        <v>49.270234409553296</v>
      </c>
      <c r="Q225">
        <v>-3.3414221218319999E-3</v>
      </c>
    </row>
    <row r="226" spans="1:17" hidden="1" x14ac:dyDescent="0.3">
      <c r="A226" t="s">
        <v>545</v>
      </c>
      <c r="B226" t="s">
        <v>546</v>
      </c>
      <c r="C226" t="s">
        <v>3157</v>
      </c>
      <c r="D226" t="s">
        <v>100</v>
      </c>
      <c r="E226">
        <v>38625.637302944997</v>
      </c>
      <c r="F226">
        <v>87.57</v>
      </c>
      <c r="G226">
        <v>-28.906947154563301</v>
      </c>
      <c r="H226">
        <v>-18.247682446880699</v>
      </c>
      <c r="I226">
        <v>-15.728329565996599</v>
      </c>
      <c r="J226">
        <v>-3.6263534038115401</v>
      </c>
      <c r="M226">
        <v>28.211864568189601</v>
      </c>
      <c r="O226">
        <v>79.741920749114996</v>
      </c>
      <c r="P226">
        <v>15.223684210526301</v>
      </c>
    </row>
    <row r="227" spans="1:17" x14ac:dyDescent="0.3">
      <c r="A227" t="s">
        <v>547</v>
      </c>
      <c r="B227" t="s">
        <v>548</v>
      </c>
      <c r="C227" t="s">
        <v>3158</v>
      </c>
      <c r="D227" t="s">
        <v>549</v>
      </c>
      <c r="E227">
        <v>37984.182604850001</v>
      </c>
      <c r="F227">
        <v>33718.550000000003</v>
      </c>
      <c r="G227">
        <v>-15.0291225758914</v>
      </c>
      <c r="H227">
        <v>-2.5692446691019302</v>
      </c>
      <c r="I227">
        <v>2.99844757425321</v>
      </c>
      <c r="J227">
        <v>-1.30716031378153</v>
      </c>
      <c r="K227">
        <v>35127.4097126368</v>
      </c>
      <c r="L227">
        <v>33837.0687541281</v>
      </c>
      <c r="M227">
        <v>37.533087620033001</v>
      </c>
      <c r="N227">
        <v>0.89735227282142205</v>
      </c>
      <c r="O227">
        <v>21.169208047202499</v>
      </c>
      <c r="P227">
        <v>18.3150607303076</v>
      </c>
      <c r="Q227">
        <v>1.7156157761856999E-2</v>
      </c>
    </row>
    <row r="228" spans="1:17" x14ac:dyDescent="0.3">
      <c r="A228" t="s">
        <v>550</v>
      </c>
      <c r="B228" t="s">
        <v>551</v>
      </c>
      <c r="C228" t="s">
        <v>3151</v>
      </c>
      <c r="D228" t="s">
        <v>552</v>
      </c>
      <c r="E228">
        <v>37420.909026289999</v>
      </c>
      <c r="F228">
        <v>4144.55</v>
      </c>
      <c r="G228">
        <v>29.395360945896499</v>
      </c>
      <c r="H228">
        <v>1.1545172601001601</v>
      </c>
      <c r="I228">
        <v>-2.47103421467766</v>
      </c>
      <c r="J228">
        <v>0.90445880843132498</v>
      </c>
      <c r="K228">
        <v>4370.0005397065397</v>
      </c>
      <c r="L228">
        <v>3930.8856045295202</v>
      </c>
      <c r="M228">
        <v>35.649415458571603</v>
      </c>
      <c r="N228">
        <v>1.93477525541583</v>
      </c>
      <c r="O228">
        <v>21.598243476372499</v>
      </c>
      <c r="P228">
        <v>78.559734608590702</v>
      </c>
      <c r="Q228">
        <v>0.20710137489621899</v>
      </c>
    </row>
    <row r="229" spans="1:17" x14ac:dyDescent="0.3">
      <c r="A229" t="s">
        <v>553</v>
      </c>
      <c r="B229" t="s">
        <v>554</v>
      </c>
      <c r="C229" t="s">
        <v>3142</v>
      </c>
      <c r="D229" t="s">
        <v>412</v>
      </c>
      <c r="E229">
        <v>37246.598475009901</v>
      </c>
      <c r="F229">
        <v>1983.55</v>
      </c>
      <c r="G229">
        <v>49.405360299341197</v>
      </c>
      <c r="H229">
        <v>5.96850491741617</v>
      </c>
      <c r="I229">
        <v>74.9741401248925</v>
      </c>
      <c r="J229">
        <v>2.3162495083991099</v>
      </c>
      <c r="K229">
        <v>1826.8536096176999</v>
      </c>
      <c r="L229">
        <v>1432.8175567206199</v>
      </c>
      <c r="M229">
        <v>55.583799657451202</v>
      </c>
      <c r="N229">
        <v>0.51620058082021603</v>
      </c>
      <c r="O229">
        <v>8.6410728239772094</v>
      </c>
      <c r="P229">
        <v>106.38331078972</v>
      </c>
      <c r="Q229">
        <v>0.138127813913546</v>
      </c>
    </row>
    <row r="230" spans="1:17" x14ac:dyDescent="0.3">
      <c r="A230" t="s">
        <v>555</v>
      </c>
      <c r="B230" t="s">
        <v>556</v>
      </c>
      <c r="C230" t="s">
        <v>3147</v>
      </c>
      <c r="D230" t="s">
        <v>151</v>
      </c>
      <c r="E230">
        <v>36309.079606665</v>
      </c>
      <c r="F230">
        <v>261.85000000000002</v>
      </c>
      <c r="G230">
        <v>68.106858207533307</v>
      </c>
      <c r="H230">
        <v>1.6122373664552501</v>
      </c>
      <c r="I230">
        <v>4.1147654503051996</v>
      </c>
      <c r="J230">
        <v>-1.68215888234305</v>
      </c>
      <c r="K230">
        <v>270.519607322583</v>
      </c>
      <c r="L230">
        <v>240.35489111334499</v>
      </c>
      <c r="M230">
        <v>35.641947199498901</v>
      </c>
      <c r="N230">
        <v>0.48860618160006802</v>
      </c>
      <c r="O230">
        <v>19.0758067595951</v>
      </c>
      <c r="P230">
        <v>124.186643835616</v>
      </c>
      <c r="Q230">
        <v>0.160222408779501</v>
      </c>
    </row>
    <row r="231" spans="1:17" x14ac:dyDescent="0.3">
      <c r="A231" t="s">
        <v>557</v>
      </c>
      <c r="B231" t="s">
        <v>558</v>
      </c>
      <c r="C231" t="s">
        <v>3144</v>
      </c>
      <c r="D231" t="s">
        <v>40</v>
      </c>
      <c r="E231">
        <v>36017.003318900002</v>
      </c>
      <c r="F231">
        <v>6955.45</v>
      </c>
      <c r="G231">
        <v>190.14171607580801</v>
      </c>
      <c r="H231">
        <v>-8.7138134034157293</v>
      </c>
      <c r="I231">
        <v>120.251066361531</v>
      </c>
      <c r="J231">
        <v>0.658333099729981</v>
      </c>
      <c r="K231">
        <v>6390.5610443478099</v>
      </c>
      <c r="L231">
        <v>4516.0310780844502</v>
      </c>
      <c r="M231">
        <v>49.838477641285998</v>
      </c>
      <c r="N231">
        <v>0.28526064066144802</v>
      </c>
      <c r="O231">
        <v>21.918783112523201</v>
      </c>
      <c r="P231">
        <v>249.15164901360299</v>
      </c>
      <c r="Q231">
        <v>0.176753503573405</v>
      </c>
    </row>
    <row r="232" spans="1:17" hidden="1" x14ac:dyDescent="0.3">
      <c r="A232" t="s">
        <v>559</v>
      </c>
      <c r="B232" t="s">
        <v>560</v>
      </c>
      <c r="C232" t="s">
        <v>3157</v>
      </c>
      <c r="D232" t="s">
        <v>111</v>
      </c>
      <c r="E232">
        <v>35974.27107001</v>
      </c>
      <c r="F232">
        <v>692.9</v>
      </c>
      <c r="G232">
        <v>-22.8945826861105</v>
      </c>
      <c r="H232">
        <v>11.728065021394199</v>
      </c>
      <c r="I232">
        <v>-9.7159650975437906</v>
      </c>
      <c r="J232">
        <v>8.4443846150202493</v>
      </c>
      <c r="M232">
        <v>59.230492165131302</v>
      </c>
      <c r="O232">
        <v>5.9315918602973001</v>
      </c>
      <c r="P232">
        <v>17.920353982300799</v>
      </c>
    </row>
    <row r="233" spans="1:17" x14ac:dyDescent="0.3">
      <c r="A233" t="s">
        <v>561</v>
      </c>
      <c r="B233" t="s">
        <v>562</v>
      </c>
      <c r="C233" t="s">
        <v>3151</v>
      </c>
      <c r="D233" t="s">
        <v>229</v>
      </c>
      <c r="E233">
        <v>35734.652460199999</v>
      </c>
      <c r="F233">
        <v>5582.6</v>
      </c>
      <c r="G233">
        <v>92.202171357070995</v>
      </c>
      <c r="H233">
        <v>10.3569691852256</v>
      </c>
      <c r="I233">
        <v>107.280496052663</v>
      </c>
      <c r="J233">
        <v>7.1906687033258798</v>
      </c>
      <c r="K233">
        <v>5091.3588501326803</v>
      </c>
      <c r="L233">
        <v>3861.6771928287299</v>
      </c>
      <c r="M233">
        <v>56.240909870179301</v>
      </c>
      <c r="N233">
        <v>0.975623434448742</v>
      </c>
      <c r="O233">
        <v>5.8637552394941297</v>
      </c>
      <c r="P233">
        <v>158.693234476367</v>
      </c>
    </row>
    <row r="234" spans="1:17" x14ac:dyDescent="0.3">
      <c r="A234" t="s">
        <v>563</v>
      </c>
      <c r="B234" t="s">
        <v>564</v>
      </c>
      <c r="C234" t="s">
        <v>3156</v>
      </c>
      <c r="D234" t="s">
        <v>172</v>
      </c>
      <c r="E234">
        <v>35721.257981800001</v>
      </c>
      <c r="F234">
        <v>8252.4500000000007</v>
      </c>
      <c r="G234">
        <v>190.49777038547401</v>
      </c>
      <c r="H234">
        <v>23.7056896299136</v>
      </c>
      <c r="I234">
        <v>116.573370068215</v>
      </c>
      <c r="J234">
        <v>0.69050664436261799</v>
      </c>
      <c r="K234">
        <v>7163.2210436409796</v>
      </c>
      <c r="L234">
        <v>5305.4843487320404</v>
      </c>
      <c r="M234">
        <v>59.695381989613303</v>
      </c>
      <c r="N234">
        <v>0.84208787402734897</v>
      </c>
      <c r="O234">
        <v>6.0291186253779099</v>
      </c>
      <c r="P234">
        <v>239.606995884773</v>
      </c>
      <c r="Q234">
        <v>0.102168656351087</v>
      </c>
    </row>
    <row r="235" spans="1:17" hidden="1" x14ac:dyDescent="0.3">
      <c r="A235" t="s">
        <v>565</v>
      </c>
      <c r="B235" t="s">
        <v>566</v>
      </c>
      <c r="C235" t="s">
        <v>3157</v>
      </c>
      <c r="D235" t="s">
        <v>34</v>
      </c>
      <c r="E235">
        <v>35359.711893998901</v>
      </c>
      <c r="F235">
        <v>52.17</v>
      </c>
      <c r="G235">
        <v>-4.9956495139099699</v>
      </c>
      <c r="H235">
        <v>-4.10802758727307</v>
      </c>
      <c r="I235">
        <v>-23.919783579819001</v>
      </c>
      <c r="J235">
        <v>1.31876535750025</v>
      </c>
      <c r="K235">
        <v>56.026533777902202</v>
      </c>
      <c r="L235">
        <v>55.602323389678602</v>
      </c>
      <c r="M235">
        <v>38.107501116408301</v>
      </c>
      <c r="N235">
        <v>0.25483207434400201</v>
      </c>
      <c r="O235">
        <v>48.552808127276201</v>
      </c>
      <c r="P235">
        <v>42.735978112175097</v>
      </c>
      <c r="Q235">
        <v>0.104929308963902</v>
      </c>
    </row>
    <row r="236" spans="1:17" x14ac:dyDescent="0.3">
      <c r="A236" t="s">
        <v>567</v>
      </c>
      <c r="B236" t="s">
        <v>568</v>
      </c>
      <c r="C236" t="s">
        <v>3140</v>
      </c>
      <c r="D236" t="s">
        <v>181</v>
      </c>
      <c r="E236">
        <v>35318.540364</v>
      </c>
      <c r="F236">
        <v>504.55</v>
      </c>
      <c r="G236">
        <v>-21.41863188876</v>
      </c>
      <c r="H236">
        <v>-2.5096447369964099</v>
      </c>
      <c r="I236">
        <v>3.6303923158862199</v>
      </c>
      <c r="J236">
        <v>-1.9896356305615699</v>
      </c>
      <c r="K236">
        <v>534.26552071009598</v>
      </c>
      <c r="L236">
        <v>494.26518337513801</v>
      </c>
      <c r="M236">
        <v>24.272785769301102</v>
      </c>
      <c r="N236">
        <v>0.96649902341231997</v>
      </c>
      <c r="O236">
        <v>13.0413239520364</v>
      </c>
      <c r="P236">
        <v>34.2959808357732</v>
      </c>
      <c r="Q236">
        <v>-2.010699356633E-2</v>
      </c>
    </row>
    <row r="237" spans="1:17" x14ac:dyDescent="0.3">
      <c r="A237" t="s">
        <v>569</v>
      </c>
      <c r="B237" t="s">
        <v>570</v>
      </c>
      <c r="C237" t="s">
        <v>3154</v>
      </c>
      <c r="D237" t="s">
        <v>111</v>
      </c>
      <c r="E237">
        <v>35273.764594230001</v>
      </c>
      <c r="F237">
        <v>330.7</v>
      </c>
      <c r="G237">
        <v>18.419653237835</v>
      </c>
      <c r="H237">
        <v>6.07955106569666</v>
      </c>
      <c r="I237">
        <v>32.190997792115702</v>
      </c>
      <c r="J237">
        <v>1.4184382648098499</v>
      </c>
      <c r="K237">
        <v>330.60551841163999</v>
      </c>
      <c r="L237">
        <v>292.77568031957298</v>
      </c>
      <c r="M237">
        <v>40.0406151642377</v>
      </c>
      <c r="N237">
        <v>0.701817398761584</v>
      </c>
      <c r="O237">
        <v>10.190504989416301</v>
      </c>
      <c r="P237">
        <v>66.389937106918197</v>
      </c>
      <c r="Q237">
        <v>1.7028748621135001E-2</v>
      </c>
    </row>
    <row r="238" spans="1:17" x14ac:dyDescent="0.3">
      <c r="A238" t="s">
        <v>571</v>
      </c>
      <c r="B238" t="s">
        <v>572</v>
      </c>
      <c r="C238" t="s">
        <v>3146</v>
      </c>
      <c r="D238" t="s">
        <v>169</v>
      </c>
      <c r="E238">
        <v>35213.023739099997</v>
      </c>
      <c r="F238">
        <v>878.55</v>
      </c>
      <c r="G238">
        <v>-12.2053599012105</v>
      </c>
      <c r="H238">
        <v>-3.1781301694479902</v>
      </c>
      <c r="I238">
        <v>12.2270976362077</v>
      </c>
      <c r="J238">
        <v>-5.4266240163204299E-3</v>
      </c>
      <c r="K238">
        <v>864.04749757428704</v>
      </c>
      <c r="L238">
        <v>781.58256280387297</v>
      </c>
      <c r="M238">
        <v>43.640759718861098</v>
      </c>
      <c r="N238">
        <v>0.51819024140465897</v>
      </c>
      <c r="O238">
        <v>7.5920550907745801</v>
      </c>
      <c r="P238">
        <v>44.581584793878001</v>
      </c>
      <c r="Q238">
        <v>3.8954086298777002E-2</v>
      </c>
    </row>
    <row r="239" spans="1:17" x14ac:dyDescent="0.3">
      <c r="A239" t="s">
        <v>573</v>
      </c>
      <c r="B239" t="s">
        <v>574</v>
      </c>
      <c r="C239" t="s">
        <v>3145</v>
      </c>
      <c r="D239" t="s">
        <v>48</v>
      </c>
      <c r="E239">
        <v>35080.550999999999</v>
      </c>
      <c r="F239">
        <v>58.09</v>
      </c>
      <c r="G239">
        <v>53.537217693039501</v>
      </c>
      <c r="H239">
        <v>1.6229911402191</v>
      </c>
      <c r="I239">
        <v>-22.789414034441801</v>
      </c>
      <c r="J239">
        <v>0.28195130036754101</v>
      </c>
      <c r="K239">
        <v>61.645789577681803</v>
      </c>
      <c r="L239">
        <v>59.121414238607002</v>
      </c>
      <c r="M239">
        <v>41.2245818149363</v>
      </c>
      <c r="N239">
        <v>0.46681098779756097</v>
      </c>
      <c r="O239">
        <v>34.5326217937683</v>
      </c>
      <c r="P239">
        <v>87.085346215781001</v>
      </c>
      <c r="Q239">
        <v>7.6378901032229995E-2</v>
      </c>
    </row>
    <row r="240" spans="1:17" x14ac:dyDescent="0.3">
      <c r="A240" t="s">
        <v>575</v>
      </c>
      <c r="B240" t="s">
        <v>576</v>
      </c>
      <c r="C240" t="s">
        <v>3158</v>
      </c>
      <c r="D240" t="s">
        <v>172</v>
      </c>
      <c r="E240">
        <v>34877.413857729996</v>
      </c>
      <c r="F240">
        <v>1035.7</v>
      </c>
      <c r="G240">
        <v>32.259535460001601</v>
      </c>
      <c r="H240">
        <v>-10.9406726864548</v>
      </c>
      <c r="I240">
        <v>11.9619192584055</v>
      </c>
      <c r="J240">
        <v>-4.8944272322661702</v>
      </c>
      <c r="K240">
        <v>1085.36817782259</v>
      </c>
      <c r="L240">
        <v>907.40251891886203</v>
      </c>
      <c r="M240">
        <v>27.1687109775559</v>
      </c>
      <c r="N240">
        <v>0.49568370747579599</v>
      </c>
      <c r="O240">
        <v>26.8707154581442</v>
      </c>
      <c r="P240">
        <v>71.928950863213799</v>
      </c>
      <c r="Q240">
        <v>6.2274855688287001E-2</v>
      </c>
    </row>
    <row r="241" spans="1:17" x14ac:dyDescent="0.3">
      <c r="A241" t="s">
        <v>577</v>
      </c>
      <c r="B241" t="s">
        <v>578</v>
      </c>
      <c r="C241" t="s">
        <v>3142</v>
      </c>
      <c r="D241" t="s">
        <v>404</v>
      </c>
      <c r="E241">
        <v>34846.643873250003</v>
      </c>
      <c r="F241">
        <v>4765.05</v>
      </c>
      <c r="G241">
        <v>-1.9925491704257099</v>
      </c>
      <c r="H241">
        <v>3.90067436064865</v>
      </c>
      <c r="I241">
        <v>-6.6045851252104004</v>
      </c>
      <c r="J241">
        <v>7.1893677960884803</v>
      </c>
      <c r="K241">
        <v>4556.5001862325598</v>
      </c>
      <c r="L241">
        <v>4394.4896247148699</v>
      </c>
      <c r="M241">
        <v>64.4929960044865</v>
      </c>
      <c r="N241">
        <v>2.5602887021619498</v>
      </c>
      <c r="O241">
        <v>10.5654715060702</v>
      </c>
      <c r="P241">
        <v>30.167727483814499</v>
      </c>
      <c r="Q241">
        <v>5.6529866293933001E-2</v>
      </c>
    </row>
    <row r="242" spans="1:17" x14ac:dyDescent="0.3">
      <c r="A242" t="s">
        <v>579</v>
      </c>
      <c r="B242" t="s">
        <v>580</v>
      </c>
      <c r="C242" t="s">
        <v>3142</v>
      </c>
      <c r="D242" t="s">
        <v>54</v>
      </c>
      <c r="E242">
        <v>34834.783549500004</v>
      </c>
      <c r="F242">
        <v>282.14999999999998</v>
      </c>
      <c r="G242">
        <v>-25.8745512952468</v>
      </c>
      <c r="H242">
        <v>-9.7691837011914604</v>
      </c>
      <c r="I242">
        <v>-14.822611238057201</v>
      </c>
      <c r="J242">
        <v>1.4621560962555</v>
      </c>
      <c r="K242">
        <v>307.44634437650598</v>
      </c>
      <c r="L242">
        <v>294.484293407991</v>
      </c>
      <c r="M242">
        <v>26.685467581947702</v>
      </c>
      <c r="N242">
        <v>1.22870545755482</v>
      </c>
      <c r="O242">
        <v>21.5665426191742</v>
      </c>
      <c r="P242">
        <v>18.875078997261401</v>
      </c>
      <c r="Q242">
        <v>4.2748844889313999E-2</v>
      </c>
    </row>
    <row r="243" spans="1:17" x14ac:dyDescent="0.3">
      <c r="A243" t="s">
        <v>581</v>
      </c>
      <c r="B243" t="s">
        <v>582</v>
      </c>
      <c r="C243" t="s">
        <v>3142</v>
      </c>
      <c r="D243" t="s">
        <v>222</v>
      </c>
      <c r="E243">
        <v>34683.834337439999</v>
      </c>
      <c r="F243">
        <v>6855.15</v>
      </c>
      <c r="G243">
        <v>81.918208358837305</v>
      </c>
      <c r="H243">
        <v>3.2934845984156298</v>
      </c>
      <c r="I243">
        <v>-13.334422311714601</v>
      </c>
      <c r="J243">
        <v>8.4528786174273804</v>
      </c>
      <c r="K243">
        <v>6755.1729883367598</v>
      </c>
      <c r="L243">
        <v>6092.2375655675296</v>
      </c>
      <c r="M243">
        <v>50.0176537504354</v>
      </c>
      <c r="N243">
        <v>1.63072136415703</v>
      </c>
      <c r="O243">
        <v>42.3287601292459</v>
      </c>
      <c r="P243">
        <v>137.613518197573</v>
      </c>
      <c r="Q243">
        <v>0.13627560201673999</v>
      </c>
    </row>
    <row r="244" spans="1:17" x14ac:dyDescent="0.3">
      <c r="A244" t="s">
        <v>583</v>
      </c>
      <c r="B244" t="s">
        <v>584</v>
      </c>
      <c r="C244" t="s">
        <v>3152</v>
      </c>
      <c r="D244" t="s">
        <v>585</v>
      </c>
      <c r="E244">
        <v>34491.302323720003</v>
      </c>
      <c r="F244">
        <v>1268.3</v>
      </c>
      <c r="G244">
        <v>-20.0781740971108</v>
      </c>
      <c r="H244">
        <v>2.5158771018966002</v>
      </c>
      <c r="I244">
        <v>6.2827371840995001</v>
      </c>
      <c r="J244">
        <v>2.5041234923715101</v>
      </c>
      <c r="K244">
        <v>1257.28143463117</v>
      </c>
      <c r="L244">
        <v>1206.9101708708399</v>
      </c>
      <c r="M244">
        <v>62.052973023925603</v>
      </c>
      <c r="N244">
        <v>0.70216422455983396</v>
      </c>
      <c r="O244">
        <v>13.6324213514152</v>
      </c>
      <c r="P244">
        <v>28.104641179738302</v>
      </c>
      <c r="Q244">
        <v>0.111524472116768</v>
      </c>
    </row>
    <row r="245" spans="1:17" x14ac:dyDescent="0.3">
      <c r="A245" t="s">
        <v>586</v>
      </c>
      <c r="B245" t="s">
        <v>587</v>
      </c>
      <c r="C245" t="s">
        <v>3150</v>
      </c>
      <c r="D245" t="s">
        <v>77</v>
      </c>
      <c r="E245">
        <v>34414.989921499997</v>
      </c>
      <c r="F245">
        <v>1835</v>
      </c>
      <c r="G245">
        <v>-43.584425917852997</v>
      </c>
      <c r="H245">
        <v>3.0772444941348498</v>
      </c>
      <c r="I245">
        <v>-17.597219820107998</v>
      </c>
      <c r="J245">
        <v>2.1455992514222801</v>
      </c>
      <c r="K245">
        <v>1865.6500783244301</v>
      </c>
      <c r="L245">
        <v>1913.24239375407</v>
      </c>
      <c r="M245">
        <v>36.385057797878801</v>
      </c>
      <c r="N245">
        <v>0.52809859473829501</v>
      </c>
      <c r="O245">
        <v>32.463215258855499</v>
      </c>
      <c r="P245">
        <v>11.117839408986301</v>
      </c>
      <c r="Q245">
        <v>-3.3403958891292003E-2</v>
      </c>
    </row>
    <row r="246" spans="1:17" x14ac:dyDescent="0.3">
      <c r="A246" t="s">
        <v>588</v>
      </c>
      <c r="B246" t="s">
        <v>589</v>
      </c>
      <c r="C246" t="s">
        <v>3142</v>
      </c>
      <c r="D246" t="s">
        <v>43</v>
      </c>
      <c r="E246">
        <v>34372.336000000003</v>
      </c>
      <c r="F246">
        <v>208.57</v>
      </c>
      <c r="G246">
        <v>21.386890187828001</v>
      </c>
      <c r="H246">
        <v>-9.6829858368805297</v>
      </c>
      <c r="I246">
        <v>-17.0726238297995</v>
      </c>
      <c r="J246">
        <v>-1.04927996264949</v>
      </c>
      <c r="K246">
        <v>235.87458886546401</v>
      </c>
      <c r="L246">
        <v>231.05472324918301</v>
      </c>
      <c r="M246">
        <v>32.476595884226597</v>
      </c>
      <c r="N246">
        <v>0.36695065060264898</v>
      </c>
      <c r="O246">
        <v>55.6791484873184</v>
      </c>
      <c r="P246">
        <v>60.315142198308997</v>
      </c>
      <c r="Q246">
        <v>2.6286313613942E-2</v>
      </c>
    </row>
    <row r="247" spans="1:17" x14ac:dyDescent="0.3">
      <c r="A247" t="s">
        <v>590</v>
      </c>
      <c r="B247" t="s">
        <v>591</v>
      </c>
      <c r="C247" t="s">
        <v>3148</v>
      </c>
      <c r="D247" t="s">
        <v>190</v>
      </c>
      <c r="E247">
        <v>33679.609010879998</v>
      </c>
      <c r="F247">
        <v>2394.35</v>
      </c>
      <c r="G247">
        <v>27.206619685384901</v>
      </c>
      <c r="H247">
        <v>2.14744736283743</v>
      </c>
      <c r="I247">
        <v>16.487479745126201</v>
      </c>
      <c r="J247">
        <v>7.1160230353331597</v>
      </c>
      <c r="K247">
        <v>2418.7758746874101</v>
      </c>
      <c r="L247">
        <v>2233.0414893808802</v>
      </c>
      <c r="M247">
        <v>56.173420250222797</v>
      </c>
      <c r="N247">
        <v>0.986539295051581</v>
      </c>
      <c r="O247">
        <v>27.855159020193302</v>
      </c>
      <c r="P247">
        <v>53.547952672587897</v>
      </c>
      <c r="Q247">
        <v>1.9680605951597999E-2</v>
      </c>
    </row>
    <row r="248" spans="1:17" x14ac:dyDescent="0.3">
      <c r="A248" t="s">
        <v>592</v>
      </c>
      <c r="B248" t="s">
        <v>593</v>
      </c>
      <c r="C248" t="s">
        <v>3142</v>
      </c>
      <c r="D248" t="s">
        <v>594</v>
      </c>
      <c r="E248">
        <v>33652.854339999998</v>
      </c>
      <c r="F248">
        <v>611.79999999999995</v>
      </c>
      <c r="G248">
        <v>3.6567544228353799</v>
      </c>
      <c r="H248">
        <v>-5.2821724868456004</v>
      </c>
      <c r="I248">
        <v>-16.5114537057357</v>
      </c>
      <c r="J248">
        <v>1.5485450100315401</v>
      </c>
      <c r="K248">
        <v>664.26913965620395</v>
      </c>
      <c r="L248">
        <v>642.54344573096898</v>
      </c>
      <c r="M248">
        <v>30.082752667208801</v>
      </c>
      <c r="N248">
        <v>0.51868973474735203</v>
      </c>
      <c r="O248">
        <v>35.1340307289964</v>
      </c>
      <c r="P248">
        <v>41.620370370370303</v>
      </c>
      <c r="Q248">
        <v>4.0853617260135998E-2</v>
      </c>
    </row>
    <row r="249" spans="1:17" x14ac:dyDescent="0.3">
      <c r="A249" t="s">
        <v>595</v>
      </c>
      <c r="B249" t="s">
        <v>596</v>
      </c>
      <c r="C249" t="s">
        <v>3150</v>
      </c>
      <c r="D249" t="s">
        <v>77</v>
      </c>
      <c r="E249">
        <v>33160.056257905002</v>
      </c>
      <c r="F249">
        <v>4291.55</v>
      </c>
      <c r="G249">
        <v>5.5096182995792899</v>
      </c>
      <c r="H249">
        <v>-7.3496786950943402</v>
      </c>
      <c r="I249">
        <v>-7.6890481861652198</v>
      </c>
      <c r="J249">
        <v>0.41139127659802399</v>
      </c>
      <c r="K249">
        <v>4464.6996822066603</v>
      </c>
      <c r="L249">
        <v>4193.5841805707896</v>
      </c>
      <c r="M249">
        <v>34.798747555022501</v>
      </c>
      <c r="N249">
        <v>0.73682523906507902</v>
      </c>
      <c r="O249">
        <v>14.0730039263203</v>
      </c>
      <c r="P249">
        <v>40.584410266489698</v>
      </c>
      <c r="Q249">
        <v>2.1992055410121999E-2</v>
      </c>
    </row>
    <row r="250" spans="1:17" hidden="1" x14ac:dyDescent="0.3">
      <c r="A250" t="s">
        <v>597</v>
      </c>
      <c r="B250" t="s">
        <v>598</v>
      </c>
      <c r="C250" t="s">
        <v>3142</v>
      </c>
      <c r="D250" t="s">
        <v>43</v>
      </c>
      <c r="E250">
        <v>33095.851484519997</v>
      </c>
      <c r="F250">
        <v>360.6</v>
      </c>
      <c r="G250">
        <v>-7.0835467417666198</v>
      </c>
      <c r="H250">
        <v>2.4816033426008799</v>
      </c>
      <c r="I250">
        <v>6.0950708468000796</v>
      </c>
      <c r="J250">
        <v>-2.3397467970396502</v>
      </c>
      <c r="K250">
        <v>366.14478561810603</v>
      </c>
      <c r="M250">
        <v>36.817119416558803</v>
      </c>
      <c r="N250">
        <v>0.52105385321068298</v>
      </c>
      <c r="O250">
        <v>12.978369384359301</v>
      </c>
      <c r="P250">
        <v>29.456112008616</v>
      </c>
    </row>
    <row r="251" spans="1:17" x14ac:dyDescent="0.3">
      <c r="A251" t="s">
        <v>599</v>
      </c>
      <c r="B251" t="s">
        <v>600</v>
      </c>
      <c r="C251" t="s">
        <v>3142</v>
      </c>
      <c r="D251" t="s">
        <v>43</v>
      </c>
      <c r="E251">
        <v>32295.657586165002</v>
      </c>
      <c r="F251">
        <v>549.65</v>
      </c>
      <c r="G251">
        <v>-32.587330783732803</v>
      </c>
      <c r="H251">
        <v>-8.2885989537359102</v>
      </c>
      <c r="I251">
        <v>-15.063809591918901</v>
      </c>
      <c r="J251">
        <v>-1.69252627395608</v>
      </c>
      <c r="K251">
        <v>588.51584808842097</v>
      </c>
      <c r="L251">
        <v>577.26802864376305</v>
      </c>
      <c r="M251">
        <v>29.3265950997408</v>
      </c>
      <c r="N251">
        <v>0.93812917313877497</v>
      </c>
      <c r="O251">
        <v>17.711270808696401</v>
      </c>
      <c r="P251">
        <v>20.855321020228601</v>
      </c>
      <c r="Q251">
        <v>-9.7047738672145001E-2</v>
      </c>
    </row>
    <row r="252" spans="1:17" x14ac:dyDescent="0.3">
      <c r="A252" t="s">
        <v>601</v>
      </c>
      <c r="B252" t="s">
        <v>602</v>
      </c>
      <c r="C252" t="s">
        <v>3142</v>
      </c>
      <c r="D252" t="s">
        <v>404</v>
      </c>
      <c r="E252">
        <v>32290.5</v>
      </c>
      <c r="F252">
        <v>1545</v>
      </c>
      <c r="G252">
        <v>103.32816364876</v>
      </c>
      <c r="H252">
        <v>10.558423651750401</v>
      </c>
      <c r="I252">
        <v>45.447843445894101</v>
      </c>
      <c r="J252">
        <v>6.6910477451016197</v>
      </c>
      <c r="K252">
        <v>1413.55385479351</v>
      </c>
      <c r="L252">
        <v>1154.00442393398</v>
      </c>
      <c r="M252">
        <v>62.936258595236502</v>
      </c>
      <c r="N252">
        <v>1.5537991979647701</v>
      </c>
      <c r="O252">
        <v>7.72815533980582</v>
      </c>
      <c r="P252">
        <v>144.849445324881</v>
      </c>
      <c r="Q252">
        <v>0.101246591944171</v>
      </c>
    </row>
    <row r="253" spans="1:17" x14ac:dyDescent="0.3">
      <c r="A253" t="s">
        <v>603</v>
      </c>
      <c r="B253" t="s">
        <v>604</v>
      </c>
      <c r="C253" t="s">
        <v>3142</v>
      </c>
      <c r="D253" t="s">
        <v>404</v>
      </c>
      <c r="E253">
        <v>32279.767520609999</v>
      </c>
      <c r="F253">
        <v>6341.45</v>
      </c>
      <c r="G253">
        <v>164.02371811756299</v>
      </c>
      <c r="H253">
        <v>17.550085493912299</v>
      </c>
      <c r="I253">
        <v>51.254452613078399</v>
      </c>
      <c r="J253">
        <v>5.5664247295414997</v>
      </c>
      <c r="K253">
        <v>5473.3861756474998</v>
      </c>
      <c r="L253">
        <v>4219.7147356900005</v>
      </c>
      <c r="M253">
        <v>67.075609708687594</v>
      </c>
      <c r="N253">
        <v>0.74388301154616698</v>
      </c>
      <c r="O253">
        <v>3.9194505988378001</v>
      </c>
      <c r="P253">
        <v>194.951162790697</v>
      </c>
      <c r="Q253">
        <v>0.152336396556954</v>
      </c>
    </row>
    <row r="254" spans="1:17" hidden="1" x14ac:dyDescent="0.3">
      <c r="A254" t="s">
        <v>605</v>
      </c>
      <c r="B254" t="s">
        <v>606</v>
      </c>
      <c r="C254" t="s">
        <v>3157</v>
      </c>
      <c r="D254" t="s">
        <v>133</v>
      </c>
      <c r="E254">
        <v>32216.064643341</v>
      </c>
      <c r="F254">
        <v>388.2</v>
      </c>
      <c r="G254">
        <v>0.87537705719101999</v>
      </c>
      <c r="H254">
        <v>2.3724438645134098</v>
      </c>
      <c r="I254">
        <v>-5.0733391403708596</v>
      </c>
      <c r="J254">
        <v>0.25634157212070102</v>
      </c>
      <c r="K254">
        <v>384.97965451082803</v>
      </c>
      <c r="L254">
        <v>364.46506357771</v>
      </c>
      <c r="M254">
        <v>56.330526885428</v>
      </c>
      <c r="N254">
        <v>1.0719530268919899</v>
      </c>
      <c r="O254">
        <v>2.7820710973724898</v>
      </c>
      <c r="P254">
        <v>36.690140845070403</v>
      </c>
      <c r="Q254">
        <v>-0.123824141917355</v>
      </c>
    </row>
    <row r="255" spans="1:17" x14ac:dyDescent="0.3">
      <c r="A255" t="s">
        <v>607</v>
      </c>
      <c r="B255" t="s">
        <v>608</v>
      </c>
      <c r="C255" t="s">
        <v>3154</v>
      </c>
      <c r="D255" t="s">
        <v>609</v>
      </c>
      <c r="E255">
        <v>32215.722040749999</v>
      </c>
      <c r="F255">
        <v>1326.25</v>
      </c>
      <c r="G255">
        <v>-22.572834874538501</v>
      </c>
      <c r="H255">
        <v>7.7705074377688002</v>
      </c>
      <c r="I255">
        <v>35.156009799252999</v>
      </c>
      <c r="J255">
        <v>3.1982352415283799</v>
      </c>
      <c r="K255">
        <v>1258.9066315784701</v>
      </c>
      <c r="L255">
        <v>1161.5129257788999</v>
      </c>
      <c r="M255">
        <v>52.220642854129601</v>
      </c>
      <c r="N255">
        <v>1.63457503483069</v>
      </c>
      <c r="O255">
        <v>12.1885014137606</v>
      </c>
      <c r="P255">
        <v>49.6811692342418</v>
      </c>
      <c r="Q255">
        <v>2.5214725619283999E-2</v>
      </c>
    </row>
    <row r="256" spans="1:17" x14ac:dyDescent="0.3">
      <c r="A256" t="s">
        <v>610</v>
      </c>
      <c r="B256" t="s">
        <v>611</v>
      </c>
      <c r="C256" t="s">
        <v>3148</v>
      </c>
      <c r="D256" t="s">
        <v>409</v>
      </c>
      <c r="E256">
        <v>32024.96520205</v>
      </c>
      <c r="F256">
        <v>504.25</v>
      </c>
      <c r="G256">
        <v>4.4013488322618999</v>
      </c>
      <c r="H256">
        <v>1.32760740214298</v>
      </c>
      <c r="I256">
        <v>-5.1863588848558901</v>
      </c>
      <c r="J256">
        <v>2.9799147724080401</v>
      </c>
      <c r="K256">
        <v>516.20545253341095</v>
      </c>
      <c r="L256">
        <v>491.72725333682399</v>
      </c>
      <c r="M256">
        <v>39.400812256474502</v>
      </c>
      <c r="N256">
        <v>0.720804679993994</v>
      </c>
      <c r="O256">
        <v>15.9940505701536</v>
      </c>
      <c r="P256">
        <v>36.987231730508</v>
      </c>
      <c r="Q256">
        <v>0.117921034773255</v>
      </c>
    </row>
    <row r="257" spans="1:17" x14ac:dyDescent="0.3">
      <c r="A257" t="s">
        <v>612</v>
      </c>
      <c r="B257" t="s">
        <v>613</v>
      </c>
      <c r="C257" t="s">
        <v>609</v>
      </c>
      <c r="D257" t="s">
        <v>609</v>
      </c>
      <c r="E257">
        <v>32017.717379999998</v>
      </c>
      <c r="F257">
        <v>936.7</v>
      </c>
      <c r="G257">
        <v>-6.8130719923813299</v>
      </c>
      <c r="H257">
        <v>11.903795381253101</v>
      </c>
      <c r="I257">
        <v>0.77520826304953605</v>
      </c>
      <c r="J257">
        <v>0.84800282201659105</v>
      </c>
      <c r="K257">
        <v>909.78967410157395</v>
      </c>
      <c r="L257">
        <v>844.34893307020604</v>
      </c>
      <c r="M257">
        <v>47.230321312324897</v>
      </c>
      <c r="N257">
        <v>0.38605842737917501</v>
      </c>
      <c r="O257">
        <v>12.4159282587808</v>
      </c>
      <c r="P257">
        <v>31.9295774647887</v>
      </c>
      <c r="Q257">
        <v>9.0658169915212999E-2</v>
      </c>
    </row>
    <row r="258" spans="1:17" x14ac:dyDescent="0.3">
      <c r="A258" t="s">
        <v>614</v>
      </c>
      <c r="B258" t="s">
        <v>615</v>
      </c>
      <c r="C258" t="s">
        <v>3146</v>
      </c>
      <c r="D258" t="s">
        <v>51</v>
      </c>
      <c r="E258">
        <v>31819.34667522</v>
      </c>
      <c r="F258">
        <v>1249.95</v>
      </c>
      <c r="G258">
        <v>89.841357240444793</v>
      </c>
      <c r="H258">
        <v>7.3169306093164304</v>
      </c>
      <c r="I258">
        <v>80.433667909241294</v>
      </c>
      <c r="J258">
        <v>2.4243831752979901</v>
      </c>
      <c r="K258">
        <v>1120.5849757455001</v>
      </c>
      <c r="L258">
        <v>867.81281934234403</v>
      </c>
      <c r="M258">
        <v>70.467763626657998</v>
      </c>
      <c r="N258">
        <v>0.53148183737335197</v>
      </c>
      <c r="O258">
        <v>3.0361214448578</v>
      </c>
      <c r="P258">
        <v>131.04436229205101</v>
      </c>
      <c r="Q258">
        <v>0.108058263690392</v>
      </c>
    </row>
    <row r="259" spans="1:17" hidden="1" x14ac:dyDescent="0.3">
      <c r="A259" t="s">
        <v>616</v>
      </c>
      <c r="B259" t="s">
        <v>617</v>
      </c>
      <c r="C259" t="s">
        <v>3157</v>
      </c>
      <c r="D259" t="s">
        <v>609</v>
      </c>
      <c r="E259">
        <v>31542.57792</v>
      </c>
      <c r="F259">
        <v>2856</v>
      </c>
      <c r="G259">
        <v>114.059132496365</v>
      </c>
      <c r="H259">
        <v>5.6328335692361904</v>
      </c>
      <c r="I259">
        <v>46.330197830565297</v>
      </c>
      <c r="J259">
        <v>7.7561508926704601</v>
      </c>
      <c r="K259">
        <v>2598.2317859528198</v>
      </c>
      <c r="L259">
        <v>2074.2032320262101</v>
      </c>
      <c r="M259">
        <v>59.871044013432197</v>
      </c>
      <c r="N259">
        <v>0.44841501363964198</v>
      </c>
      <c r="O259">
        <v>3.8865546218487399</v>
      </c>
      <c r="P259">
        <v>172.92273878350599</v>
      </c>
      <c r="Q259">
        <v>0.15012516428370801</v>
      </c>
    </row>
    <row r="260" spans="1:17" hidden="1" x14ac:dyDescent="0.3">
      <c r="A260" t="s">
        <v>618</v>
      </c>
      <c r="B260" t="s">
        <v>619</v>
      </c>
      <c r="C260" t="s">
        <v>3157</v>
      </c>
      <c r="D260" t="s">
        <v>141</v>
      </c>
      <c r="E260">
        <v>31412.0020195</v>
      </c>
      <c r="F260">
        <v>1849.45</v>
      </c>
      <c r="G260">
        <v>143.03187873876999</v>
      </c>
      <c r="H260">
        <v>14.4663141374009</v>
      </c>
      <c r="I260">
        <v>135.587272943285</v>
      </c>
      <c r="J260">
        <v>2.2609451731062302</v>
      </c>
      <c r="K260">
        <v>1618.58842267878</v>
      </c>
      <c r="L260">
        <v>1169.1892049108601</v>
      </c>
      <c r="M260">
        <v>64.990749383154906</v>
      </c>
      <c r="N260">
        <v>0.93841355995280495</v>
      </c>
      <c r="O260">
        <v>2.9738570926496299E-2</v>
      </c>
      <c r="P260">
        <v>221.00147531024899</v>
      </c>
    </row>
    <row r="261" spans="1:17" x14ac:dyDescent="0.3">
      <c r="A261" t="s">
        <v>620</v>
      </c>
      <c r="B261" t="s">
        <v>621</v>
      </c>
      <c r="C261" t="s">
        <v>3155</v>
      </c>
      <c r="D261" t="s">
        <v>133</v>
      </c>
      <c r="E261">
        <v>31324.222826599998</v>
      </c>
      <c r="F261">
        <v>1282.5999999999999</v>
      </c>
      <c r="G261">
        <v>81.312261171364796</v>
      </c>
      <c r="H261">
        <v>1.48360694244332</v>
      </c>
      <c r="I261">
        <v>12.7399467919369</v>
      </c>
      <c r="J261">
        <v>-2.2036063297653601</v>
      </c>
      <c r="K261">
        <v>1299.2249716639999</v>
      </c>
      <c r="L261">
        <v>1133.3022783670001</v>
      </c>
      <c r="M261">
        <v>35.4520740919708</v>
      </c>
      <c r="N261">
        <v>1.0283983367107501</v>
      </c>
      <c r="O261">
        <v>13.293310463121699</v>
      </c>
      <c r="P261">
        <v>120.70033554159799</v>
      </c>
      <c r="Q261">
        <v>0.141583198978397</v>
      </c>
    </row>
    <row r="262" spans="1:17" x14ac:dyDescent="0.3">
      <c r="A262" t="s">
        <v>622</v>
      </c>
      <c r="B262" t="s">
        <v>623</v>
      </c>
      <c r="C262" t="s">
        <v>3144</v>
      </c>
      <c r="D262" t="s">
        <v>195</v>
      </c>
      <c r="E262">
        <v>31209.75</v>
      </c>
      <c r="F262">
        <v>715</v>
      </c>
      <c r="G262">
        <v>17.9732860243167</v>
      </c>
      <c r="H262">
        <v>0.21076117457968699</v>
      </c>
      <c r="I262">
        <v>51.029395174140497</v>
      </c>
      <c r="J262">
        <v>-1.6957664852736201</v>
      </c>
      <c r="K262">
        <v>758.52728848648701</v>
      </c>
      <c r="L262">
        <v>657.84169784047003</v>
      </c>
      <c r="M262">
        <v>31.747498138742301</v>
      </c>
      <c r="N262">
        <v>0.629293680037043</v>
      </c>
      <c r="O262">
        <v>20.279720279720198</v>
      </c>
      <c r="P262">
        <v>71.421721409733806</v>
      </c>
      <c r="Q262">
        <v>1.3767963412268E-2</v>
      </c>
    </row>
    <row r="263" spans="1:17" x14ac:dyDescent="0.3">
      <c r="A263" t="s">
        <v>624</v>
      </c>
      <c r="B263" t="s">
        <v>625</v>
      </c>
      <c r="C263" t="s">
        <v>3156</v>
      </c>
      <c r="D263" t="s">
        <v>268</v>
      </c>
      <c r="E263">
        <v>30769.592441919998</v>
      </c>
      <c r="F263">
        <v>623.29999999999995</v>
      </c>
      <c r="G263">
        <v>117.508166256151</v>
      </c>
      <c r="H263">
        <v>13.089256554317799</v>
      </c>
      <c r="I263">
        <v>81.913577214703693</v>
      </c>
      <c r="J263">
        <v>5.1029704493046903</v>
      </c>
      <c r="K263">
        <v>576.86238066043302</v>
      </c>
      <c r="L263">
        <v>431.74101378698799</v>
      </c>
      <c r="M263">
        <v>43.973635724423403</v>
      </c>
      <c r="N263">
        <v>0.86352328651659205</v>
      </c>
      <c r="O263">
        <v>10.492539708005699</v>
      </c>
      <c r="P263">
        <v>178.25892857142799</v>
      </c>
      <c r="Q263">
        <v>0.238795600911344</v>
      </c>
    </row>
    <row r="264" spans="1:17" x14ac:dyDescent="0.3">
      <c r="A264" t="s">
        <v>626</v>
      </c>
      <c r="B264" t="s">
        <v>627</v>
      </c>
      <c r="C264" t="s">
        <v>3149</v>
      </c>
      <c r="D264" t="s">
        <v>628</v>
      </c>
      <c r="E264">
        <v>30674.0019144</v>
      </c>
      <c r="F264">
        <v>317.2</v>
      </c>
      <c r="G264">
        <v>75.262650178149897</v>
      </c>
      <c r="H264">
        <v>1.9213172668368099</v>
      </c>
      <c r="I264">
        <v>-22.521624776596902</v>
      </c>
      <c r="J264">
        <v>2.6363940847881699</v>
      </c>
      <c r="K264">
        <v>323.29778475215102</v>
      </c>
      <c r="L264">
        <v>298.18847752455599</v>
      </c>
      <c r="M264">
        <v>41.356764842468301</v>
      </c>
      <c r="N264">
        <v>0.60742954891690804</v>
      </c>
      <c r="O264">
        <v>31.084489281210502</v>
      </c>
      <c r="P264">
        <v>133.83708072244701</v>
      </c>
      <c r="Q264">
        <v>9.874292637413E-2</v>
      </c>
    </row>
    <row r="265" spans="1:17" x14ac:dyDescent="0.3">
      <c r="A265" t="s">
        <v>629</v>
      </c>
      <c r="B265" t="s">
        <v>630</v>
      </c>
      <c r="C265" t="s">
        <v>3142</v>
      </c>
      <c r="D265" t="s">
        <v>24</v>
      </c>
      <c r="E265">
        <v>30639.063630174998</v>
      </c>
      <c r="F265">
        <v>190.19</v>
      </c>
      <c r="G265">
        <v>-45.581669395083203</v>
      </c>
      <c r="H265">
        <v>-4.3794240735344498</v>
      </c>
      <c r="I265">
        <v>-2.0019613879057001</v>
      </c>
      <c r="J265">
        <v>2.2287701812301099</v>
      </c>
      <c r="K265">
        <v>198.34928096657401</v>
      </c>
      <c r="L265">
        <v>203.446046716567</v>
      </c>
      <c r="M265">
        <v>42.285036134878297</v>
      </c>
      <c r="N265">
        <v>1.2923611714312899</v>
      </c>
      <c r="O265">
        <v>38.335348861664599</v>
      </c>
      <c r="P265">
        <v>12.438663907774099</v>
      </c>
      <c r="Q265">
        <v>-9.4683171364528002E-2</v>
      </c>
    </row>
    <row r="266" spans="1:17" x14ac:dyDescent="0.3">
      <c r="A266" t="s">
        <v>631</v>
      </c>
      <c r="B266" t="s">
        <v>632</v>
      </c>
      <c r="C266" t="s">
        <v>3159</v>
      </c>
      <c r="D266" t="s">
        <v>633</v>
      </c>
      <c r="E266">
        <v>30151.414276200001</v>
      </c>
      <c r="F266">
        <v>765.1</v>
      </c>
      <c r="G266">
        <v>-5.8357041538792798</v>
      </c>
      <c r="H266">
        <v>-5.3668744467797804</v>
      </c>
      <c r="I266">
        <v>14.1321573497132</v>
      </c>
      <c r="J266">
        <v>-3.60655806203322</v>
      </c>
      <c r="K266">
        <v>805.26283288603895</v>
      </c>
      <c r="L266">
        <v>733.61577800460498</v>
      </c>
      <c r="M266">
        <v>24.751525819290499</v>
      </c>
      <c r="N266">
        <v>0.50132509325850405</v>
      </c>
      <c r="O266">
        <v>20.376421382825701</v>
      </c>
      <c r="P266">
        <v>34.795630725863198</v>
      </c>
      <c r="Q266">
        <v>2.3701269062110002E-2</v>
      </c>
    </row>
    <row r="267" spans="1:17" x14ac:dyDescent="0.3">
      <c r="A267" t="s">
        <v>634</v>
      </c>
      <c r="B267" t="s">
        <v>635</v>
      </c>
      <c r="C267" t="s">
        <v>3156</v>
      </c>
      <c r="D267" t="s">
        <v>395</v>
      </c>
      <c r="E267">
        <v>30059.518234200001</v>
      </c>
      <c r="F267">
        <v>6688.5</v>
      </c>
      <c r="G267">
        <v>2.5546612426745998</v>
      </c>
      <c r="H267">
        <v>6.9891187100237797</v>
      </c>
      <c r="I267">
        <v>8.7176949117353004</v>
      </c>
      <c r="J267">
        <v>1.16652912479392</v>
      </c>
      <c r="K267">
        <v>6479.2753053874103</v>
      </c>
      <c r="L267">
        <v>6015.6362933506398</v>
      </c>
      <c r="M267">
        <v>57.084828666375699</v>
      </c>
      <c r="N267">
        <v>1.37287183265803</v>
      </c>
      <c r="O267">
        <v>7.6003588248486098</v>
      </c>
      <c r="P267">
        <v>38.9702674063454</v>
      </c>
      <c r="Q267">
        <v>1.0078253734759001E-2</v>
      </c>
    </row>
    <row r="268" spans="1:17" x14ac:dyDescent="0.3">
      <c r="A268" t="s">
        <v>636</v>
      </c>
      <c r="B268" t="s">
        <v>637</v>
      </c>
      <c r="C268" t="s">
        <v>3152</v>
      </c>
      <c r="D268" t="s">
        <v>303</v>
      </c>
      <c r="E268">
        <v>29882.122119899999</v>
      </c>
      <c r="F268">
        <v>2355.3000000000002</v>
      </c>
      <c r="G268">
        <v>15.5582404016493</v>
      </c>
      <c r="H268">
        <v>21.2312829655875</v>
      </c>
      <c r="I268">
        <v>54.763068268462199</v>
      </c>
      <c r="J268">
        <v>2.6688704404064998</v>
      </c>
      <c r="K268">
        <v>2179.2453935201002</v>
      </c>
      <c r="L268">
        <v>1835.7164943482201</v>
      </c>
      <c r="M268">
        <v>58.831497405278398</v>
      </c>
      <c r="N268">
        <v>1.22890127050241</v>
      </c>
      <c r="O268">
        <v>3.5961448647730601</v>
      </c>
      <c r="P268">
        <v>98.575162296602301</v>
      </c>
      <c r="Q268">
        <v>-2.6581989728805999E-2</v>
      </c>
    </row>
    <row r="269" spans="1:17" x14ac:dyDescent="0.3">
      <c r="A269" t="s">
        <v>638</v>
      </c>
      <c r="B269" t="s">
        <v>639</v>
      </c>
      <c r="C269" t="s">
        <v>3148</v>
      </c>
      <c r="D269" t="s">
        <v>190</v>
      </c>
      <c r="E269">
        <v>29798.304149700001</v>
      </c>
      <c r="F269">
        <v>1418.1</v>
      </c>
      <c r="G269">
        <v>-13.304817728810701</v>
      </c>
      <c r="H269">
        <v>9.8333934705685007</v>
      </c>
      <c r="I269">
        <v>16.227748049077</v>
      </c>
      <c r="J269">
        <v>3.2299671503688399</v>
      </c>
      <c r="K269">
        <v>1391.95951105631</v>
      </c>
      <c r="L269">
        <v>1288.9722796111801</v>
      </c>
      <c r="M269">
        <v>47.211088714635103</v>
      </c>
      <c r="N269">
        <v>0.97050355054460302</v>
      </c>
      <c r="O269">
        <v>6.1949086806290099</v>
      </c>
      <c r="P269">
        <v>41.378794676237398</v>
      </c>
      <c r="Q269">
        <v>6.5777649154345003E-2</v>
      </c>
    </row>
    <row r="270" spans="1:17" x14ac:dyDescent="0.3">
      <c r="A270" t="s">
        <v>640</v>
      </c>
      <c r="B270" t="s">
        <v>641</v>
      </c>
      <c r="C270" t="s">
        <v>3145</v>
      </c>
      <c r="D270" t="s">
        <v>48</v>
      </c>
      <c r="E270">
        <v>29781</v>
      </c>
      <c r="F270">
        <v>110.3</v>
      </c>
      <c r="G270">
        <v>130.79201770348499</v>
      </c>
      <c r="H270">
        <v>-1.1521669206465599</v>
      </c>
      <c r="I270">
        <v>20.930361819644698</v>
      </c>
      <c r="J270">
        <v>-2.3651543872579799</v>
      </c>
      <c r="K270">
        <v>116.15718034226801</v>
      </c>
      <c r="L270">
        <v>98.045746582012995</v>
      </c>
      <c r="M270">
        <v>30.7919529951911</v>
      </c>
      <c r="N270">
        <v>0.26313876562020699</v>
      </c>
      <c r="O270">
        <v>26.775460864309402</v>
      </c>
      <c r="P270">
        <v>172.34567901234499</v>
      </c>
      <c r="Q270">
        <v>0.13120031497593501</v>
      </c>
    </row>
    <row r="271" spans="1:17" x14ac:dyDescent="0.3">
      <c r="A271" t="s">
        <v>642</v>
      </c>
      <c r="B271" t="s">
        <v>643</v>
      </c>
      <c r="C271" t="s">
        <v>3153</v>
      </c>
      <c r="D271" t="s">
        <v>432</v>
      </c>
      <c r="E271">
        <v>29595.328232970001</v>
      </c>
      <c r="F271">
        <v>399.45</v>
      </c>
      <c r="G271">
        <v>-30.9826576561229</v>
      </c>
      <c r="H271">
        <v>-1.0585416162049099</v>
      </c>
      <c r="I271">
        <v>-23.2861020630681</v>
      </c>
      <c r="J271">
        <v>-1.2663038936165101</v>
      </c>
      <c r="K271">
        <v>415.57765193233001</v>
      </c>
      <c r="L271">
        <v>416.59104684973101</v>
      </c>
      <c r="M271">
        <v>30.450181034085698</v>
      </c>
      <c r="N271">
        <v>0.43181101845698799</v>
      </c>
      <c r="O271">
        <v>22.167980973839001</v>
      </c>
      <c r="P271">
        <v>12.7752682100508</v>
      </c>
      <c r="Q271">
        <v>-7.3430485470817E-2</v>
      </c>
    </row>
    <row r="272" spans="1:17" x14ac:dyDescent="0.3">
      <c r="A272" t="s">
        <v>644</v>
      </c>
      <c r="B272" t="s">
        <v>645</v>
      </c>
      <c r="C272" t="s">
        <v>3146</v>
      </c>
      <c r="D272" t="s">
        <v>51</v>
      </c>
      <c r="E272">
        <v>29585.470965503999</v>
      </c>
      <c r="F272">
        <v>224.22</v>
      </c>
      <c r="G272">
        <v>101.32962276417901</v>
      </c>
      <c r="H272">
        <v>3.8283345985564901</v>
      </c>
      <c r="I272">
        <v>46.320315685659097</v>
      </c>
      <c r="J272">
        <v>3.8629875530370499</v>
      </c>
      <c r="K272">
        <v>209.915625213813</v>
      </c>
      <c r="L272">
        <v>168.03449388903999</v>
      </c>
      <c r="M272">
        <v>49.414220246475999</v>
      </c>
      <c r="N272">
        <v>0.669898642022281</v>
      </c>
      <c r="O272">
        <v>8.8172330746588194</v>
      </c>
      <c r="P272">
        <v>156.25142857142799</v>
      </c>
      <c r="Q272">
        <v>2.1826294169809999E-2</v>
      </c>
    </row>
    <row r="273" spans="1:17" x14ac:dyDescent="0.3">
      <c r="A273" t="s">
        <v>646</v>
      </c>
      <c r="B273" t="s">
        <v>647</v>
      </c>
      <c r="C273" t="s">
        <v>3140</v>
      </c>
      <c r="D273" t="s">
        <v>18</v>
      </c>
      <c r="E273">
        <v>29580.362158206</v>
      </c>
      <c r="F273">
        <v>168.78</v>
      </c>
      <c r="G273">
        <v>25.501123489962399</v>
      </c>
      <c r="H273">
        <v>-8.0576308727771497</v>
      </c>
      <c r="I273">
        <v>-36.112843463893903</v>
      </c>
      <c r="J273">
        <v>-3.5223922759615398</v>
      </c>
      <c r="K273">
        <v>189.285753011488</v>
      </c>
      <c r="L273">
        <v>189.08562719992099</v>
      </c>
      <c r="M273">
        <v>25.9257540084064</v>
      </c>
      <c r="N273">
        <v>0.42538136388352099</v>
      </c>
      <c r="O273">
        <v>71.376940395781403</v>
      </c>
      <c r="P273">
        <v>82.464864864864794</v>
      </c>
      <c r="Q273">
        <v>0.109448562385264</v>
      </c>
    </row>
    <row r="274" spans="1:17" hidden="1" x14ac:dyDescent="0.3">
      <c r="A274" t="s">
        <v>648</v>
      </c>
      <c r="B274" t="s">
        <v>649</v>
      </c>
      <c r="C274" t="s">
        <v>3157</v>
      </c>
      <c r="D274" t="s">
        <v>190</v>
      </c>
      <c r="E274">
        <v>29411.8118135</v>
      </c>
      <c r="F274">
        <v>13267</v>
      </c>
      <c r="G274">
        <v>108.799510883799</v>
      </c>
      <c r="H274">
        <v>-3.38074237286594</v>
      </c>
      <c r="I274">
        <v>50.329240081342903</v>
      </c>
      <c r="J274">
        <v>6.4488294120518699</v>
      </c>
      <c r="K274">
        <v>13562.6823855975</v>
      </c>
      <c r="L274">
        <v>11230.974070987801</v>
      </c>
      <c r="M274">
        <v>44.034787312285403</v>
      </c>
      <c r="N274">
        <v>0.88189217289285604</v>
      </c>
      <c r="O274">
        <v>14.0985151126856</v>
      </c>
      <c r="P274">
        <v>156.98042671883599</v>
      </c>
      <c r="Q274">
        <v>0.19864424075523099</v>
      </c>
    </row>
    <row r="275" spans="1:17" x14ac:dyDescent="0.3">
      <c r="A275" t="s">
        <v>650</v>
      </c>
      <c r="B275" t="s">
        <v>651</v>
      </c>
      <c r="C275" t="s">
        <v>3144</v>
      </c>
      <c r="D275" t="s">
        <v>234</v>
      </c>
      <c r="E275">
        <v>29332.86765674</v>
      </c>
      <c r="F275">
        <v>2192.9</v>
      </c>
      <c r="G275">
        <v>51.1250179943397</v>
      </c>
      <c r="H275">
        <v>5.8315927050574397</v>
      </c>
      <c r="I275">
        <v>14.1395882318131</v>
      </c>
      <c r="J275">
        <v>5.1516464073558499</v>
      </c>
      <c r="K275">
        <v>2004.39466658378</v>
      </c>
      <c r="L275">
        <v>1758.0241695070499</v>
      </c>
      <c r="M275">
        <v>64.759595047312402</v>
      </c>
      <c r="N275">
        <v>0.63995258529691901</v>
      </c>
      <c r="O275">
        <v>6.3751197045008796</v>
      </c>
      <c r="P275">
        <v>92.148959474260593</v>
      </c>
      <c r="Q275">
        <v>8.0084851868301998E-2</v>
      </c>
    </row>
    <row r="276" spans="1:17" x14ac:dyDescent="0.3">
      <c r="A276" t="s">
        <v>652</v>
      </c>
      <c r="B276" t="s">
        <v>653</v>
      </c>
      <c r="C276" t="s">
        <v>3142</v>
      </c>
      <c r="D276" t="s">
        <v>54</v>
      </c>
      <c r="E276">
        <v>29278.0727443</v>
      </c>
      <c r="F276">
        <v>376.45</v>
      </c>
      <c r="G276">
        <v>-25.363076485428099</v>
      </c>
      <c r="H276">
        <v>-0.29918042075871099</v>
      </c>
      <c r="I276">
        <v>-36.533281193316597</v>
      </c>
      <c r="J276">
        <v>-1.8736071770292799</v>
      </c>
      <c r="K276">
        <v>391.46686472111799</v>
      </c>
      <c r="L276">
        <v>410.57174788425402</v>
      </c>
      <c r="M276">
        <v>35.390903594442698</v>
      </c>
      <c r="N276">
        <v>0.52571594583333003</v>
      </c>
      <c r="O276">
        <v>38.052862265905098</v>
      </c>
      <c r="P276">
        <v>11.938745168004701</v>
      </c>
      <c r="Q276">
        <v>0.106834952289056</v>
      </c>
    </row>
    <row r="277" spans="1:17" x14ac:dyDescent="0.3">
      <c r="A277" t="s">
        <v>654</v>
      </c>
      <c r="B277" t="s">
        <v>655</v>
      </c>
      <c r="C277" t="s">
        <v>3146</v>
      </c>
      <c r="D277" t="s">
        <v>51</v>
      </c>
      <c r="E277">
        <v>29268.223615559898</v>
      </c>
      <c r="F277">
        <v>1884.45</v>
      </c>
      <c r="G277">
        <v>10.274990415335999</v>
      </c>
      <c r="H277">
        <v>2.40038939282717</v>
      </c>
      <c r="I277">
        <v>-6.92828667731981</v>
      </c>
      <c r="J277">
        <v>7.4525622152819304</v>
      </c>
      <c r="K277">
        <v>1861.62702714477</v>
      </c>
      <c r="L277">
        <v>1748.59558689248</v>
      </c>
      <c r="M277">
        <v>60.745474954298899</v>
      </c>
      <c r="N277">
        <v>1.70569398823631</v>
      </c>
      <c r="O277">
        <v>7.7237390219958098</v>
      </c>
      <c r="P277">
        <v>51.428341837759604</v>
      </c>
      <c r="Q277">
        <v>9.7250951640649994E-2</v>
      </c>
    </row>
    <row r="278" spans="1:17" x14ac:dyDescent="0.3">
      <c r="A278" t="s">
        <v>656</v>
      </c>
      <c r="B278" t="s">
        <v>657</v>
      </c>
      <c r="C278" t="s">
        <v>3144</v>
      </c>
      <c r="D278" t="s">
        <v>195</v>
      </c>
      <c r="E278">
        <v>29069.109159615</v>
      </c>
      <c r="F278">
        <v>8920.9500000000007</v>
      </c>
      <c r="G278">
        <v>17.4429108836786</v>
      </c>
      <c r="H278">
        <v>5.5070893500073401</v>
      </c>
      <c r="I278">
        <v>25.742686319843301</v>
      </c>
      <c r="J278">
        <v>1.6716600658140499</v>
      </c>
      <c r="K278">
        <v>8601.9200613608991</v>
      </c>
      <c r="L278">
        <v>7533.0896556773896</v>
      </c>
      <c r="M278">
        <v>52.517302628196703</v>
      </c>
      <c r="N278">
        <v>0.76770651382885402</v>
      </c>
      <c r="O278">
        <v>7.1634747420397904</v>
      </c>
      <c r="P278">
        <v>49.779635832472799</v>
      </c>
      <c r="Q278">
        <v>4.2059093363988997E-2</v>
      </c>
    </row>
    <row r="279" spans="1:17" x14ac:dyDescent="0.3">
      <c r="A279" t="s">
        <v>658</v>
      </c>
      <c r="B279" t="s">
        <v>659</v>
      </c>
      <c r="C279" t="s">
        <v>3146</v>
      </c>
      <c r="D279" t="s">
        <v>275</v>
      </c>
      <c r="E279">
        <v>28949.407779599998</v>
      </c>
      <c r="F279">
        <v>1078</v>
      </c>
      <c r="G279">
        <v>13.322754926063</v>
      </c>
      <c r="H279">
        <v>-7.6706144522155698E-2</v>
      </c>
      <c r="I279">
        <v>-33.231004606870897</v>
      </c>
      <c r="J279">
        <v>11.125522602454099</v>
      </c>
      <c r="K279">
        <v>1091.8272128281999</v>
      </c>
      <c r="L279">
        <v>1118.8358732864299</v>
      </c>
      <c r="M279">
        <v>60.562771083380099</v>
      </c>
      <c r="N279">
        <v>1.40356384122839</v>
      </c>
      <c r="O279">
        <v>40.435992578849699</v>
      </c>
      <c r="P279">
        <v>52.259887005649702</v>
      </c>
    </row>
    <row r="280" spans="1:17" x14ac:dyDescent="0.3">
      <c r="A280" t="s">
        <v>660</v>
      </c>
      <c r="B280" t="s">
        <v>661</v>
      </c>
      <c r="C280" t="s">
        <v>3151</v>
      </c>
      <c r="D280" t="s">
        <v>258</v>
      </c>
      <c r="E280">
        <v>28667.739995749998</v>
      </c>
      <c r="F280">
        <v>3811.25</v>
      </c>
      <c r="G280">
        <v>0.22518938198046301</v>
      </c>
      <c r="H280">
        <v>1.3539260896594101</v>
      </c>
      <c r="I280">
        <v>13.4366929940988</v>
      </c>
      <c r="J280">
        <v>1.6379519909172899</v>
      </c>
      <c r="K280">
        <v>3807.2515875879099</v>
      </c>
      <c r="L280">
        <v>3639.5508932132602</v>
      </c>
      <c r="M280">
        <v>57.6015106494553</v>
      </c>
      <c r="N280">
        <v>0.33861397829036599</v>
      </c>
      <c r="O280">
        <v>26.412594293210802</v>
      </c>
      <c r="P280">
        <v>50.970489205783302</v>
      </c>
      <c r="Q280">
        <v>8.6676160304532998E-2</v>
      </c>
    </row>
    <row r="281" spans="1:17" x14ac:dyDescent="0.3">
      <c r="A281" t="s">
        <v>662</v>
      </c>
      <c r="B281" t="s">
        <v>663</v>
      </c>
      <c r="C281" t="s">
        <v>3156</v>
      </c>
      <c r="D281" t="s">
        <v>268</v>
      </c>
      <c r="E281">
        <v>28259.135843640001</v>
      </c>
      <c r="F281">
        <v>566.15</v>
      </c>
      <c r="G281">
        <v>9.5986813353974405</v>
      </c>
      <c r="H281">
        <v>-0.67775655367912202</v>
      </c>
      <c r="I281">
        <v>29.842530065575701</v>
      </c>
      <c r="J281">
        <v>6.3901451098601196</v>
      </c>
      <c r="K281">
        <v>543.36464527877104</v>
      </c>
      <c r="L281">
        <v>480.54766881906698</v>
      </c>
      <c r="M281">
        <v>58.505399286750396</v>
      </c>
      <c r="N281">
        <v>0.46566431484260001</v>
      </c>
      <c r="O281">
        <v>10.977656098207101</v>
      </c>
      <c r="P281">
        <v>68.446890806307593</v>
      </c>
      <c r="Q281">
        <v>3.1522373395246002E-2</v>
      </c>
    </row>
    <row r="282" spans="1:17" x14ac:dyDescent="0.3">
      <c r="A282" t="s">
        <v>664</v>
      </c>
      <c r="B282" t="s">
        <v>665</v>
      </c>
      <c r="C282" t="s">
        <v>3148</v>
      </c>
      <c r="D282" t="s">
        <v>552</v>
      </c>
      <c r="E282">
        <v>28228.77414582</v>
      </c>
      <c r="F282">
        <v>63.85</v>
      </c>
      <c r="G282">
        <v>-23.496977880703501</v>
      </c>
      <c r="H282">
        <v>-5.2669876168828402</v>
      </c>
      <c r="I282">
        <v>-20.5988872503574</v>
      </c>
      <c r="J282">
        <v>-2.5069598606599399</v>
      </c>
      <c r="K282">
        <v>69.025989078958105</v>
      </c>
      <c r="L282">
        <v>68.2887261460681</v>
      </c>
      <c r="M282">
        <v>18.769687451899699</v>
      </c>
      <c r="N282">
        <v>1.4332636546499899</v>
      </c>
      <c r="O282">
        <v>25.293657008613899</v>
      </c>
      <c r="P282">
        <v>10.371650821089</v>
      </c>
      <c r="Q282">
        <v>1.7257774791152002E-2</v>
      </c>
    </row>
    <row r="283" spans="1:17" x14ac:dyDescent="0.3">
      <c r="A283" t="s">
        <v>666</v>
      </c>
      <c r="B283" t="s">
        <v>667</v>
      </c>
      <c r="C283" t="s">
        <v>3142</v>
      </c>
      <c r="D283" t="s">
        <v>529</v>
      </c>
      <c r="E283">
        <v>28197.878658289999</v>
      </c>
      <c r="F283">
        <v>3127.85</v>
      </c>
      <c r="G283">
        <v>23.502585684914401</v>
      </c>
      <c r="H283">
        <v>28.190946010107101</v>
      </c>
      <c r="I283">
        <v>0.24885424500609801</v>
      </c>
      <c r="J283">
        <v>24.900804390143598</v>
      </c>
      <c r="K283">
        <v>2598.7880240597501</v>
      </c>
      <c r="L283">
        <v>2536.8874741345498</v>
      </c>
      <c r="M283">
        <v>73.100645923502398</v>
      </c>
      <c r="N283">
        <v>2.5943393023172399</v>
      </c>
      <c r="O283">
        <v>24.5584027367041</v>
      </c>
      <c r="P283">
        <v>54.461728395061698</v>
      </c>
      <c r="Q283">
        <v>9.1419040260979995E-2</v>
      </c>
    </row>
    <row r="284" spans="1:17" x14ac:dyDescent="0.3">
      <c r="A284" t="s">
        <v>668</v>
      </c>
      <c r="B284" t="s">
        <v>669</v>
      </c>
      <c r="C284" t="s">
        <v>3151</v>
      </c>
      <c r="D284" t="s">
        <v>154</v>
      </c>
      <c r="E284">
        <v>28128.051410815999</v>
      </c>
      <c r="F284">
        <v>215.74</v>
      </c>
      <c r="G284">
        <v>268.31095555676001</v>
      </c>
      <c r="H284">
        <v>-6.3818352349731997</v>
      </c>
      <c r="I284">
        <v>46.791028242103799</v>
      </c>
      <c r="J284">
        <v>-1.34828117511765</v>
      </c>
      <c r="K284">
        <v>218.16000458550801</v>
      </c>
      <c r="L284">
        <v>165.37707697998201</v>
      </c>
      <c r="M284">
        <v>38.946327189516303</v>
      </c>
      <c r="N284">
        <v>0.64522238470940796</v>
      </c>
      <c r="O284">
        <v>21.396124965235899</v>
      </c>
      <c r="P284">
        <v>355.38786279683302</v>
      </c>
      <c r="Q284">
        <v>0.19536481927090399</v>
      </c>
    </row>
    <row r="285" spans="1:17" hidden="1" x14ac:dyDescent="0.3">
      <c r="A285" t="s">
        <v>670</v>
      </c>
      <c r="B285" t="s">
        <v>671</v>
      </c>
      <c r="C285" t="s">
        <v>3157</v>
      </c>
      <c r="D285" t="s">
        <v>51</v>
      </c>
      <c r="E285">
        <v>28045.175843569999</v>
      </c>
      <c r="F285">
        <v>1483.1</v>
      </c>
      <c r="G285">
        <v>-15.807013614444401</v>
      </c>
      <c r="H285">
        <v>4.7892765421539298</v>
      </c>
      <c r="I285">
        <v>-2.6283960258777102</v>
      </c>
      <c r="J285">
        <v>1.7504194857016599</v>
      </c>
      <c r="K285">
        <v>1409.30141807787</v>
      </c>
      <c r="M285">
        <v>56.544705468359503</v>
      </c>
      <c r="N285">
        <v>1.1005755405904001</v>
      </c>
      <c r="O285">
        <v>6.53361202885847</v>
      </c>
      <c r="P285">
        <v>21.069387755101999</v>
      </c>
    </row>
    <row r="286" spans="1:17" x14ac:dyDescent="0.3">
      <c r="A286" t="s">
        <v>672</v>
      </c>
      <c r="B286" t="s">
        <v>673</v>
      </c>
      <c r="C286" t="s">
        <v>3151</v>
      </c>
      <c r="D286" t="s">
        <v>258</v>
      </c>
      <c r="E286">
        <v>27944.998229119999</v>
      </c>
      <c r="F286">
        <v>1468.4</v>
      </c>
      <c r="G286">
        <v>0.32067185457670799</v>
      </c>
      <c r="H286">
        <v>1.8139299317345601</v>
      </c>
      <c r="I286">
        <v>8.2388595601935997</v>
      </c>
      <c r="J286">
        <v>4.5008117394498797</v>
      </c>
      <c r="K286">
        <v>1517.0818331483599</v>
      </c>
      <c r="L286">
        <v>1443.31489874353</v>
      </c>
      <c r="M286">
        <v>45.975704443697303</v>
      </c>
      <c r="N286">
        <v>1.1306640115746001</v>
      </c>
      <c r="O286">
        <v>25.3847725415418</v>
      </c>
      <c r="P286">
        <v>43.174726989079502</v>
      </c>
      <c r="Q286">
        <v>5.8538017612812E-2</v>
      </c>
    </row>
    <row r="287" spans="1:17" x14ac:dyDescent="0.3">
      <c r="A287" t="s">
        <v>674</v>
      </c>
      <c r="B287" t="s">
        <v>675</v>
      </c>
      <c r="C287" t="s">
        <v>3146</v>
      </c>
      <c r="D287" t="s">
        <v>275</v>
      </c>
      <c r="E287">
        <v>27593.593790219998</v>
      </c>
      <c r="F287">
        <v>3312.7</v>
      </c>
      <c r="G287">
        <v>5.1412417169440099</v>
      </c>
      <c r="H287">
        <v>2.2403762744559499</v>
      </c>
      <c r="I287">
        <v>35.837249461095297</v>
      </c>
      <c r="J287">
        <v>-7.6491225295003602</v>
      </c>
      <c r="K287">
        <v>3310.70690069076</v>
      </c>
      <c r="L287">
        <v>2883.3414450822202</v>
      </c>
      <c r="M287">
        <v>34.142695406350597</v>
      </c>
      <c r="N287">
        <v>1.05818338281028</v>
      </c>
      <c r="O287">
        <v>10.3012648292933</v>
      </c>
      <c r="P287">
        <v>70.4326799403199</v>
      </c>
      <c r="Q287">
        <v>-2.0563408518275001E-2</v>
      </c>
    </row>
    <row r="288" spans="1:17" x14ac:dyDescent="0.3">
      <c r="A288" t="s">
        <v>676</v>
      </c>
      <c r="B288" t="s">
        <v>677</v>
      </c>
      <c r="C288" t="s">
        <v>3142</v>
      </c>
      <c r="D288" t="s">
        <v>529</v>
      </c>
      <c r="E288">
        <v>27474.528381779899</v>
      </c>
      <c r="F288">
        <v>845.4</v>
      </c>
      <c r="G288">
        <v>6.29566757492627</v>
      </c>
      <c r="H288">
        <v>4.0305351728868697</v>
      </c>
      <c r="I288">
        <v>8.4139689838389895</v>
      </c>
      <c r="J288">
        <v>2.4944616566227098</v>
      </c>
      <c r="K288">
        <v>839.310983813642</v>
      </c>
      <c r="L288">
        <v>769.78411611213801</v>
      </c>
      <c r="M288">
        <v>43.211049966245902</v>
      </c>
      <c r="N288">
        <v>0.69428070651246598</v>
      </c>
      <c r="O288">
        <v>9.1140288620771202</v>
      </c>
      <c r="P288">
        <v>36.014801705413802</v>
      </c>
      <c r="Q288">
        <v>-2.9303925487670999E-2</v>
      </c>
    </row>
    <row r="289" spans="1:17" x14ac:dyDescent="0.3">
      <c r="A289" t="s">
        <v>678</v>
      </c>
      <c r="B289" t="s">
        <v>679</v>
      </c>
      <c r="C289" t="s">
        <v>3148</v>
      </c>
      <c r="D289" t="s">
        <v>190</v>
      </c>
      <c r="E289">
        <v>27462.975197759999</v>
      </c>
      <c r="F289">
        <v>14478.9</v>
      </c>
      <c r="G289">
        <v>-32.886419678647798</v>
      </c>
      <c r="H289">
        <v>-8.3035082012934502</v>
      </c>
      <c r="I289">
        <v>-5.5931035798249704</v>
      </c>
      <c r="J289">
        <v>-1.190107475105</v>
      </c>
      <c r="K289">
        <v>15717.895867643399</v>
      </c>
      <c r="L289">
        <v>15271.192639062499</v>
      </c>
      <c r="M289">
        <v>31.968728595431301</v>
      </c>
      <c r="N289">
        <v>1.5730022780389299</v>
      </c>
      <c r="O289">
        <v>26.045486880909401</v>
      </c>
      <c r="P289">
        <v>11.5907514450866</v>
      </c>
      <c r="Q289">
        <v>6.4430227606480997E-2</v>
      </c>
    </row>
    <row r="290" spans="1:17" x14ac:dyDescent="0.3">
      <c r="A290" t="s">
        <v>680</v>
      </c>
      <c r="B290" t="s">
        <v>681</v>
      </c>
      <c r="C290" t="s">
        <v>3156</v>
      </c>
      <c r="D290" t="s">
        <v>172</v>
      </c>
      <c r="E290">
        <v>27357.002913029999</v>
      </c>
      <c r="F290">
        <v>1073.8499999999999</v>
      </c>
      <c r="G290">
        <v>-22.195410678004102</v>
      </c>
      <c r="H290">
        <v>7.7714562815147801</v>
      </c>
      <c r="I290">
        <v>-14.5714680641355</v>
      </c>
      <c r="J290">
        <v>-4.5548945665532496</v>
      </c>
      <c r="K290">
        <v>1080.80185563138</v>
      </c>
      <c r="L290">
        <v>1064.89391816579</v>
      </c>
      <c r="M290">
        <v>41.490910812210402</v>
      </c>
      <c r="N290">
        <v>2.52124752234631</v>
      </c>
      <c r="O290">
        <v>25.622759230804999</v>
      </c>
      <c r="P290">
        <v>15.096463022508001</v>
      </c>
      <c r="Q290">
        <v>-5.6925925528579996E-3</v>
      </c>
    </row>
    <row r="291" spans="1:17" x14ac:dyDescent="0.3">
      <c r="A291" t="s">
        <v>682</v>
      </c>
      <c r="B291" t="s">
        <v>683</v>
      </c>
      <c r="C291" t="s">
        <v>3151</v>
      </c>
      <c r="D291" t="s">
        <v>258</v>
      </c>
      <c r="E291">
        <v>27144.1152</v>
      </c>
      <c r="F291">
        <v>2451.6</v>
      </c>
      <c r="G291">
        <v>-10.3230938695182</v>
      </c>
      <c r="H291">
        <v>5.3444573164666096</v>
      </c>
      <c r="I291">
        <v>8.7621702768343308</v>
      </c>
      <c r="J291">
        <v>5.6318650440521303</v>
      </c>
      <c r="K291">
        <v>2448.3374063577999</v>
      </c>
      <c r="L291">
        <v>2375.1904546604901</v>
      </c>
      <c r="M291">
        <v>53.782741733858799</v>
      </c>
      <c r="N291">
        <v>1.1758572288587199</v>
      </c>
      <c r="O291">
        <v>20.737477565671298</v>
      </c>
      <c r="P291">
        <v>30.738054607508499</v>
      </c>
      <c r="Q291">
        <v>5.5127258476647997E-2</v>
      </c>
    </row>
    <row r="292" spans="1:17" x14ac:dyDescent="0.3">
      <c r="A292" t="s">
        <v>684</v>
      </c>
      <c r="B292" t="s">
        <v>685</v>
      </c>
      <c r="C292" t="s">
        <v>3146</v>
      </c>
      <c r="D292" t="s">
        <v>51</v>
      </c>
      <c r="E292">
        <v>27013.516261695</v>
      </c>
      <c r="F292">
        <v>1639.65</v>
      </c>
      <c r="G292">
        <v>-21.975627581260301</v>
      </c>
      <c r="H292">
        <v>-8.1880827556470503</v>
      </c>
      <c r="I292">
        <v>-18.818458609416702</v>
      </c>
      <c r="J292">
        <v>-1.46405094325435</v>
      </c>
      <c r="K292">
        <v>1816.39055396561</v>
      </c>
      <c r="L292">
        <v>1823.42720810827</v>
      </c>
      <c r="M292">
        <v>18.864983315784201</v>
      </c>
      <c r="N292">
        <v>0.56090850255393798</v>
      </c>
      <c r="O292">
        <v>35.452688073674203</v>
      </c>
      <c r="P292">
        <v>11.158943764618099</v>
      </c>
      <c r="Q292">
        <v>-0.114477503429678</v>
      </c>
    </row>
    <row r="293" spans="1:17" x14ac:dyDescent="0.3">
      <c r="A293" t="s">
        <v>686</v>
      </c>
      <c r="B293" t="s">
        <v>687</v>
      </c>
      <c r="C293" t="s">
        <v>3152</v>
      </c>
      <c r="D293" t="s">
        <v>303</v>
      </c>
      <c r="E293">
        <v>26679.285577850002</v>
      </c>
      <c r="F293">
        <v>414.5</v>
      </c>
      <c r="G293">
        <v>13.216958729543601</v>
      </c>
      <c r="H293">
        <v>-3.4059311633864202</v>
      </c>
      <c r="I293">
        <v>27.462680863098701</v>
      </c>
      <c r="J293">
        <v>-2.7851376147798201</v>
      </c>
      <c r="K293">
        <v>436.28977382943702</v>
      </c>
      <c r="L293">
        <v>388.06645809046802</v>
      </c>
      <c r="M293">
        <v>30.024557455532602</v>
      </c>
      <c r="N293">
        <v>0.71801588257468796</v>
      </c>
      <c r="O293">
        <v>16.767189384800901</v>
      </c>
      <c r="P293">
        <v>58.660287081339703</v>
      </c>
      <c r="Q293">
        <v>-5.0627213111909999E-2</v>
      </c>
    </row>
    <row r="294" spans="1:17" x14ac:dyDescent="0.3">
      <c r="A294" t="s">
        <v>688</v>
      </c>
      <c r="B294" t="s">
        <v>689</v>
      </c>
      <c r="C294" t="s">
        <v>3146</v>
      </c>
      <c r="D294" t="s">
        <v>51</v>
      </c>
      <c r="E294">
        <v>26480.617190879999</v>
      </c>
      <c r="F294">
        <v>5788.4</v>
      </c>
      <c r="G294">
        <v>20.9779098655785</v>
      </c>
      <c r="H294">
        <v>-1.623882899896</v>
      </c>
      <c r="I294">
        <v>28.974215916523999</v>
      </c>
      <c r="J294">
        <v>-0.1712683144512</v>
      </c>
      <c r="K294">
        <v>5673.5671864849701</v>
      </c>
      <c r="L294">
        <v>5025.8722561878903</v>
      </c>
      <c r="M294">
        <v>56.183405829943297</v>
      </c>
      <c r="N294">
        <v>1.1037403519032001</v>
      </c>
      <c r="O294">
        <v>11.4496233847004</v>
      </c>
      <c r="P294">
        <v>50.818134445023396</v>
      </c>
      <c r="Q294">
        <v>-3.0298325458600998E-2</v>
      </c>
    </row>
    <row r="295" spans="1:17" x14ac:dyDescent="0.3">
      <c r="A295" t="s">
        <v>690</v>
      </c>
      <c r="B295" t="s">
        <v>691</v>
      </c>
      <c r="C295" t="s">
        <v>3145</v>
      </c>
      <c r="D295" t="s">
        <v>48</v>
      </c>
      <c r="E295">
        <v>26433.66</v>
      </c>
      <c r="F295">
        <v>993</v>
      </c>
      <c r="G295">
        <v>27.0476043412561</v>
      </c>
      <c r="H295">
        <v>6.0730704220155101</v>
      </c>
      <c r="I295">
        <v>29.8461158248939</v>
      </c>
      <c r="J295">
        <v>1.3001514308067199</v>
      </c>
      <c r="K295">
        <v>961.15492818616804</v>
      </c>
      <c r="L295">
        <v>823.25238601960905</v>
      </c>
      <c r="M295">
        <v>43.369816252884299</v>
      </c>
      <c r="N295">
        <v>0.41299866473560698</v>
      </c>
      <c r="O295">
        <v>7.5528700906344302</v>
      </c>
      <c r="P295">
        <v>80.529042814289596</v>
      </c>
      <c r="Q295">
        <v>7.5464812984282995E-2</v>
      </c>
    </row>
    <row r="296" spans="1:17" x14ac:dyDescent="0.3">
      <c r="A296" t="s">
        <v>692</v>
      </c>
      <c r="B296" t="s">
        <v>693</v>
      </c>
      <c r="C296" t="s">
        <v>3151</v>
      </c>
      <c r="D296" t="s">
        <v>258</v>
      </c>
      <c r="E296">
        <v>26264.412223379899</v>
      </c>
      <c r="F296">
        <v>5312.6</v>
      </c>
      <c r="G296">
        <v>-23.2948664235428</v>
      </c>
      <c r="H296">
        <v>1.9726206016099599</v>
      </c>
      <c r="I296">
        <v>3.8814906710144501</v>
      </c>
      <c r="J296">
        <v>1.62409128625234</v>
      </c>
      <c r="K296">
        <v>5414.1007480017697</v>
      </c>
      <c r="L296">
        <v>5286.20320210929</v>
      </c>
      <c r="M296">
        <v>40.438948300211102</v>
      </c>
      <c r="N296">
        <v>0.99566460404728696</v>
      </c>
      <c r="O296">
        <v>38.350336934834097</v>
      </c>
      <c r="P296">
        <v>32.006460429866998</v>
      </c>
      <c r="Q296">
        <v>5.4106799169502999E-2</v>
      </c>
    </row>
    <row r="297" spans="1:17" x14ac:dyDescent="0.3">
      <c r="A297" t="s">
        <v>694</v>
      </c>
      <c r="B297" t="s">
        <v>695</v>
      </c>
      <c r="C297" t="s">
        <v>3142</v>
      </c>
      <c r="D297" t="s">
        <v>54</v>
      </c>
      <c r="E297">
        <v>26257.975088625</v>
      </c>
      <c r="F297">
        <v>897.75</v>
      </c>
      <c r="G297">
        <v>-10.752704599491899</v>
      </c>
      <c r="H297">
        <v>20.0078905479903</v>
      </c>
      <c r="I297">
        <v>18.568380100825401</v>
      </c>
      <c r="J297">
        <v>12.203008559605401</v>
      </c>
      <c r="K297">
        <v>789.45837503954397</v>
      </c>
      <c r="L297">
        <v>750.05846764483499</v>
      </c>
      <c r="M297">
        <v>80.743468369875202</v>
      </c>
      <c r="N297">
        <v>1.4104370164648301</v>
      </c>
      <c r="O297">
        <v>2.66778056251741</v>
      </c>
      <c r="P297">
        <v>49.612532288975899</v>
      </c>
    </row>
    <row r="298" spans="1:17" x14ac:dyDescent="0.3">
      <c r="A298" t="s">
        <v>696</v>
      </c>
      <c r="B298" t="s">
        <v>697</v>
      </c>
      <c r="C298" t="s">
        <v>3155</v>
      </c>
      <c r="D298" t="s">
        <v>133</v>
      </c>
      <c r="E298">
        <v>26159.770965795</v>
      </c>
      <c r="F298">
        <v>765.15</v>
      </c>
      <c r="G298">
        <v>195.62212203600799</v>
      </c>
      <c r="H298">
        <v>23.071250475391</v>
      </c>
      <c r="I298">
        <v>117.23592281829301</v>
      </c>
      <c r="J298">
        <v>5.6268886455451703</v>
      </c>
      <c r="K298">
        <v>658.88160352864895</v>
      </c>
      <c r="L298">
        <v>478.55009610507602</v>
      </c>
      <c r="M298">
        <v>61.422006923066597</v>
      </c>
      <c r="N298">
        <v>0.72026948098951205</v>
      </c>
      <c r="O298">
        <v>4.0645625040841704</v>
      </c>
      <c r="P298">
        <v>247.79545454545399</v>
      </c>
      <c r="Q298">
        <v>0.26691168921179298</v>
      </c>
    </row>
    <row r="299" spans="1:17" x14ac:dyDescent="0.3">
      <c r="A299" t="s">
        <v>698</v>
      </c>
      <c r="B299" t="s">
        <v>699</v>
      </c>
      <c r="C299" t="s">
        <v>3146</v>
      </c>
      <c r="D299" t="s">
        <v>275</v>
      </c>
      <c r="E299">
        <v>26057.7088305</v>
      </c>
      <c r="F299">
        <v>1283</v>
      </c>
      <c r="G299">
        <v>-5.62778586100446</v>
      </c>
      <c r="H299">
        <v>2.1556689788323902</v>
      </c>
      <c r="I299">
        <v>-8.1550102918322001</v>
      </c>
      <c r="J299">
        <v>6.17447635169985</v>
      </c>
      <c r="K299">
        <v>1254.6814475659501</v>
      </c>
      <c r="L299">
        <v>1221.95978098915</v>
      </c>
      <c r="M299">
        <v>66.183464072986993</v>
      </c>
      <c r="N299">
        <v>0.68858975056577498</v>
      </c>
      <c r="O299">
        <v>12.6188620420888</v>
      </c>
      <c r="P299">
        <v>30.925047196285501</v>
      </c>
      <c r="Q299">
        <v>0.119013045498852</v>
      </c>
    </row>
    <row r="300" spans="1:17" hidden="1" x14ac:dyDescent="0.3">
      <c r="A300" t="s">
        <v>700</v>
      </c>
      <c r="B300" t="s">
        <v>701</v>
      </c>
      <c r="C300" t="s">
        <v>3157</v>
      </c>
      <c r="D300" t="s">
        <v>127</v>
      </c>
      <c r="E300">
        <v>25921.215947159999</v>
      </c>
      <c r="F300">
        <v>1163.7</v>
      </c>
      <c r="G300">
        <v>-21.596902430339298</v>
      </c>
      <c r="H300">
        <v>-2.4852562491575698</v>
      </c>
      <c r="I300">
        <v>5.3184795402910598</v>
      </c>
      <c r="J300">
        <v>1.68177677755536</v>
      </c>
      <c r="K300">
        <v>1188.7799711058501</v>
      </c>
      <c r="L300">
        <v>1140.69988496767</v>
      </c>
      <c r="M300">
        <v>53.9721209164315</v>
      </c>
      <c r="N300">
        <v>0.54569188999996798</v>
      </c>
      <c r="O300">
        <v>20.305920769957801</v>
      </c>
      <c r="P300">
        <v>21.225063805406499</v>
      </c>
      <c r="Q300">
        <v>-5.8402849733855997E-2</v>
      </c>
    </row>
    <row r="301" spans="1:17" hidden="1" x14ac:dyDescent="0.3">
      <c r="A301" t="s">
        <v>702</v>
      </c>
      <c r="B301" t="s">
        <v>703</v>
      </c>
      <c r="C301" t="s">
        <v>3151</v>
      </c>
      <c r="D301" t="s">
        <v>704</v>
      </c>
      <c r="E301">
        <v>25915.99890468</v>
      </c>
      <c r="F301">
        <v>1139.55</v>
      </c>
      <c r="G301">
        <v>137.521496565284</v>
      </c>
      <c r="H301">
        <v>-3.1337713984874802</v>
      </c>
      <c r="I301">
        <v>42.141197602701602</v>
      </c>
      <c r="J301">
        <v>0.91397875923840499</v>
      </c>
      <c r="K301">
        <v>1148.9056511021699</v>
      </c>
      <c r="M301">
        <v>52.237549621354901</v>
      </c>
      <c r="N301">
        <v>0.44093385355970199</v>
      </c>
      <c r="O301">
        <v>27.238822342152599</v>
      </c>
      <c r="P301">
        <v>209.66032608695599</v>
      </c>
    </row>
    <row r="302" spans="1:17" x14ac:dyDescent="0.3">
      <c r="A302" t="s">
        <v>705</v>
      </c>
      <c r="B302" t="s">
        <v>706</v>
      </c>
      <c r="C302" t="s">
        <v>3140</v>
      </c>
      <c r="D302" t="s">
        <v>437</v>
      </c>
      <c r="E302">
        <v>25665.119999999999</v>
      </c>
      <c r="F302">
        <v>731.2</v>
      </c>
      <c r="G302">
        <v>102.790538052537</v>
      </c>
      <c r="H302">
        <v>-7.15124174136142</v>
      </c>
      <c r="I302">
        <v>33.3456928934161</v>
      </c>
      <c r="J302">
        <v>3.72580812507708</v>
      </c>
      <c r="K302">
        <v>755.93035141039502</v>
      </c>
      <c r="L302">
        <v>654.76229944141403</v>
      </c>
      <c r="M302">
        <v>55.335887379675903</v>
      </c>
      <c r="N302">
        <v>1.0250690892505701</v>
      </c>
      <c r="O302">
        <v>32.658643326039297</v>
      </c>
      <c r="P302">
        <v>161.142857142857</v>
      </c>
      <c r="Q302">
        <v>0.12643577707058101</v>
      </c>
    </row>
    <row r="303" spans="1:17" x14ac:dyDescent="0.3">
      <c r="A303" t="s">
        <v>707</v>
      </c>
      <c r="B303" t="s">
        <v>708</v>
      </c>
      <c r="C303" t="s">
        <v>3142</v>
      </c>
      <c r="D303" t="s">
        <v>412</v>
      </c>
      <c r="E303">
        <v>25662.034303799999</v>
      </c>
      <c r="F303">
        <v>7184.9</v>
      </c>
      <c r="G303">
        <v>180.59922334498501</v>
      </c>
      <c r="H303">
        <v>12.349083647672099</v>
      </c>
      <c r="I303">
        <v>24.195701093600899</v>
      </c>
      <c r="J303">
        <v>15.643834630018</v>
      </c>
      <c r="K303">
        <v>6439.0548086301296</v>
      </c>
      <c r="L303">
        <v>5131.6885965155698</v>
      </c>
      <c r="M303">
        <v>68.835235619332096</v>
      </c>
      <c r="N303">
        <v>1.39232712508441</v>
      </c>
      <c r="O303">
        <v>2.93114726718535</v>
      </c>
      <c r="P303">
        <v>209.66727006292501</v>
      </c>
    </row>
    <row r="304" spans="1:17" x14ac:dyDescent="0.3">
      <c r="A304" t="s">
        <v>709</v>
      </c>
      <c r="B304" t="s">
        <v>710</v>
      </c>
      <c r="C304" t="s">
        <v>3151</v>
      </c>
      <c r="D304" t="s">
        <v>117</v>
      </c>
      <c r="E304">
        <v>25656.008769925</v>
      </c>
      <c r="F304">
        <v>922.75</v>
      </c>
      <c r="G304">
        <v>71.382219311490104</v>
      </c>
      <c r="H304">
        <v>5.3270110860833304</v>
      </c>
      <c r="I304">
        <v>41.494481129886999</v>
      </c>
      <c r="J304">
        <v>-0.14311578409508499</v>
      </c>
      <c r="K304">
        <v>850.92987369959201</v>
      </c>
      <c r="L304">
        <v>700.148873959296</v>
      </c>
      <c r="M304">
        <v>58.746356073830299</v>
      </c>
      <c r="N304">
        <v>0.32292060148666801</v>
      </c>
      <c r="O304">
        <v>3.7008940666485901</v>
      </c>
      <c r="P304">
        <v>119.59781056639601</v>
      </c>
      <c r="Q304">
        <v>0.11949052269817501</v>
      </c>
    </row>
    <row r="305" spans="1:17" x14ac:dyDescent="0.3">
      <c r="A305" t="s">
        <v>711</v>
      </c>
      <c r="B305" t="s">
        <v>712</v>
      </c>
      <c r="C305" t="s">
        <v>3154</v>
      </c>
      <c r="D305" t="s">
        <v>286</v>
      </c>
      <c r="E305">
        <v>25614.916894720001</v>
      </c>
      <c r="F305">
        <v>409.6</v>
      </c>
      <c r="G305">
        <v>53.898899936970302</v>
      </c>
      <c r="H305">
        <v>14.2158006453739</v>
      </c>
      <c r="I305">
        <v>-21.805159073890099</v>
      </c>
      <c r="J305">
        <v>4.71448123567313</v>
      </c>
      <c r="K305">
        <v>397.09596290702399</v>
      </c>
      <c r="L305">
        <v>381.565831051288</v>
      </c>
      <c r="M305">
        <v>52.773966249662799</v>
      </c>
      <c r="N305">
        <v>1.2399137144685799</v>
      </c>
      <c r="O305">
        <v>22.607421875</v>
      </c>
      <c r="P305">
        <v>99.270250547312003</v>
      </c>
      <c r="Q305">
        <v>0.12787768106500499</v>
      </c>
    </row>
    <row r="306" spans="1:17" x14ac:dyDescent="0.3">
      <c r="A306" t="s">
        <v>713</v>
      </c>
      <c r="B306" t="s">
        <v>714</v>
      </c>
      <c r="C306" t="s">
        <v>3147</v>
      </c>
      <c r="D306" t="s">
        <v>57</v>
      </c>
      <c r="E306">
        <v>25579.53258771</v>
      </c>
      <c r="F306">
        <v>192.97</v>
      </c>
      <c r="G306">
        <v>83.5768276186744</v>
      </c>
      <c r="H306">
        <v>1.2634089461982501</v>
      </c>
      <c r="I306">
        <v>23.812172439808201</v>
      </c>
      <c r="J306">
        <v>3.4156537096028399</v>
      </c>
      <c r="K306">
        <v>188.358394650881</v>
      </c>
      <c r="L306">
        <v>157.69162186802501</v>
      </c>
      <c r="M306">
        <v>52.823112107867203</v>
      </c>
      <c r="N306">
        <v>0.4644898549666</v>
      </c>
      <c r="O306">
        <v>10.115562004456599</v>
      </c>
      <c r="P306">
        <v>134.471445929526</v>
      </c>
      <c r="Q306">
        <v>9.1600994532508001E-2</v>
      </c>
    </row>
    <row r="307" spans="1:17" x14ac:dyDescent="0.3">
      <c r="A307" t="s">
        <v>715</v>
      </c>
      <c r="B307" t="s">
        <v>716</v>
      </c>
      <c r="C307" t="s">
        <v>3146</v>
      </c>
      <c r="D307" t="s">
        <v>51</v>
      </c>
      <c r="E307">
        <v>25135.607218679899</v>
      </c>
      <c r="F307">
        <v>466.2</v>
      </c>
      <c r="G307">
        <v>-8.4494822477616598</v>
      </c>
      <c r="H307">
        <v>-2.0905295742605001</v>
      </c>
      <c r="I307">
        <v>-3.6813070200629299</v>
      </c>
      <c r="J307">
        <v>6.2887727385036802</v>
      </c>
      <c r="K307">
        <v>463.96198371244799</v>
      </c>
      <c r="L307">
        <v>438.00088784350402</v>
      </c>
      <c r="M307">
        <v>48.300790705620898</v>
      </c>
      <c r="N307">
        <v>0.85217860187190797</v>
      </c>
      <c r="O307">
        <v>11.1111111111111</v>
      </c>
      <c r="P307">
        <v>33.4287349742415</v>
      </c>
      <c r="Q307">
        <v>-4.9659482484112998E-2</v>
      </c>
    </row>
    <row r="308" spans="1:17" x14ac:dyDescent="0.3">
      <c r="A308" t="s">
        <v>717</v>
      </c>
      <c r="B308" t="s">
        <v>718</v>
      </c>
      <c r="C308" t="s">
        <v>3151</v>
      </c>
      <c r="D308" t="s">
        <v>458</v>
      </c>
      <c r="E308">
        <v>25090.132320000001</v>
      </c>
      <c r="F308">
        <v>3579.6</v>
      </c>
      <c r="G308">
        <v>13.055391747766199</v>
      </c>
      <c r="H308">
        <v>-0.50616148790757798</v>
      </c>
      <c r="I308">
        <v>8.8015395729043693</v>
      </c>
      <c r="J308">
        <v>3.4985253301836199</v>
      </c>
      <c r="K308">
        <v>3622.7902091559899</v>
      </c>
      <c r="L308">
        <v>3363.8144067660501</v>
      </c>
      <c r="M308">
        <v>42.760027079403102</v>
      </c>
      <c r="N308">
        <v>0.55390715487603404</v>
      </c>
      <c r="O308">
        <v>11.143703207062201</v>
      </c>
      <c r="P308">
        <v>39.727150301539901</v>
      </c>
      <c r="Q308">
        <v>0.109174933390872</v>
      </c>
    </row>
    <row r="309" spans="1:17" x14ac:dyDescent="0.3">
      <c r="A309" t="s">
        <v>719</v>
      </c>
      <c r="B309" t="s">
        <v>720</v>
      </c>
      <c r="C309" t="s">
        <v>3148</v>
      </c>
      <c r="D309" t="s">
        <v>504</v>
      </c>
      <c r="E309">
        <v>25052.511824320001</v>
      </c>
      <c r="F309">
        <v>1368.8</v>
      </c>
      <c r="G309">
        <v>87.983566431080604</v>
      </c>
      <c r="H309">
        <v>1.8187279427022101</v>
      </c>
      <c r="I309">
        <v>26.020541110392401</v>
      </c>
      <c r="J309">
        <v>1.51553830879507</v>
      </c>
      <c r="K309">
        <v>1422.4546508440601</v>
      </c>
      <c r="L309">
        <v>1231.6163589435</v>
      </c>
      <c r="M309">
        <v>44.020645038121103</v>
      </c>
      <c r="N309">
        <v>0.876166074716478</v>
      </c>
      <c r="O309">
        <v>29.7450321449444</v>
      </c>
      <c r="P309">
        <v>128.51419031719499</v>
      </c>
      <c r="Q309">
        <v>8.0918001674895004E-2</v>
      </c>
    </row>
    <row r="310" spans="1:17" x14ac:dyDescent="0.3">
      <c r="A310" t="s">
        <v>721</v>
      </c>
      <c r="B310" t="s">
        <v>722</v>
      </c>
      <c r="C310" t="s">
        <v>3146</v>
      </c>
      <c r="D310" t="s">
        <v>51</v>
      </c>
      <c r="E310">
        <v>24881.943140399999</v>
      </c>
      <c r="F310">
        <v>1389.2</v>
      </c>
      <c r="G310">
        <v>40.503503559151497</v>
      </c>
      <c r="H310">
        <v>-8.0397421993174092</v>
      </c>
      <c r="I310">
        <v>27.722843686772801</v>
      </c>
      <c r="J310">
        <v>-4.5873417991008099</v>
      </c>
      <c r="K310">
        <v>1425.4373832504</v>
      </c>
      <c r="L310">
        <v>1193.1988300949099</v>
      </c>
      <c r="M310">
        <v>39.119419749443502</v>
      </c>
      <c r="N310">
        <v>0.87419485257597596</v>
      </c>
      <c r="O310">
        <v>17.9815721278433</v>
      </c>
      <c r="P310">
        <v>91.825462579397893</v>
      </c>
      <c r="Q310">
        <v>4.9217818990325998E-2</v>
      </c>
    </row>
    <row r="311" spans="1:17" x14ac:dyDescent="0.3">
      <c r="A311" t="s">
        <v>723</v>
      </c>
      <c r="B311" t="s">
        <v>724</v>
      </c>
      <c r="C311" t="s">
        <v>3146</v>
      </c>
      <c r="D311" t="s">
        <v>725</v>
      </c>
      <c r="E311">
        <v>24637.410577775001</v>
      </c>
      <c r="F311">
        <v>2432.35</v>
      </c>
      <c r="G311">
        <v>51.388056317201801</v>
      </c>
      <c r="H311">
        <v>2.0167207972544601</v>
      </c>
      <c r="I311">
        <v>43.119500126980199</v>
      </c>
      <c r="J311">
        <v>5.5865612701907601</v>
      </c>
      <c r="K311">
        <v>2301.0198950611398</v>
      </c>
      <c r="L311">
        <v>1922.70724058518</v>
      </c>
      <c r="M311">
        <v>59.621541550668098</v>
      </c>
      <c r="N311">
        <v>0.88578106684764801</v>
      </c>
      <c r="O311">
        <v>10.4528542356157</v>
      </c>
      <c r="P311">
        <v>94.572434205263505</v>
      </c>
      <c r="Q311">
        <v>0.106164254687237</v>
      </c>
    </row>
    <row r="312" spans="1:17" x14ac:dyDescent="0.3">
      <c r="A312" t="s">
        <v>726</v>
      </c>
      <c r="B312" t="s">
        <v>727</v>
      </c>
      <c r="C312" t="s">
        <v>3151</v>
      </c>
      <c r="D312" t="s">
        <v>154</v>
      </c>
      <c r="E312">
        <v>24560.759682945001</v>
      </c>
      <c r="F312">
        <v>772.65</v>
      </c>
      <c r="G312">
        <v>82.468296542856294</v>
      </c>
      <c r="H312">
        <v>4.0653121881348602</v>
      </c>
      <c r="I312">
        <v>37.0817515635826</v>
      </c>
      <c r="J312">
        <v>8.5242375801810297</v>
      </c>
      <c r="K312">
        <v>723.64431047368396</v>
      </c>
      <c r="L312">
        <v>603.02780239031495</v>
      </c>
      <c r="M312">
        <v>55.662825420027303</v>
      </c>
      <c r="N312">
        <v>1.0218827789071301</v>
      </c>
      <c r="O312">
        <v>9.2279816216915798</v>
      </c>
      <c r="P312">
        <v>147.64423076923001</v>
      </c>
      <c r="Q312">
        <v>0.15692246290574299</v>
      </c>
    </row>
    <row r="313" spans="1:17" x14ac:dyDescent="0.3">
      <c r="A313" t="s">
        <v>728</v>
      </c>
      <c r="B313" t="s">
        <v>729</v>
      </c>
      <c r="C313" t="s">
        <v>3142</v>
      </c>
      <c r="D313" t="s">
        <v>594</v>
      </c>
      <c r="E313">
        <v>24260.227783614999</v>
      </c>
      <c r="F313">
        <v>933.65</v>
      </c>
      <c r="G313">
        <v>0.12689221549319599</v>
      </c>
      <c r="H313">
        <v>-7.2800422370919504</v>
      </c>
      <c r="I313">
        <v>12.3910108422637</v>
      </c>
      <c r="J313">
        <v>1.79290678978445</v>
      </c>
      <c r="K313">
        <v>947.29465754814203</v>
      </c>
      <c r="L313">
        <v>827.54540393387595</v>
      </c>
      <c r="M313">
        <v>34.404086509702701</v>
      </c>
      <c r="N313">
        <v>0.49910410145595002</v>
      </c>
      <c r="O313">
        <v>28.7634552562523</v>
      </c>
      <c r="P313">
        <v>54.5778145695364</v>
      </c>
      <c r="Q313">
        <v>8.3004675223727994E-2</v>
      </c>
    </row>
    <row r="314" spans="1:17" x14ac:dyDescent="0.3">
      <c r="A314" t="s">
        <v>730</v>
      </c>
      <c r="B314" t="s">
        <v>731</v>
      </c>
      <c r="C314" t="s">
        <v>3142</v>
      </c>
      <c r="D314" t="s">
        <v>412</v>
      </c>
      <c r="E314">
        <v>23910.363892245001</v>
      </c>
      <c r="F314">
        <v>4851.6499999999996</v>
      </c>
      <c r="G314">
        <v>63.849798951133899</v>
      </c>
      <c r="H314">
        <v>8.7233679758748792</v>
      </c>
      <c r="I314">
        <v>39.785493887990803</v>
      </c>
      <c r="J314">
        <v>9.9257679629290294</v>
      </c>
      <c r="K314">
        <v>4382.7103469476497</v>
      </c>
      <c r="L314">
        <v>3704.9247464662299</v>
      </c>
      <c r="M314">
        <v>74.191126574972898</v>
      </c>
      <c r="N314">
        <v>1.01035992716872</v>
      </c>
      <c r="O314">
        <v>2.4362845629837402</v>
      </c>
      <c r="P314">
        <v>117.562780269058</v>
      </c>
      <c r="Q314">
        <v>4.3143449814401998E-2</v>
      </c>
    </row>
    <row r="315" spans="1:17" x14ac:dyDescent="0.3">
      <c r="A315" t="s">
        <v>732</v>
      </c>
      <c r="B315" t="s">
        <v>733</v>
      </c>
      <c r="C315" t="s">
        <v>3151</v>
      </c>
      <c r="D315" t="s">
        <v>458</v>
      </c>
      <c r="E315">
        <v>23318.06803722</v>
      </c>
      <c r="F315">
        <v>366.3</v>
      </c>
      <c r="G315">
        <v>67.432512537399901</v>
      </c>
      <c r="H315">
        <v>4.9199797822378599</v>
      </c>
      <c r="I315">
        <v>39.787769769372503</v>
      </c>
      <c r="J315">
        <v>-0.20548441321684999</v>
      </c>
      <c r="K315">
        <v>346.48534075077299</v>
      </c>
      <c r="L315">
        <v>286.13335831656099</v>
      </c>
      <c r="M315">
        <v>54.190841165814199</v>
      </c>
      <c r="N315">
        <v>0.61706245378144098</v>
      </c>
      <c r="O315">
        <v>4.7911547911547903</v>
      </c>
      <c r="P315">
        <v>122</v>
      </c>
      <c r="Q315">
        <v>0.18977249477608099</v>
      </c>
    </row>
    <row r="316" spans="1:17" x14ac:dyDescent="0.3">
      <c r="A316" t="s">
        <v>734</v>
      </c>
      <c r="B316" t="s">
        <v>735</v>
      </c>
      <c r="C316" t="s">
        <v>3153</v>
      </c>
      <c r="D316" t="s">
        <v>736</v>
      </c>
      <c r="E316">
        <v>23309.657309099999</v>
      </c>
      <c r="F316">
        <v>338.2</v>
      </c>
      <c r="G316">
        <v>82.240237902259395</v>
      </c>
      <c r="H316">
        <v>9.3005836074330599</v>
      </c>
      <c r="I316">
        <v>59.189512565868199</v>
      </c>
      <c r="J316">
        <v>8.3088200601844893</v>
      </c>
      <c r="K316">
        <v>305.79622399091699</v>
      </c>
      <c r="L316">
        <v>245.293546327005</v>
      </c>
      <c r="M316">
        <v>70.958904206676706</v>
      </c>
      <c r="N316">
        <v>0.429576991480416</v>
      </c>
      <c r="O316">
        <v>2.4837374334713198</v>
      </c>
      <c r="P316">
        <v>128.05124747134099</v>
      </c>
      <c r="Q316">
        <v>5.6002718016596002E-2</v>
      </c>
    </row>
    <row r="317" spans="1:17" x14ac:dyDescent="0.3">
      <c r="A317" t="s">
        <v>737</v>
      </c>
      <c r="B317" t="s">
        <v>738</v>
      </c>
      <c r="C317" t="s">
        <v>3146</v>
      </c>
      <c r="D317" t="s">
        <v>51</v>
      </c>
      <c r="E317">
        <v>23299.609903339999</v>
      </c>
      <c r="F317">
        <v>1185.3499999999999</v>
      </c>
      <c r="G317">
        <v>22.230361316801201</v>
      </c>
      <c r="H317">
        <v>2.2000098160544099</v>
      </c>
      <c r="I317">
        <v>15.5651820747937</v>
      </c>
      <c r="J317">
        <v>-3.0788663046987899</v>
      </c>
      <c r="K317">
        <v>1154.59849459613</v>
      </c>
      <c r="L317">
        <v>1017.48569862949</v>
      </c>
      <c r="M317">
        <v>49.765107706603501</v>
      </c>
      <c r="N317">
        <v>0.74258914053545</v>
      </c>
      <c r="O317">
        <v>10.001265449023499</v>
      </c>
      <c r="P317">
        <v>67.623559357986196</v>
      </c>
      <c r="Q317">
        <v>3.7547323481987999E-2</v>
      </c>
    </row>
    <row r="318" spans="1:17" x14ac:dyDescent="0.3">
      <c r="A318" t="s">
        <v>739</v>
      </c>
      <c r="B318" t="s">
        <v>740</v>
      </c>
      <c r="C318" t="s">
        <v>3142</v>
      </c>
      <c r="D318" t="s">
        <v>412</v>
      </c>
      <c r="E318">
        <v>23245.858201409999</v>
      </c>
      <c r="F318">
        <v>1036.05</v>
      </c>
      <c r="G318">
        <v>-26.615728927161499</v>
      </c>
      <c r="H318">
        <v>1.29920986173873</v>
      </c>
      <c r="I318">
        <v>11.4152716803431</v>
      </c>
      <c r="J318">
        <v>7.2345386352130401</v>
      </c>
      <c r="K318">
        <v>1042.2651459108899</v>
      </c>
      <c r="L318">
        <v>968.26305903177297</v>
      </c>
      <c r="M318">
        <v>39.571380560668103</v>
      </c>
      <c r="N318">
        <v>0.63782726106492005</v>
      </c>
      <c r="O318">
        <v>10.4000772163505</v>
      </c>
      <c r="P318">
        <v>40.653000271517698</v>
      </c>
      <c r="Q318">
        <v>-6.4493323946271996E-2</v>
      </c>
    </row>
    <row r="319" spans="1:17" x14ac:dyDescent="0.3">
      <c r="A319" t="s">
        <v>741</v>
      </c>
      <c r="B319" t="s">
        <v>742</v>
      </c>
      <c r="C319" t="s">
        <v>3152</v>
      </c>
      <c r="D319" t="s">
        <v>95</v>
      </c>
      <c r="E319">
        <v>23200.990398599999</v>
      </c>
      <c r="F319">
        <v>287</v>
      </c>
      <c r="G319">
        <v>-35.851575368487303</v>
      </c>
      <c r="H319">
        <v>-2.6880521893613798</v>
      </c>
      <c r="I319">
        <v>-6.7928643601954901</v>
      </c>
      <c r="J319">
        <v>1.98557580563159</v>
      </c>
      <c r="K319">
        <v>296.16992077330002</v>
      </c>
      <c r="L319">
        <v>294.52830804504799</v>
      </c>
      <c r="M319">
        <v>40.178939695447099</v>
      </c>
      <c r="N319">
        <v>0.49545726491180497</v>
      </c>
      <c r="O319">
        <v>24.494773519163701</v>
      </c>
      <c r="P319">
        <v>13.956720270001901</v>
      </c>
      <c r="Q319">
        <v>-8.4211045910340995E-2</v>
      </c>
    </row>
    <row r="320" spans="1:17" hidden="1" x14ac:dyDescent="0.3">
      <c r="A320" t="s">
        <v>743</v>
      </c>
      <c r="B320" t="s">
        <v>744</v>
      </c>
      <c r="C320" t="s">
        <v>3157</v>
      </c>
      <c r="D320" t="s">
        <v>745</v>
      </c>
      <c r="E320">
        <v>23025.673136879999</v>
      </c>
      <c r="F320">
        <v>96.05</v>
      </c>
      <c r="G320">
        <v>51.053528535394399</v>
      </c>
      <c r="H320">
        <v>1.2460783026006099</v>
      </c>
      <c r="I320">
        <v>3.5857472326281701</v>
      </c>
      <c r="J320">
        <v>0.58617340511714999</v>
      </c>
      <c r="K320">
        <v>98.870316496878402</v>
      </c>
      <c r="L320">
        <v>88.200266658936798</v>
      </c>
      <c r="M320">
        <v>50.681017208567297</v>
      </c>
      <c r="N320">
        <v>0.53921787905949004</v>
      </c>
      <c r="O320">
        <v>10.9838625715773</v>
      </c>
      <c r="P320">
        <v>87.049659201557901</v>
      </c>
      <c r="Q320">
        <v>2.0612820630179999E-2</v>
      </c>
    </row>
    <row r="321" spans="1:17" x14ac:dyDescent="0.3">
      <c r="A321" t="s">
        <v>746</v>
      </c>
      <c r="B321" t="s">
        <v>747</v>
      </c>
      <c r="C321" t="s">
        <v>3143</v>
      </c>
      <c r="D321" t="s">
        <v>748</v>
      </c>
      <c r="E321">
        <v>22998.828861030001</v>
      </c>
      <c r="F321">
        <v>239.35</v>
      </c>
      <c r="G321">
        <v>-49.362358819083703</v>
      </c>
      <c r="H321">
        <v>-12.5982847373252</v>
      </c>
      <c r="I321">
        <v>-16.711338196865</v>
      </c>
      <c r="J321">
        <v>2.5156325443395501E-2</v>
      </c>
      <c r="K321">
        <v>273.544565945984</v>
      </c>
      <c r="L321">
        <v>275.77615570490502</v>
      </c>
      <c r="M321">
        <v>27.6208107060794</v>
      </c>
      <c r="N321">
        <v>0.37217137861368399</v>
      </c>
      <c r="O321">
        <v>60.5598495926467</v>
      </c>
      <c r="P321">
        <v>5.6499668947252104</v>
      </c>
      <c r="Q321">
        <v>6.5607954881257993E-2</v>
      </c>
    </row>
    <row r="322" spans="1:17" x14ac:dyDescent="0.3">
      <c r="A322" t="s">
        <v>749</v>
      </c>
      <c r="B322" t="s">
        <v>750</v>
      </c>
      <c r="C322" t="s">
        <v>3156</v>
      </c>
      <c r="D322" t="s">
        <v>172</v>
      </c>
      <c r="E322">
        <v>22844.299330825001</v>
      </c>
      <c r="F322">
        <v>7759.15</v>
      </c>
      <c r="G322">
        <v>-12.2081407819496</v>
      </c>
      <c r="H322">
        <v>3.0168882004954001</v>
      </c>
      <c r="I322">
        <v>20.153064903999098</v>
      </c>
      <c r="J322">
        <v>0.75928505290162496</v>
      </c>
      <c r="K322">
        <v>7691.1762069033803</v>
      </c>
      <c r="L322">
        <v>7069.3960688975103</v>
      </c>
      <c r="M322">
        <v>45.684968883872401</v>
      </c>
      <c r="N322">
        <v>0.720954979395663</v>
      </c>
      <c r="O322">
        <v>5.4239188570912997</v>
      </c>
      <c r="P322">
        <v>49.939611776186702</v>
      </c>
      <c r="Q322">
        <v>-8.8281880133029997E-2</v>
      </c>
    </row>
    <row r="323" spans="1:17" x14ac:dyDescent="0.3">
      <c r="A323" t="s">
        <v>751</v>
      </c>
      <c r="B323" t="s">
        <v>752</v>
      </c>
      <c r="C323" t="s">
        <v>3144</v>
      </c>
      <c r="D323" t="s">
        <v>127</v>
      </c>
      <c r="E323">
        <v>22705.907993299999</v>
      </c>
      <c r="F323">
        <v>906.85</v>
      </c>
      <c r="G323">
        <v>60.846131736200398</v>
      </c>
      <c r="H323">
        <v>9.9075573945857602</v>
      </c>
      <c r="I323">
        <v>62.562361270898599</v>
      </c>
      <c r="J323">
        <v>6.0291036889552796</v>
      </c>
      <c r="K323">
        <v>859.25831593540602</v>
      </c>
      <c r="L323">
        <v>698.33364780193597</v>
      </c>
      <c r="M323">
        <v>57.557758490851</v>
      </c>
      <c r="N323">
        <v>0.66984435908541695</v>
      </c>
      <c r="O323">
        <v>11.148481005679001</v>
      </c>
      <c r="P323">
        <v>101.432696579298</v>
      </c>
    </row>
    <row r="324" spans="1:17" x14ac:dyDescent="0.3">
      <c r="A324" t="s">
        <v>753</v>
      </c>
      <c r="B324" t="s">
        <v>754</v>
      </c>
      <c r="C324" t="s">
        <v>3140</v>
      </c>
      <c r="D324" t="s">
        <v>181</v>
      </c>
      <c r="E324">
        <v>22291.991465759998</v>
      </c>
      <c r="F324">
        <v>395.1</v>
      </c>
      <c r="G324">
        <v>12.260816003331399</v>
      </c>
      <c r="H324">
        <v>0.95605708979305204</v>
      </c>
      <c r="I324">
        <v>-9.3507617560350091</v>
      </c>
      <c r="J324">
        <v>-0.228002637737002</v>
      </c>
      <c r="K324">
        <v>394.74634559894503</v>
      </c>
      <c r="L324">
        <v>347.98021513983502</v>
      </c>
      <c r="M324">
        <v>30.6175313496203</v>
      </c>
      <c r="N324">
        <v>0.31232436147218801</v>
      </c>
      <c r="O324">
        <v>18.881295874462101</v>
      </c>
      <c r="P324">
        <v>55.245579567779899</v>
      </c>
      <c r="Q324">
        <v>1.1809767929741999E-2</v>
      </c>
    </row>
    <row r="325" spans="1:17" x14ac:dyDescent="0.3">
      <c r="A325" t="s">
        <v>755</v>
      </c>
      <c r="B325" t="s">
        <v>756</v>
      </c>
      <c r="C325" t="s">
        <v>3151</v>
      </c>
      <c r="D325" t="s">
        <v>757</v>
      </c>
      <c r="E325">
        <v>22194.880491964999</v>
      </c>
      <c r="F325">
        <v>522.85</v>
      </c>
      <c r="G325">
        <v>44.4174455579872</v>
      </c>
      <c r="H325">
        <v>-3.4836964569252702</v>
      </c>
      <c r="I325">
        <v>27.3077846557279</v>
      </c>
      <c r="J325">
        <v>3.8393408740313801</v>
      </c>
      <c r="K325">
        <v>535.74064632983504</v>
      </c>
      <c r="L325">
        <v>489.27564126746603</v>
      </c>
      <c r="M325">
        <v>59.238563967960502</v>
      </c>
      <c r="N325">
        <v>0.89603004505497896</v>
      </c>
      <c r="O325">
        <v>43.081189633738099</v>
      </c>
      <c r="P325">
        <v>95.970764617691103</v>
      </c>
      <c r="Q325">
        <v>0.254380439021753</v>
      </c>
    </row>
    <row r="326" spans="1:17" x14ac:dyDescent="0.3">
      <c r="A326" t="s">
        <v>758</v>
      </c>
      <c r="B326" t="s">
        <v>759</v>
      </c>
      <c r="C326" t="s">
        <v>3141</v>
      </c>
      <c r="D326" t="s">
        <v>760</v>
      </c>
      <c r="E326">
        <v>22174.1436003899</v>
      </c>
      <c r="F326">
        <v>1581.55</v>
      </c>
      <c r="G326">
        <v>22.5646896860694</v>
      </c>
      <c r="H326">
        <v>2.7003255020246399</v>
      </c>
      <c r="I326">
        <v>34.380548578500701</v>
      </c>
      <c r="J326">
        <v>-2.1133154407440902</v>
      </c>
      <c r="K326">
        <v>1550.9468883736999</v>
      </c>
      <c r="L326">
        <v>1353.0397939607899</v>
      </c>
      <c r="M326">
        <v>49.103730374119898</v>
      </c>
      <c r="N326">
        <v>0.48544385461082801</v>
      </c>
      <c r="O326">
        <v>8.4379248205873996</v>
      </c>
      <c r="P326">
        <v>60.051611597429499</v>
      </c>
      <c r="Q326">
        <v>3.3031481513976002E-2</v>
      </c>
    </row>
    <row r="327" spans="1:17" x14ac:dyDescent="0.3">
      <c r="A327" t="s">
        <v>761</v>
      </c>
      <c r="B327" t="s">
        <v>762</v>
      </c>
      <c r="C327" t="s">
        <v>3152</v>
      </c>
      <c r="D327" t="s">
        <v>763</v>
      </c>
      <c r="E327">
        <v>22144.0703235</v>
      </c>
      <c r="F327">
        <v>1390.45</v>
      </c>
      <c r="G327">
        <v>-17.052057362586499</v>
      </c>
      <c r="H327">
        <v>-3.31114552347693</v>
      </c>
      <c r="I327">
        <v>1.5822783632731201</v>
      </c>
      <c r="J327">
        <v>-0.79781775514199604</v>
      </c>
      <c r="K327">
        <v>1425.23093929124</v>
      </c>
      <c r="L327">
        <v>1356.23048598686</v>
      </c>
      <c r="M327">
        <v>30.190484737529498</v>
      </c>
      <c r="N327">
        <v>0.88324754234045899</v>
      </c>
      <c r="O327">
        <v>13.5387824085727</v>
      </c>
      <c r="P327">
        <v>25.2262800018012</v>
      </c>
      <c r="Q327">
        <v>-1.0053834009015E-2</v>
      </c>
    </row>
    <row r="328" spans="1:17" x14ac:dyDescent="0.3">
      <c r="A328" t="s">
        <v>764</v>
      </c>
      <c r="B328" t="s">
        <v>765</v>
      </c>
      <c r="C328" t="s">
        <v>3142</v>
      </c>
      <c r="D328" t="s">
        <v>222</v>
      </c>
      <c r="E328">
        <v>22063.34170614</v>
      </c>
      <c r="F328">
        <v>765.3</v>
      </c>
      <c r="G328">
        <v>46.300522625996102</v>
      </c>
      <c r="H328">
        <v>7.5603807755387802</v>
      </c>
      <c r="I328">
        <v>38.4138093890137</v>
      </c>
      <c r="J328">
        <v>11.3571192568493</v>
      </c>
      <c r="K328">
        <v>716.72065028988902</v>
      </c>
      <c r="L328">
        <v>615.99650076464297</v>
      </c>
      <c r="M328">
        <v>65.866005293221505</v>
      </c>
      <c r="N328">
        <v>1.99045873059791</v>
      </c>
      <c r="O328">
        <v>5.0568404547236501</v>
      </c>
      <c r="P328">
        <v>80.921985815602795</v>
      </c>
      <c r="Q328">
        <v>-9.3740311571380002E-3</v>
      </c>
    </row>
    <row r="329" spans="1:17" hidden="1" x14ac:dyDescent="0.3">
      <c r="A329" t="s">
        <v>766</v>
      </c>
      <c r="B329" t="s">
        <v>767</v>
      </c>
      <c r="C329" t="s">
        <v>3157</v>
      </c>
      <c r="D329" t="s">
        <v>117</v>
      </c>
      <c r="E329">
        <v>21970.202120400001</v>
      </c>
      <c r="F329">
        <v>361.5</v>
      </c>
      <c r="G329">
        <v>-49.045071905988401</v>
      </c>
      <c r="H329">
        <v>-4.3339796313990098</v>
      </c>
      <c r="I329">
        <v>-27.521598560944302</v>
      </c>
      <c r="J329">
        <v>-6.3668533572830602E-2</v>
      </c>
      <c r="K329">
        <v>394.71097675883198</v>
      </c>
      <c r="L329">
        <v>399.19324368190797</v>
      </c>
      <c r="M329">
        <v>37.951579687365097</v>
      </c>
      <c r="N329">
        <v>0.78266165546399102</v>
      </c>
      <c r="O329">
        <v>59.709543568464703</v>
      </c>
      <c r="P329">
        <v>19.3857331571994</v>
      </c>
      <c r="Q329">
        <v>3.1848680266594001E-2</v>
      </c>
    </row>
    <row r="330" spans="1:17" x14ac:dyDescent="0.3">
      <c r="A330" t="s">
        <v>768</v>
      </c>
      <c r="B330" t="s">
        <v>769</v>
      </c>
      <c r="C330" t="s">
        <v>3140</v>
      </c>
      <c r="D330" t="s">
        <v>268</v>
      </c>
      <c r="E330">
        <v>21842.789605872</v>
      </c>
      <c r="F330">
        <v>220.83</v>
      </c>
      <c r="G330">
        <v>27.580222080679398</v>
      </c>
      <c r="H330">
        <v>-10.1868590799521</v>
      </c>
      <c r="I330">
        <v>-5.78357504533796</v>
      </c>
      <c r="J330">
        <v>-2.57881420544624</v>
      </c>
      <c r="K330">
        <v>242.56890049813299</v>
      </c>
      <c r="L330">
        <v>217.595449043472</v>
      </c>
      <c r="M330">
        <v>27.127921059191301</v>
      </c>
      <c r="N330">
        <v>0.52279151719172101</v>
      </c>
      <c r="O330">
        <v>28.786849612824302</v>
      </c>
      <c r="P330">
        <v>66.7900302114803</v>
      </c>
      <c r="Q330">
        <v>4.1584575149264003E-2</v>
      </c>
    </row>
    <row r="331" spans="1:17" x14ac:dyDescent="0.3">
      <c r="A331" t="s">
        <v>770</v>
      </c>
      <c r="B331" t="s">
        <v>771</v>
      </c>
      <c r="C331" t="s">
        <v>3146</v>
      </c>
      <c r="D331" t="s">
        <v>275</v>
      </c>
      <c r="E331">
        <v>21693.532361025002</v>
      </c>
      <c r="F331">
        <v>542.15</v>
      </c>
      <c r="G331">
        <v>17.012262489874399</v>
      </c>
      <c r="H331">
        <v>0.93164084072597997</v>
      </c>
      <c r="I331">
        <v>27.4146216148972</v>
      </c>
      <c r="J331">
        <v>4.8172488329943297</v>
      </c>
      <c r="K331">
        <v>518.57626728831804</v>
      </c>
      <c r="L331">
        <v>448.15395373726898</v>
      </c>
      <c r="M331">
        <v>46.144197302014199</v>
      </c>
      <c r="N331">
        <v>0.82605846559081697</v>
      </c>
      <c r="O331">
        <v>6.98146269482615</v>
      </c>
      <c r="P331">
        <v>54.899999999999899</v>
      </c>
      <c r="Q331">
        <v>0.11779802865456999</v>
      </c>
    </row>
    <row r="332" spans="1:17" x14ac:dyDescent="0.3">
      <c r="A332" t="s">
        <v>772</v>
      </c>
      <c r="B332" t="s">
        <v>773</v>
      </c>
      <c r="C332" t="s">
        <v>3154</v>
      </c>
      <c r="D332" t="s">
        <v>538</v>
      </c>
      <c r="E332">
        <v>21288.189038944001</v>
      </c>
      <c r="F332">
        <v>176.48</v>
      </c>
      <c r="G332">
        <v>-40.607524894900799</v>
      </c>
      <c r="H332">
        <v>-6.37108351545463E-2</v>
      </c>
      <c r="I332">
        <v>-2.8434073522549301</v>
      </c>
      <c r="J332">
        <v>1.2754533921599001</v>
      </c>
      <c r="K332">
        <v>183.81526215084401</v>
      </c>
      <c r="L332">
        <v>176.31917430632899</v>
      </c>
      <c r="M332">
        <v>34.739732544233497</v>
      </c>
      <c r="N332">
        <v>0.66178825753785797</v>
      </c>
      <c r="O332">
        <v>26.212601994560298</v>
      </c>
      <c r="P332">
        <v>24.063268892794301</v>
      </c>
      <c r="Q332">
        <v>3.6910080457198999E-2</v>
      </c>
    </row>
    <row r="333" spans="1:17" x14ac:dyDescent="0.3">
      <c r="A333" t="s">
        <v>774</v>
      </c>
      <c r="B333" t="s">
        <v>775</v>
      </c>
      <c r="C333" t="s">
        <v>3146</v>
      </c>
      <c r="D333" t="s">
        <v>51</v>
      </c>
      <c r="E333">
        <v>21120.96542556</v>
      </c>
      <c r="F333">
        <v>2018.9</v>
      </c>
      <c r="G333">
        <v>47.710025567656501</v>
      </c>
      <c r="H333">
        <v>-0.83534396768680197</v>
      </c>
      <c r="I333">
        <v>15.679585310268401</v>
      </c>
      <c r="J333">
        <v>2.1742084920657501</v>
      </c>
      <c r="K333">
        <v>1898.3015159645499</v>
      </c>
      <c r="L333">
        <v>1613.06674098795</v>
      </c>
      <c r="M333">
        <v>57.458775842687302</v>
      </c>
      <c r="N333">
        <v>0.45256020469614799</v>
      </c>
      <c r="O333">
        <v>31.953043736688201</v>
      </c>
      <c r="P333">
        <v>79.370085735862403</v>
      </c>
    </row>
    <row r="334" spans="1:17" x14ac:dyDescent="0.3">
      <c r="A334" t="s">
        <v>776</v>
      </c>
      <c r="B334" t="s">
        <v>777</v>
      </c>
      <c r="C334" t="s">
        <v>3145</v>
      </c>
      <c r="D334" t="s">
        <v>209</v>
      </c>
      <c r="E334">
        <v>21105.816298599999</v>
      </c>
      <c r="F334">
        <v>1299.25</v>
      </c>
      <c r="G334">
        <v>64.675650917596201</v>
      </c>
      <c r="H334">
        <v>-5.4756179921116201</v>
      </c>
      <c r="I334">
        <v>-1.4364685137225199</v>
      </c>
      <c r="J334">
        <v>-2.2376416505584702</v>
      </c>
      <c r="K334">
        <v>1320.37030957825</v>
      </c>
      <c r="L334">
        <v>1146.92148960912</v>
      </c>
      <c r="M334">
        <v>40.577661723513501</v>
      </c>
      <c r="N334">
        <v>0.99688459409236396</v>
      </c>
      <c r="O334">
        <v>11.525880315566599</v>
      </c>
      <c r="P334">
        <v>116.091476091476</v>
      </c>
      <c r="Q334">
        <v>0.155717555802525</v>
      </c>
    </row>
    <row r="335" spans="1:17" x14ac:dyDescent="0.3">
      <c r="A335" t="s">
        <v>778</v>
      </c>
      <c r="B335" t="s">
        <v>779</v>
      </c>
      <c r="C335" t="s">
        <v>3145</v>
      </c>
      <c r="D335" t="s">
        <v>48</v>
      </c>
      <c r="E335">
        <v>21044.039011249999</v>
      </c>
      <c r="F335">
        <v>223.75</v>
      </c>
      <c r="G335">
        <v>14.873378483806199</v>
      </c>
      <c r="H335">
        <v>-4.4336931794752896</v>
      </c>
      <c r="I335">
        <v>-10.777849801603599</v>
      </c>
      <c r="J335">
        <v>1.0437006897471499</v>
      </c>
      <c r="K335">
        <v>240.24950213467201</v>
      </c>
      <c r="L335">
        <v>232.442464390189</v>
      </c>
      <c r="M335">
        <v>50.300240923522203</v>
      </c>
      <c r="N335">
        <v>0.60324075416586698</v>
      </c>
      <c r="O335">
        <v>57.139664804469199</v>
      </c>
      <c r="P335">
        <v>75.834970530451798</v>
      </c>
      <c r="Q335">
        <v>0.14848254744422801</v>
      </c>
    </row>
    <row r="336" spans="1:17" x14ac:dyDescent="0.3">
      <c r="A336" t="s">
        <v>780</v>
      </c>
      <c r="B336" t="s">
        <v>781</v>
      </c>
      <c r="C336" t="s">
        <v>3151</v>
      </c>
      <c r="D336" t="s">
        <v>258</v>
      </c>
      <c r="E336">
        <v>21011.989703570001</v>
      </c>
      <c r="F336">
        <v>664.15</v>
      </c>
      <c r="G336">
        <v>11.1696274787412</v>
      </c>
      <c r="H336">
        <v>-3.7053322692961999</v>
      </c>
      <c r="I336">
        <v>-5.6453425483686797</v>
      </c>
      <c r="J336">
        <v>1.73520239736346</v>
      </c>
      <c r="K336">
        <v>683.70467683055301</v>
      </c>
      <c r="L336">
        <v>644.50178689123697</v>
      </c>
      <c r="M336">
        <v>41.610105845062897</v>
      </c>
      <c r="N336">
        <v>0.70075143669999895</v>
      </c>
      <c r="O336">
        <v>20.296619739516601</v>
      </c>
      <c r="P336">
        <v>42.277206512425003</v>
      </c>
      <c r="Q336">
        <v>0.115142040489842</v>
      </c>
    </row>
    <row r="337" spans="1:17" x14ac:dyDescent="0.3">
      <c r="A337" t="s">
        <v>782</v>
      </c>
      <c r="B337" t="s">
        <v>783</v>
      </c>
      <c r="C337" t="s">
        <v>3146</v>
      </c>
      <c r="D337" t="s">
        <v>275</v>
      </c>
      <c r="E337">
        <v>20895.997209779998</v>
      </c>
      <c r="F337">
        <v>419.65</v>
      </c>
      <c r="G337">
        <v>2.2399826699980601</v>
      </c>
      <c r="H337">
        <v>5.2689619048802303</v>
      </c>
      <c r="I337">
        <v>-31.324532487059301</v>
      </c>
      <c r="J337">
        <v>2.1766344902910002</v>
      </c>
      <c r="K337">
        <v>406.20230594866399</v>
      </c>
      <c r="L337">
        <v>384.92895613408399</v>
      </c>
      <c r="M337">
        <v>50.497911283639503</v>
      </c>
      <c r="N337">
        <v>0.42723685347885598</v>
      </c>
      <c r="O337">
        <v>32.967949481710903</v>
      </c>
      <c r="P337">
        <v>34.892317582770801</v>
      </c>
      <c r="Q337">
        <v>0.120896874003958</v>
      </c>
    </row>
    <row r="338" spans="1:17" x14ac:dyDescent="0.3">
      <c r="A338" t="s">
        <v>784</v>
      </c>
      <c r="B338" t="s">
        <v>785</v>
      </c>
      <c r="C338" t="s">
        <v>3155</v>
      </c>
      <c r="D338" t="s">
        <v>133</v>
      </c>
      <c r="E338">
        <v>20866.540166954899</v>
      </c>
      <c r="F338">
        <v>1485.05</v>
      </c>
      <c r="G338">
        <v>163.26466085099199</v>
      </c>
      <c r="H338">
        <v>4.2096678160268297</v>
      </c>
      <c r="I338">
        <v>5.4341319663950802</v>
      </c>
      <c r="J338">
        <v>-2.41793950858743</v>
      </c>
      <c r="K338">
        <v>1502.4756879859001</v>
      </c>
      <c r="L338">
        <v>1280.5592749085399</v>
      </c>
      <c r="M338">
        <v>35.7088356312249</v>
      </c>
      <c r="N338">
        <v>0.73546316424921299</v>
      </c>
      <c r="O338">
        <v>10.905356721995901</v>
      </c>
      <c r="P338">
        <v>191.61512027491401</v>
      </c>
    </row>
    <row r="339" spans="1:17" x14ac:dyDescent="0.3">
      <c r="A339" t="s">
        <v>786</v>
      </c>
      <c r="B339" t="s">
        <v>787</v>
      </c>
      <c r="C339" t="s">
        <v>3145</v>
      </c>
      <c r="D339" t="s">
        <v>48</v>
      </c>
      <c r="E339">
        <v>20538.504768399998</v>
      </c>
      <c r="F339">
        <v>1766</v>
      </c>
      <c r="G339">
        <v>211.74284226393499</v>
      </c>
      <c r="H339">
        <v>14.1046069150847</v>
      </c>
      <c r="I339">
        <v>80.920491305186303</v>
      </c>
      <c r="J339">
        <v>5.7325420044591597</v>
      </c>
      <c r="K339">
        <v>1617.0089187854701</v>
      </c>
      <c r="L339">
        <v>1271.05954524345</v>
      </c>
      <c r="M339">
        <v>72.607623656836495</v>
      </c>
      <c r="N339">
        <v>1.1827298392922601</v>
      </c>
      <c r="O339">
        <v>3.1710079275198</v>
      </c>
      <c r="P339">
        <v>267.916666666666</v>
      </c>
      <c r="Q339">
        <v>0.20723533104481501</v>
      </c>
    </row>
    <row r="340" spans="1:17" x14ac:dyDescent="0.3">
      <c r="A340" t="s">
        <v>788</v>
      </c>
      <c r="B340" t="s">
        <v>789</v>
      </c>
      <c r="C340" t="s">
        <v>3156</v>
      </c>
      <c r="D340" t="s">
        <v>448</v>
      </c>
      <c r="E340">
        <v>20458.412475199999</v>
      </c>
      <c r="F340">
        <v>1973.5</v>
      </c>
      <c r="G340">
        <v>-14.8075533435424</v>
      </c>
      <c r="H340">
        <v>4.8797231959024199</v>
      </c>
      <c r="I340">
        <v>8.7158432515959596</v>
      </c>
      <c r="J340">
        <v>1.2946117316602299</v>
      </c>
      <c r="K340">
        <v>1983.6720474272699</v>
      </c>
      <c r="L340">
        <v>1874.2980647030899</v>
      </c>
      <c r="M340">
        <v>45.369535506604002</v>
      </c>
      <c r="N340">
        <v>0.86631946537058901</v>
      </c>
      <c r="O340">
        <v>18.064352672916101</v>
      </c>
      <c r="P340">
        <v>34.967856654356403</v>
      </c>
      <c r="Q340">
        <v>-4.0983149485491997E-2</v>
      </c>
    </row>
    <row r="341" spans="1:17" x14ac:dyDescent="0.3">
      <c r="A341" t="s">
        <v>790</v>
      </c>
      <c r="B341" t="s">
        <v>791</v>
      </c>
      <c r="C341" t="s">
        <v>3141</v>
      </c>
      <c r="D341" t="s">
        <v>278</v>
      </c>
      <c r="E341">
        <v>20451.840052175001</v>
      </c>
      <c r="F341">
        <v>1858.85</v>
      </c>
      <c r="G341">
        <v>-20.370619086805501</v>
      </c>
      <c r="H341">
        <v>-11.5808961352986</v>
      </c>
      <c r="I341">
        <v>-19.403497491834699</v>
      </c>
      <c r="J341">
        <v>-0.97668835798823705</v>
      </c>
      <c r="K341">
        <v>1915.14034827215</v>
      </c>
      <c r="L341">
        <v>1869.0616937735899</v>
      </c>
      <c r="M341">
        <v>41.548769762548098</v>
      </c>
      <c r="N341">
        <v>0.39231261584584598</v>
      </c>
      <c r="O341">
        <v>32.283401027517002</v>
      </c>
      <c r="P341">
        <v>20.5401724920562</v>
      </c>
      <c r="Q341">
        <v>5.1825203815789998E-2</v>
      </c>
    </row>
    <row r="342" spans="1:17" hidden="1" x14ac:dyDescent="0.3">
      <c r="A342" t="s">
        <v>792</v>
      </c>
      <c r="B342" t="s">
        <v>793</v>
      </c>
      <c r="C342" t="s">
        <v>3157</v>
      </c>
      <c r="D342" t="s">
        <v>133</v>
      </c>
      <c r="E342">
        <v>20173.740000000002</v>
      </c>
      <c r="F342">
        <v>144.1</v>
      </c>
      <c r="G342">
        <v>-12.3309659157184</v>
      </c>
      <c r="H342">
        <v>5.7450415992594897</v>
      </c>
      <c r="I342">
        <v>-1.49557979754334</v>
      </c>
      <c r="J342">
        <v>1.3141280916470399</v>
      </c>
      <c r="K342">
        <v>141.84620721408899</v>
      </c>
      <c r="L342">
        <v>135.59904258569</v>
      </c>
      <c r="M342">
        <v>53.328059728626101</v>
      </c>
      <c r="N342">
        <v>0.20440538886949</v>
      </c>
      <c r="O342">
        <v>7.4600971547536403</v>
      </c>
      <c r="P342">
        <v>19.833679833679799</v>
      </c>
    </row>
    <row r="343" spans="1:17" x14ac:dyDescent="0.3">
      <c r="A343" t="s">
        <v>794</v>
      </c>
      <c r="B343" t="s">
        <v>795</v>
      </c>
      <c r="C343" t="s">
        <v>3148</v>
      </c>
      <c r="D343" t="s">
        <v>190</v>
      </c>
      <c r="E343">
        <v>20159.95353468</v>
      </c>
      <c r="F343">
        <v>1704.9</v>
      </c>
      <c r="G343">
        <v>11.339950699411</v>
      </c>
      <c r="H343">
        <v>-11.4990912669405</v>
      </c>
      <c r="I343">
        <v>-14.815411548392399</v>
      </c>
      <c r="J343">
        <v>-0.50792016822153796</v>
      </c>
      <c r="K343">
        <v>1866.72958191373</v>
      </c>
      <c r="L343">
        <v>1820.91441173664</v>
      </c>
      <c r="M343">
        <v>27.794744807009099</v>
      </c>
      <c r="N343">
        <v>0.46307071821278101</v>
      </c>
      <c r="O343">
        <v>42.433573816646103</v>
      </c>
      <c r="P343">
        <v>53.132438137153599</v>
      </c>
      <c r="Q343">
        <v>0.19116246582136401</v>
      </c>
    </row>
    <row r="344" spans="1:17" hidden="1" x14ac:dyDescent="0.3">
      <c r="A344" t="s">
        <v>796</v>
      </c>
      <c r="B344" t="s">
        <v>797</v>
      </c>
      <c r="C344" t="s">
        <v>3157</v>
      </c>
      <c r="D344" t="s">
        <v>133</v>
      </c>
      <c r="E344">
        <v>20155.501969815999</v>
      </c>
      <c r="F344">
        <v>365.72</v>
      </c>
      <c r="G344">
        <v>-6.1517172856166598</v>
      </c>
      <c r="H344">
        <v>9.0780493322672093</v>
      </c>
      <c r="I344">
        <v>-5.1148331807059</v>
      </c>
      <c r="J344">
        <v>2.8010011661594998</v>
      </c>
      <c r="K344">
        <v>353.11341727510398</v>
      </c>
      <c r="L344">
        <v>341.61337086495797</v>
      </c>
      <c r="M344">
        <v>42.778347382377802</v>
      </c>
      <c r="N344">
        <v>0.89151538320527302</v>
      </c>
      <c r="O344">
        <v>2.5374603521819799</v>
      </c>
      <c r="P344">
        <v>20.1050903119868</v>
      </c>
      <c r="Q344">
        <v>-0.10379904096142301</v>
      </c>
    </row>
    <row r="345" spans="1:17" x14ac:dyDescent="0.3">
      <c r="A345" t="s">
        <v>798</v>
      </c>
      <c r="B345" t="s">
        <v>799</v>
      </c>
      <c r="C345" t="s">
        <v>3151</v>
      </c>
      <c r="D345" t="s">
        <v>552</v>
      </c>
      <c r="E345">
        <v>20087.053572299999</v>
      </c>
      <c r="F345">
        <v>1313.4</v>
      </c>
      <c r="G345">
        <v>13.420606254555899</v>
      </c>
      <c r="H345">
        <v>-1.75299113258257</v>
      </c>
      <c r="I345">
        <v>21.666530574985099</v>
      </c>
      <c r="J345">
        <v>2.9887636509247102</v>
      </c>
      <c r="K345">
        <v>1403.9926071841001</v>
      </c>
      <c r="L345">
        <v>1286.3981159449299</v>
      </c>
      <c r="M345">
        <v>39.170676346895299</v>
      </c>
      <c r="N345">
        <v>1.00816256428118</v>
      </c>
      <c r="O345">
        <v>29.435054058169602</v>
      </c>
      <c r="P345">
        <v>58.003007518796998</v>
      </c>
      <c r="Q345">
        <v>0.12623553900974399</v>
      </c>
    </row>
    <row r="346" spans="1:17" x14ac:dyDescent="0.3">
      <c r="A346" t="s">
        <v>800</v>
      </c>
      <c r="B346" t="s">
        <v>801</v>
      </c>
      <c r="C346" t="s">
        <v>3148</v>
      </c>
      <c r="D346" t="s">
        <v>190</v>
      </c>
      <c r="E346">
        <v>20062.579307644999</v>
      </c>
      <c r="F346">
        <v>528.85</v>
      </c>
      <c r="G346">
        <v>-17.839511778383599</v>
      </c>
      <c r="H346">
        <v>-1.70979702927169</v>
      </c>
      <c r="I346">
        <v>-2.4137682894332699</v>
      </c>
      <c r="J346">
        <v>0.59112496215025701</v>
      </c>
      <c r="K346">
        <v>557.47260691748704</v>
      </c>
      <c r="L346">
        <v>530.44871535830998</v>
      </c>
      <c r="M346">
        <v>34.871721266616198</v>
      </c>
      <c r="N346">
        <v>1.01395751421826</v>
      </c>
      <c r="O346">
        <v>17.689325895811599</v>
      </c>
      <c r="P346">
        <v>30.002458210422802</v>
      </c>
      <c r="Q346">
        <v>7.2470387779260001E-2</v>
      </c>
    </row>
    <row r="347" spans="1:17" x14ac:dyDescent="0.3">
      <c r="A347" t="s">
        <v>802</v>
      </c>
      <c r="B347" t="s">
        <v>803</v>
      </c>
      <c r="C347" t="s">
        <v>3151</v>
      </c>
      <c r="D347" t="s">
        <v>117</v>
      </c>
      <c r="E347">
        <v>20059.370809619999</v>
      </c>
      <c r="F347">
        <v>13280.15</v>
      </c>
      <c r="G347">
        <v>125.257466790328</v>
      </c>
      <c r="H347">
        <v>-5.2823025342702099</v>
      </c>
      <c r="I347">
        <v>57.090293030466</v>
      </c>
      <c r="J347">
        <v>-1.1337341067081801</v>
      </c>
      <c r="K347">
        <v>13652.005955551</v>
      </c>
      <c r="L347">
        <v>10999.5629376625</v>
      </c>
      <c r="M347">
        <v>39.8808142023695</v>
      </c>
      <c r="N347">
        <v>0.827472827120879</v>
      </c>
      <c r="O347">
        <v>18.2373693068226</v>
      </c>
      <c r="P347">
        <v>197.13828632798899</v>
      </c>
    </row>
    <row r="348" spans="1:17" x14ac:dyDescent="0.3">
      <c r="A348" t="s">
        <v>804</v>
      </c>
      <c r="B348" t="s">
        <v>805</v>
      </c>
      <c r="C348" t="s">
        <v>3150</v>
      </c>
      <c r="D348" t="s">
        <v>77</v>
      </c>
      <c r="E348">
        <v>20058.860138200002</v>
      </c>
      <c r="F348">
        <v>848.9</v>
      </c>
      <c r="G348">
        <v>-39.408122570183899</v>
      </c>
      <c r="H348">
        <v>4.5324527837449802</v>
      </c>
      <c r="I348">
        <v>-5.5625638751104596</v>
      </c>
      <c r="J348">
        <v>1.6650206484719501</v>
      </c>
      <c r="K348">
        <v>844.45381856434904</v>
      </c>
      <c r="L348">
        <v>844.77334351140405</v>
      </c>
      <c r="M348">
        <v>36.2113526897719</v>
      </c>
      <c r="N348">
        <v>0.61753247519598997</v>
      </c>
      <c r="O348">
        <v>24.655436447166899</v>
      </c>
      <c r="P348">
        <v>21.271428571428501</v>
      </c>
      <c r="Q348">
        <v>-6.2384276867248997E-2</v>
      </c>
    </row>
    <row r="349" spans="1:17" x14ac:dyDescent="0.3">
      <c r="A349" t="s">
        <v>806</v>
      </c>
      <c r="B349" t="s">
        <v>807</v>
      </c>
      <c r="C349" t="s">
        <v>3156</v>
      </c>
      <c r="D349" t="s">
        <v>395</v>
      </c>
      <c r="E349">
        <v>20044.634418909998</v>
      </c>
      <c r="F349">
        <v>500.3</v>
      </c>
      <c r="G349">
        <v>44.551635786529197</v>
      </c>
      <c r="H349">
        <v>-6.5655366238638505E-2</v>
      </c>
      <c r="I349">
        <v>25.151646274891601</v>
      </c>
      <c r="J349">
        <v>1.4551065594867301</v>
      </c>
      <c r="K349">
        <v>503.334099599723</v>
      </c>
      <c r="L349">
        <v>443.17984164595998</v>
      </c>
      <c r="M349">
        <v>46.645756655209297</v>
      </c>
      <c r="N349">
        <v>0.65170420569916099</v>
      </c>
      <c r="O349">
        <v>14.801119328402899</v>
      </c>
      <c r="P349">
        <v>89.903207439741806</v>
      </c>
      <c r="Q349">
        <v>3.8994322539611999E-2</v>
      </c>
    </row>
    <row r="350" spans="1:17" x14ac:dyDescent="0.3">
      <c r="A350" t="s">
        <v>808</v>
      </c>
      <c r="B350" t="s">
        <v>809</v>
      </c>
      <c r="C350" t="s">
        <v>3151</v>
      </c>
      <c r="D350" t="s">
        <v>320</v>
      </c>
      <c r="E350">
        <v>19985.887439999999</v>
      </c>
      <c r="F350">
        <v>1744.7</v>
      </c>
      <c r="G350">
        <v>91.5641957650884</v>
      </c>
      <c r="H350">
        <v>3.23878755918191</v>
      </c>
      <c r="I350">
        <v>90.033001075851104</v>
      </c>
      <c r="J350">
        <v>7.5096267813270403</v>
      </c>
      <c r="K350">
        <v>1794.9879971478699</v>
      </c>
      <c r="L350">
        <v>1502.94839611215</v>
      </c>
      <c r="M350">
        <v>53.585534561109498</v>
      </c>
      <c r="N350">
        <v>1.09102257451823</v>
      </c>
      <c r="O350">
        <v>62.423339256032499</v>
      </c>
      <c r="P350">
        <v>169.119234922104</v>
      </c>
      <c r="Q350">
        <v>0.18145802748099299</v>
      </c>
    </row>
    <row r="351" spans="1:17" x14ac:dyDescent="0.3">
      <c r="A351" t="s">
        <v>810</v>
      </c>
      <c r="B351" t="s">
        <v>811</v>
      </c>
      <c r="C351" t="s">
        <v>3155</v>
      </c>
      <c r="D351" t="s">
        <v>133</v>
      </c>
      <c r="E351">
        <v>19908.30592182</v>
      </c>
      <c r="F351">
        <v>1757.4</v>
      </c>
      <c r="G351">
        <v>108.001793451426</v>
      </c>
      <c r="H351">
        <v>5.4047671844087901</v>
      </c>
      <c r="I351">
        <v>5.0391359012994699E-2</v>
      </c>
      <c r="J351">
        <v>6.4495341203908296</v>
      </c>
      <c r="K351">
        <v>1804.51521294281</v>
      </c>
      <c r="L351">
        <v>1606.10928919974</v>
      </c>
      <c r="M351">
        <v>43.088492960221203</v>
      </c>
      <c r="N351">
        <v>0.86930454774896704</v>
      </c>
      <c r="O351">
        <v>22.954558636166801</v>
      </c>
      <c r="P351">
        <v>166.973989788393</v>
      </c>
      <c r="Q351">
        <v>9.0401631981152003E-2</v>
      </c>
    </row>
    <row r="352" spans="1:17" x14ac:dyDescent="0.3">
      <c r="A352" t="s">
        <v>812</v>
      </c>
      <c r="B352" t="s">
        <v>813</v>
      </c>
      <c r="C352" t="s">
        <v>3146</v>
      </c>
      <c r="D352" t="s">
        <v>51</v>
      </c>
      <c r="E352">
        <v>19810.824053234999</v>
      </c>
      <c r="F352">
        <v>15441.15</v>
      </c>
      <c r="G352">
        <v>259.57367706809799</v>
      </c>
      <c r="H352">
        <v>30.037263137031701</v>
      </c>
      <c r="I352">
        <v>89.929625964895607</v>
      </c>
      <c r="J352">
        <v>37.383047472820699</v>
      </c>
      <c r="K352">
        <v>12250.476750920299</v>
      </c>
      <c r="L352">
        <v>8829.3190500602796</v>
      </c>
      <c r="M352">
        <v>70.462793620823106</v>
      </c>
      <c r="N352">
        <v>1.1462375105843401</v>
      </c>
      <c r="O352">
        <v>7.01890727050771</v>
      </c>
      <c r="P352">
        <v>327.60239262274598</v>
      </c>
      <c r="Q352">
        <v>0.19969091501940001</v>
      </c>
    </row>
    <row r="353" spans="1:17" x14ac:dyDescent="0.3">
      <c r="A353" t="s">
        <v>814</v>
      </c>
      <c r="B353" t="s">
        <v>815</v>
      </c>
      <c r="C353" t="s">
        <v>3151</v>
      </c>
      <c r="D353" t="s">
        <v>154</v>
      </c>
      <c r="E353">
        <v>19771.512654149999</v>
      </c>
      <c r="F353">
        <v>826.9</v>
      </c>
      <c r="G353">
        <v>113.992703463602</v>
      </c>
      <c r="H353">
        <v>10.7631912094529</v>
      </c>
      <c r="I353">
        <v>-2.3986879367979999</v>
      </c>
      <c r="J353">
        <v>4.0107725225378097</v>
      </c>
      <c r="K353">
        <v>816.03457949352799</v>
      </c>
      <c r="L353">
        <v>713.34319292648604</v>
      </c>
      <c r="M353">
        <v>48.118987281628897</v>
      </c>
      <c r="N353">
        <v>0.91426968843603096</v>
      </c>
      <c r="O353">
        <v>18.514935300520001</v>
      </c>
      <c r="P353">
        <v>175.63333333333301</v>
      </c>
      <c r="Q353">
        <v>0.19698254835888701</v>
      </c>
    </row>
    <row r="354" spans="1:17" x14ac:dyDescent="0.3">
      <c r="A354" t="s">
        <v>816</v>
      </c>
      <c r="B354" t="s">
        <v>817</v>
      </c>
      <c r="C354" t="s">
        <v>3153</v>
      </c>
      <c r="D354" t="s">
        <v>432</v>
      </c>
      <c r="E354">
        <v>19720.7605060799</v>
      </c>
      <c r="F354">
        <v>8311.2000000000007</v>
      </c>
      <c r="G354">
        <v>1.63656111539625</v>
      </c>
      <c r="H354">
        <v>6.3057499339370597</v>
      </c>
      <c r="I354">
        <v>24.1957973732416</v>
      </c>
      <c r="J354">
        <v>-0.74561447170789097</v>
      </c>
      <c r="K354">
        <v>8271.8913913315992</v>
      </c>
      <c r="L354">
        <v>7578.2345884358101</v>
      </c>
      <c r="M354">
        <v>40.654738116704202</v>
      </c>
      <c r="N354">
        <v>0.73207861857656098</v>
      </c>
      <c r="O354">
        <v>14.1676292232168</v>
      </c>
      <c r="P354">
        <v>51.481792002332902</v>
      </c>
      <c r="Q354">
        <v>1.3316764037163E-2</v>
      </c>
    </row>
    <row r="355" spans="1:17" x14ac:dyDescent="0.3">
      <c r="A355" t="s">
        <v>818</v>
      </c>
      <c r="B355" t="s">
        <v>819</v>
      </c>
      <c r="C355" t="s">
        <v>3151</v>
      </c>
      <c r="D355" t="s">
        <v>552</v>
      </c>
      <c r="E355">
        <v>19611.92788159</v>
      </c>
      <c r="F355">
        <v>1734.7</v>
      </c>
      <c r="G355">
        <v>-2.5103966391300401</v>
      </c>
      <c r="H355">
        <v>10.736082761486999</v>
      </c>
      <c r="I355">
        <v>-5.3149590669354998</v>
      </c>
      <c r="J355">
        <v>3.8274207169094701</v>
      </c>
      <c r="K355">
        <v>1700.01902673005</v>
      </c>
      <c r="L355">
        <v>1625.95611609502</v>
      </c>
      <c r="M355">
        <v>49.087057635475098</v>
      </c>
      <c r="N355">
        <v>0.58930312299395005</v>
      </c>
      <c r="O355">
        <v>9.6414365596356699</v>
      </c>
      <c r="P355">
        <v>32.622324159021403</v>
      </c>
    </row>
    <row r="356" spans="1:17" x14ac:dyDescent="0.3">
      <c r="A356" t="s">
        <v>820</v>
      </c>
      <c r="B356" t="s">
        <v>821</v>
      </c>
      <c r="C356" t="s">
        <v>3149</v>
      </c>
      <c r="D356" t="s">
        <v>117</v>
      </c>
      <c r="E356">
        <v>19573.26668208</v>
      </c>
      <c r="F356">
        <v>1072.8</v>
      </c>
      <c r="G356">
        <v>48.301153884810397</v>
      </c>
      <c r="H356">
        <v>-0.57174188487458499</v>
      </c>
      <c r="I356">
        <v>-7.15608044729463</v>
      </c>
      <c r="J356">
        <v>-3.9130836943544001</v>
      </c>
      <c r="K356">
        <v>1045.6114246168499</v>
      </c>
      <c r="L356">
        <v>906.037508340258</v>
      </c>
      <c r="M356">
        <v>43.377763651782402</v>
      </c>
      <c r="N356">
        <v>0.98174969181399296</v>
      </c>
      <c r="O356">
        <v>22.48322147651</v>
      </c>
      <c r="P356">
        <v>102.587102256633</v>
      </c>
      <c r="Q356">
        <v>0.24636119473304799</v>
      </c>
    </row>
    <row r="357" spans="1:17" x14ac:dyDescent="0.3">
      <c r="A357" t="s">
        <v>822</v>
      </c>
      <c r="B357" t="s">
        <v>823</v>
      </c>
      <c r="C357" t="s">
        <v>3152</v>
      </c>
      <c r="D357" t="s">
        <v>824</v>
      </c>
      <c r="E357">
        <v>19537.8927406</v>
      </c>
      <c r="F357">
        <v>879.4</v>
      </c>
      <c r="G357">
        <v>12.910306598942601</v>
      </c>
      <c r="H357">
        <v>15.023944932563101</v>
      </c>
      <c r="I357">
        <v>25.9486375768664</v>
      </c>
      <c r="J357">
        <v>3.0271891352479399</v>
      </c>
      <c r="K357">
        <v>830.98932377937695</v>
      </c>
      <c r="L357">
        <v>739.63694311834104</v>
      </c>
      <c r="M357">
        <v>47.6798401607643</v>
      </c>
      <c r="N357">
        <v>0.66821456016448599</v>
      </c>
      <c r="O357">
        <v>6.3224926085967601</v>
      </c>
      <c r="P357">
        <v>48.047138047137999</v>
      </c>
      <c r="Q357">
        <v>5.4565196666086002E-2</v>
      </c>
    </row>
    <row r="358" spans="1:17" x14ac:dyDescent="0.3">
      <c r="A358" t="s">
        <v>825</v>
      </c>
      <c r="B358" t="s">
        <v>826</v>
      </c>
      <c r="C358" t="s">
        <v>3142</v>
      </c>
      <c r="D358" t="s">
        <v>529</v>
      </c>
      <c r="E358">
        <v>19524.94472</v>
      </c>
      <c r="F358">
        <v>460</v>
      </c>
      <c r="G358">
        <v>-53.930044777644802</v>
      </c>
      <c r="H358">
        <v>-6.4610343641296497</v>
      </c>
      <c r="I358">
        <v>1.09936876595302</v>
      </c>
      <c r="J358">
        <v>3.8230988674548598</v>
      </c>
      <c r="K358">
        <v>469.49795049411301</v>
      </c>
      <c r="L358">
        <v>475.32393374043397</v>
      </c>
      <c r="M358">
        <v>43.417979301711902</v>
      </c>
      <c r="N358">
        <v>0.650562465105882</v>
      </c>
      <c r="O358">
        <v>48.621553911544602</v>
      </c>
      <c r="P358">
        <v>51.176547916392799</v>
      </c>
      <c r="Q358">
        <v>5.0900813843948997E-2</v>
      </c>
    </row>
    <row r="359" spans="1:17" hidden="1" x14ac:dyDescent="0.3">
      <c r="A359" t="s">
        <v>827</v>
      </c>
      <c r="B359" t="s">
        <v>828</v>
      </c>
      <c r="C359" t="s">
        <v>3157</v>
      </c>
      <c r="D359" t="s">
        <v>585</v>
      </c>
      <c r="E359">
        <v>19516.7851424</v>
      </c>
      <c r="F359">
        <v>784</v>
      </c>
      <c r="G359">
        <v>-39.574770654988697</v>
      </c>
      <c r="H359">
        <v>-2.8150272475563498</v>
      </c>
      <c r="I359">
        <v>-16.1208175211103</v>
      </c>
      <c r="J359">
        <v>-0.77046511769196602</v>
      </c>
      <c r="K359">
        <v>811.52948287744698</v>
      </c>
      <c r="L359">
        <v>835.36461648648799</v>
      </c>
      <c r="M359">
        <v>34.977649385850903</v>
      </c>
      <c r="N359">
        <v>0.57712883570769302</v>
      </c>
      <c r="O359">
        <v>22.321428571428498</v>
      </c>
      <c r="P359">
        <v>3.3959775799538399</v>
      </c>
      <c r="Q359">
        <v>-0.18400829706480701</v>
      </c>
    </row>
    <row r="360" spans="1:17" x14ac:dyDescent="0.3">
      <c r="A360" t="s">
        <v>829</v>
      </c>
      <c r="B360" t="s">
        <v>830</v>
      </c>
      <c r="C360" t="s">
        <v>3145</v>
      </c>
      <c r="D360" t="s">
        <v>48</v>
      </c>
      <c r="E360">
        <v>19500.915023279998</v>
      </c>
      <c r="F360">
        <v>310.60000000000002</v>
      </c>
      <c r="G360">
        <v>65.625463242595202</v>
      </c>
      <c r="H360">
        <v>1.82947383369172</v>
      </c>
      <c r="I360">
        <v>15.5470155591112</v>
      </c>
      <c r="J360">
        <v>3.7330508682409702</v>
      </c>
      <c r="K360">
        <v>310.212871043208</v>
      </c>
      <c r="L360">
        <v>274.70537814573902</v>
      </c>
      <c r="M360">
        <v>64.362618431759998</v>
      </c>
      <c r="N360">
        <v>0.55088919161755701</v>
      </c>
      <c r="O360">
        <v>17.353509336767502</v>
      </c>
      <c r="P360">
        <v>127.46246796045401</v>
      </c>
      <c r="Q360">
        <v>0.170217353228379</v>
      </c>
    </row>
    <row r="361" spans="1:17" x14ac:dyDescent="0.3">
      <c r="A361" t="s">
        <v>831</v>
      </c>
      <c r="B361" t="s">
        <v>832</v>
      </c>
      <c r="C361" t="s">
        <v>3152</v>
      </c>
      <c r="D361" t="s">
        <v>37</v>
      </c>
      <c r="E361">
        <v>19349.528978400002</v>
      </c>
      <c r="F361">
        <v>876</v>
      </c>
      <c r="G361">
        <v>-14.278711279730301</v>
      </c>
      <c r="H361">
        <v>0.76588952450673498</v>
      </c>
      <c r="I361">
        <v>-9.4952357789434796</v>
      </c>
      <c r="J361">
        <v>1.1922129420060701</v>
      </c>
      <c r="K361">
        <v>895.84625935992801</v>
      </c>
      <c r="L361">
        <v>868.59444384963899</v>
      </c>
      <c r="M361">
        <v>40.706033940150597</v>
      </c>
      <c r="N361">
        <v>0.44514276689523302</v>
      </c>
      <c r="O361">
        <v>17.009132420091301</v>
      </c>
      <c r="P361">
        <v>23.172103487064099</v>
      </c>
    </row>
    <row r="362" spans="1:17" x14ac:dyDescent="0.3">
      <c r="A362" t="s">
        <v>833</v>
      </c>
      <c r="B362" t="s">
        <v>834</v>
      </c>
      <c r="C362" t="s">
        <v>3142</v>
      </c>
      <c r="D362" t="s">
        <v>594</v>
      </c>
      <c r="E362">
        <v>19347.073276200001</v>
      </c>
      <c r="F362">
        <v>387.15</v>
      </c>
      <c r="G362">
        <v>3.50257458684441</v>
      </c>
      <c r="H362">
        <v>16.777024093413399</v>
      </c>
      <c r="I362">
        <v>10.7483740285378</v>
      </c>
      <c r="J362">
        <v>1.3112097099419699</v>
      </c>
      <c r="K362">
        <v>347.59629524631401</v>
      </c>
      <c r="L362">
        <v>327.572854873361</v>
      </c>
      <c r="M362">
        <v>63.829058140494801</v>
      </c>
      <c r="N362">
        <v>2.7669002465684902</v>
      </c>
      <c r="O362">
        <v>3.7453183520599298</v>
      </c>
      <c r="P362">
        <v>39.212513484358098</v>
      </c>
      <c r="Q362">
        <v>9.2475728750430006E-3</v>
      </c>
    </row>
    <row r="363" spans="1:17" x14ac:dyDescent="0.3">
      <c r="A363" t="s">
        <v>835</v>
      </c>
      <c r="B363" t="s">
        <v>836</v>
      </c>
      <c r="C363" t="s">
        <v>3151</v>
      </c>
      <c r="D363" t="s">
        <v>458</v>
      </c>
      <c r="E363">
        <v>19316.1263922</v>
      </c>
      <c r="F363">
        <v>312.39999999999998</v>
      </c>
      <c r="G363">
        <v>13.028714546055999</v>
      </c>
      <c r="H363">
        <v>8.0719323555619997</v>
      </c>
      <c r="I363">
        <v>11.2925007443203</v>
      </c>
      <c r="J363">
        <v>12.9479661673791</v>
      </c>
      <c r="K363">
        <v>299.68974369146702</v>
      </c>
      <c r="L363">
        <v>278.52200609533901</v>
      </c>
      <c r="M363">
        <v>62.241342626509798</v>
      </c>
      <c r="N363">
        <v>2.5851099456088802</v>
      </c>
      <c r="O363">
        <v>13.9244558258642</v>
      </c>
      <c r="P363">
        <v>68.137782561894397</v>
      </c>
      <c r="Q363">
        <v>3.2124273125360002E-2</v>
      </c>
    </row>
    <row r="364" spans="1:17" x14ac:dyDescent="0.3">
      <c r="A364" t="s">
        <v>837</v>
      </c>
      <c r="B364" t="s">
        <v>838</v>
      </c>
      <c r="C364" t="s">
        <v>3143</v>
      </c>
      <c r="D364" t="s">
        <v>748</v>
      </c>
      <c r="E364">
        <v>19273.66556066</v>
      </c>
      <c r="F364">
        <v>1125.4000000000001</v>
      </c>
      <c r="G364">
        <v>3.4923266725845599</v>
      </c>
      <c r="H364">
        <v>-5.6963406605022397</v>
      </c>
      <c r="I364">
        <v>29.589453215132</v>
      </c>
      <c r="J364">
        <v>-0.50382420277541096</v>
      </c>
      <c r="K364">
        <v>1228.72886684226</v>
      </c>
      <c r="L364">
        <v>1112.66265842285</v>
      </c>
      <c r="M364">
        <v>32.082349776474103</v>
      </c>
      <c r="N364">
        <v>0.89848593313787795</v>
      </c>
      <c r="O364">
        <v>32.841656299982198</v>
      </c>
      <c r="P364">
        <v>72.806142034548898</v>
      </c>
      <c r="Q364">
        <v>9.5872363466929997E-2</v>
      </c>
    </row>
    <row r="365" spans="1:17" x14ac:dyDescent="0.3">
      <c r="A365" t="s">
        <v>839</v>
      </c>
      <c r="B365" t="s">
        <v>840</v>
      </c>
      <c r="C365" t="s">
        <v>3151</v>
      </c>
      <c r="D365" t="s">
        <v>117</v>
      </c>
      <c r="E365">
        <v>19149.109434170001</v>
      </c>
      <c r="F365">
        <v>730.15</v>
      </c>
      <c r="G365">
        <v>35.651719346194803</v>
      </c>
      <c r="H365">
        <v>8.7557558849737696</v>
      </c>
      <c r="I365">
        <v>23.7786157264688</v>
      </c>
      <c r="J365">
        <v>4.0873187994798501</v>
      </c>
      <c r="K365">
        <v>692.95139047962198</v>
      </c>
      <c r="L365">
        <v>600.016565692565</v>
      </c>
      <c r="M365">
        <v>62.522722812770503</v>
      </c>
      <c r="N365">
        <v>0.48687142585468901</v>
      </c>
      <c r="O365">
        <v>8.8474970896391198</v>
      </c>
      <c r="P365">
        <v>89.256091238983899</v>
      </c>
      <c r="Q365">
        <v>0.16925313218489399</v>
      </c>
    </row>
    <row r="366" spans="1:17" x14ac:dyDescent="0.3">
      <c r="A366" t="s">
        <v>841</v>
      </c>
      <c r="B366" t="s">
        <v>842</v>
      </c>
      <c r="C366" t="s">
        <v>3143</v>
      </c>
      <c r="D366" t="s">
        <v>748</v>
      </c>
      <c r="E366">
        <v>19106.541605023998</v>
      </c>
      <c r="F366">
        <v>132.52000000000001</v>
      </c>
      <c r="G366">
        <v>60.355574067847499</v>
      </c>
      <c r="H366">
        <v>-5.1803856919673104</v>
      </c>
      <c r="I366">
        <v>31.827231533393199</v>
      </c>
      <c r="J366">
        <v>-0.91958416663044495</v>
      </c>
      <c r="K366">
        <v>141.34059063042301</v>
      </c>
      <c r="L366">
        <v>117.56570580609799</v>
      </c>
      <c r="M366">
        <v>32.563253405170798</v>
      </c>
      <c r="N366">
        <v>0.48417626163057098</v>
      </c>
      <c r="O366">
        <v>29.037126471476</v>
      </c>
      <c r="P366">
        <v>115.47967479674701</v>
      </c>
      <c r="Q366">
        <v>6.5469826212596005E-2</v>
      </c>
    </row>
    <row r="367" spans="1:17" x14ac:dyDescent="0.3">
      <c r="A367" t="s">
        <v>843</v>
      </c>
      <c r="B367" t="s">
        <v>844</v>
      </c>
      <c r="C367" t="s">
        <v>3144</v>
      </c>
      <c r="D367" t="s">
        <v>37</v>
      </c>
      <c r="E367">
        <v>19081.997185460001</v>
      </c>
      <c r="F367">
        <v>519.65</v>
      </c>
      <c r="G367">
        <v>13.2597273847966</v>
      </c>
      <c r="H367">
        <v>-4.1513639808345602</v>
      </c>
      <c r="I367">
        <v>13.619846740269599</v>
      </c>
      <c r="J367">
        <v>-2.7414933995570601</v>
      </c>
      <c r="K367">
        <v>532.78898853190606</v>
      </c>
      <c r="L367">
        <v>477.26078384023202</v>
      </c>
      <c r="M367">
        <v>39.127122974278997</v>
      </c>
      <c r="N367">
        <v>0.40435721618355303</v>
      </c>
      <c r="O367">
        <v>14.6637159626671</v>
      </c>
      <c r="P367">
        <v>56.051051051050997</v>
      </c>
      <c r="Q367">
        <v>0.148960281153036</v>
      </c>
    </row>
    <row r="368" spans="1:17" x14ac:dyDescent="0.3">
      <c r="A368" t="s">
        <v>845</v>
      </c>
      <c r="B368" t="s">
        <v>846</v>
      </c>
      <c r="C368" t="s">
        <v>3152</v>
      </c>
      <c r="D368" t="s">
        <v>229</v>
      </c>
      <c r="E368">
        <v>19074.568325234999</v>
      </c>
      <c r="F368">
        <v>438.45</v>
      </c>
      <c r="G368">
        <v>18.7802973209321</v>
      </c>
      <c r="H368">
        <v>-2.28869486645881</v>
      </c>
      <c r="I368">
        <v>15.283658928708199</v>
      </c>
      <c r="J368">
        <v>0.92627983844089801</v>
      </c>
      <c r="K368">
        <v>450.10350782597698</v>
      </c>
      <c r="L368">
        <v>399.43122369968302</v>
      </c>
      <c r="M368">
        <v>40.153760623692001</v>
      </c>
      <c r="N368">
        <v>0.649966863381086</v>
      </c>
      <c r="O368">
        <v>31.702588664613899</v>
      </c>
      <c r="P368">
        <v>54.874602613917297</v>
      </c>
      <c r="Q368">
        <v>6.6657609877441001E-2</v>
      </c>
    </row>
    <row r="369" spans="1:17" x14ac:dyDescent="0.3">
      <c r="A369" t="s">
        <v>847</v>
      </c>
      <c r="B369" t="s">
        <v>848</v>
      </c>
      <c r="C369" t="s">
        <v>3146</v>
      </c>
      <c r="D369" t="s">
        <v>51</v>
      </c>
      <c r="E369">
        <v>19068.625</v>
      </c>
      <c r="F369">
        <v>7627.45</v>
      </c>
      <c r="G369">
        <v>35.187721671135101</v>
      </c>
      <c r="H369">
        <v>16.297174904290198</v>
      </c>
      <c r="I369">
        <v>34.255589689062198</v>
      </c>
      <c r="J369">
        <v>-1.7880818384908199</v>
      </c>
      <c r="K369">
        <v>7181.1752254367002</v>
      </c>
      <c r="L369">
        <v>6229.5519991616802</v>
      </c>
      <c r="M369">
        <v>51.4264736270163</v>
      </c>
      <c r="N369">
        <v>1.6203912514077501</v>
      </c>
      <c r="O369">
        <v>6.7066975201410797</v>
      </c>
      <c r="P369">
        <v>70.445810055865905</v>
      </c>
      <c r="Q369">
        <v>0.117737468435372</v>
      </c>
    </row>
    <row r="370" spans="1:17" x14ac:dyDescent="0.3">
      <c r="A370" t="s">
        <v>849</v>
      </c>
      <c r="B370" t="s">
        <v>850</v>
      </c>
      <c r="C370" t="s">
        <v>3156</v>
      </c>
      <c r="D370" t="s">
        <v>448</v>
      </c>
      <c r="E370">
        <v>18881.815136249999</v>
      </c>
      <c r="F370">
        <v>520.85</v>
      </c>
      <c r="G370">
        <v>-18.369810019581799</v>
      </c>
      <c r="H370">
        <v>-4.1737455544399902</v>
      </c>
      <c r="I370">
        <v>-39.931451447743299</v>
      </c>
      <c r="J370">
        <v>1.2008212851753901</v>
      </c>
      <c r="K370">
        <v>590.05917166050904</v>
      </c>
      <c r="L370">
        <v>626.50900473336299</v>
      </c>
      <c r="M370">
        <v>26.434473936982599</v>
      </c>
      <c r="N370">
        <v>0.64314007390861805</v>
      </c>
      <c r="O370">
        <v>47.691273879235801</v>
      </c>
      <c r="P370">
        <v>18.915525114155201</v>
      </c>
      <c r="Q370">
        <v>-0.115592568486168</v>
      </c>
    </row>
    <row r="371" spans="1:17" x14ac:dyDescent="0.3">
      <c r="A371" t="s">
        <v>851</v>
      </c>
      <c r="B371" t="s">
        <v>852</v>
      </c>
      <c r="C371" t="s">
        <v>3154</v>
      </c>
      <c r="D371" t="s">
        <v>286</v>
      </c>
      <c r="E371">
        <v>18830.25909924</v>
      </c>
      <c r="F371">
        <v>862.8</v>
      </c>
      <c r="G371">
        <v>19.137433552170901</v>
      </c>
      <c r="H371">
        <v>2.9977594420851701</v>
      </c>
      <c r="I371">
        <v>-9.7321042443419099</v>
      </c>
      <c r="J371">
        <v>0.98883641051819404</v>
      </c>
      <c r="K371">
        <v>861.35176117013305</v>
      </c>
      <c r="L371">
        <v>789.88458410530905</v>
      </c>
      <c r="M371">
        <v>40.907429528719</v>
      </c>
      <c r="N371">
        <v>0.69803525362159202</v>
      </c>
      <c r="O371">
        <v>11.0338433008808</v>
      </c>
      <c r="P371">
        <v>61.2408895533544</v>
      </c>
      <c r="Q371">
        <v>0.170344200182346</v>
      </c>
    </row>
    <row r="372" spans="1:17" hidden="1" x14ac:dyDescent="0.3">
      <c r="A372" t="s">
        <v>853</v>
      </c>
      <c r="B372" t="s">
        <v>854</v>
      </c>
      <c r="C372" t="s">
        <v>3142</v>
      </c>
      <c r="D372" t="s">
        <v>54</v>
      </c>
      <c r="E372">
        <v>18814.294421549999</v>
      </c>
      <c r="F372">
        <v>437.7</v>
      </c>
      <c r="G372">
        <v>7.9311092951814501</v>
      </c>
      <c r="H372">
        <v>-2.02189591312675</v>
      </c>
      <c r="I372">
        <v>21.109726883748099</v>
      </c>
      <c r="J372">
        <v>1.0616584311775401</v>
      </c>
      <c r="K372">
        <v>439.16047798195001</v>
      </c>
      <c r="M372">
        <v>41.1507008083342</v>
      </c>
      <c r="N372">
        <v>0.853212952013922</v>
      </c>
      <c r="O372">
        <v>18.071738633767399</v>
      </c>
      <c r="P372">
        <v>49.897260273972499</v>
      </c>
    </row>
    <row r="373" spans="1:17" x14ac:dyDescent="0.3">
      <c r="A373" t="s">
        <v>855</v>
      </c>
      <c r="B373" t="s">
        <v>856</v>
      </c>
      <c r="C373" t="s">
        <v>3153</v>
      </c>
      <c r="D373" t="s">
        <v>437</v>
      </c>
      <c r="E373">
        <v>18802.435103700001</v>
      </c>
      <c r="F373">
        <v>1317</v>
      </c>
      <c r="G373">
        <v>25.992928677370202</v>
      </c>
      <c r="H373">
        <v>8.1187766568373299</v>
      </c>
      <c r="I373">
        <v>17.053889582118099</v>
      </c>
      <c r="J373">
        <v>4.5114288032852601</v>
      </c>
      <c r="K373">
        <v>1270.09592074597</v>
      </c>
      <c r="L373">
        <v>1140.4388243458</v>
      </c>
      <c r="M373">
        <v>65.260216185534304</v>
      </c>
      <c r="N373">
        <v>0.68405737243703402</v>
      </c>
      <c r="O373">
        <v>17.213363705391</v>
      </c>
      <c r="P373">
        <v>81.0309278350515</v>
      </c>
      <c r="Q373">
        <v>0.18476978080397199</v>
      </c>
    </row>
    <row r="374" spans="1:17" hidden="1" x14ac:dyDescent="0.3">
      <c r="A374" t="s">
        <v>857</v>
      </c>
      <c r="B374" t="s">
        <v>858</v>
      </c>
      <c r="C374" t="s">
        <v>3154</v>
      </c>
      <c r="D374" t="s">
        <v>859</v>
      </c>
      <c r="E374">
        <v>18630.949554524999</v>
      </c>
      <c r="F374">
        <v>1715.75</v>
      </c>
      <c r="G374">
        <v>-2.9221330473690101</v>
      </c>
      <c r="H374">
        <v>1.42307480435675</v>
      </c>
      <c r="I374">
        <v>10.2564845411977</v>
      </c>
      <c r="J374">
        <v>-0.252784960649927</v>
      </c>
      <c r="K374">
        <v>1735.1772662235101</v>
      </c>
      <c r="M374">
        <v>42.937301950063002</v>
      </c>
      <c r="N374">
        <v>0.46769935171009502</v>
      </c>
      <c r="O374">
        <v>16.625382485793299</v>
      </c>
      <c r="P374">
        <v>39.304997361263297</v>
      </c>
    </row>
    <row r="375" spans="1:17" x14ac:dyDescent="0.3">
      <c r="A375" t="s">
        <v>860</v>
      </c>
      <c r="B375" t="s">
        <v>861</v>
      </c>
      <c r="C375" t="s">
        <v>3148</v>
      </c>
      <c r="D375" t="s">
        <v>757</v>
      </c>
      <c r="E375">
        <v>18614.157265819998</v>
      </c>
      <c r="F375">
        <v>1030.55</v>
      </c>
      <c r="G375">
        <v>26.291217690785501</v>
      </c>
      <c r="H375">
        <v>7.6997405718894196</v>
      </c>
      <c r="I375">
        <v>29.152945350169901</v>
      </c>
      <c r="J375">
        <v>13.4822876494806</v>
      </c>
      <c r="K375">
        <v>965.96243200197205</v>
      </c>
      <c r="L375">
        <v>830.39095741214999</v>
      </c>
      <c r="M375">
        <v>62.427238886345599</v>
      </c>
      <c r="N375">
        <v>0.95549725991596102</v>
      </c>
      <c r="O375">
        <v>3.2506913783901799</v>
      </c>
      <c r="P375">
        <v>76.615252784918496</v>
      </c>
      <c r="Q375">
        <v>0.17395332779602701</v>
      </c>
    </row>
    <row r="376" spans="1:17" x14ac:dyDescent="0.3">
      <c r="A376" t="s">
        <v>862</v>
      </c>
      <c r="B376" t="s">
        <v>863</v>
      </c>
      <c r="C376" t="s">
        <v>3146</v>
      </c>
      <c r="D376" t="s">
        <v>51</v>
      </c>
      <c r="E376">
        <v>18581.6672332649</v>
      </c>
      <c r="F376">
        <v>1173.45</v>
      </c>
      <c r="G376">
        <v>155.70227690253</v>
      </c>
      <c r="H376">
        <v>5.2328776793100902</v>
      </c>
      <c r="I376">
        <v>55.720179631572698</v>
      </c>
      <c r="J376">
        <v>5.65107379022872</v>
      </c>
      <c r="K376">
        <v>1055.0481702970999</v>
      </c>
      <c r="L376">
        <v>794.61492734298895</v>
      </c>
      <c r="M376">
        <v>51.8386090607762</v>
      </c>
      <c r="N376">
        <v>0.301147550244798</v>
      </c>
      <c r="O376">
        <v>6.2806255059866203</v>
      </c>
      <c r="P376">
        <v>268.14117647058799</v>
      </c>
      <c r="Q376">
        <v>7.1356044504019001E-2</v>
      </c>
    </row>
    <row r="377" spans="1:17" x14ac:dyDescent="0.3">
      <c r="A377" t="s">
        <v>864</v>
      </c>
      <c r="B377" t="s">
        <v>865</v>
      </c>
      <c r="C377" t="s">
        <v>3152</v>
      </c>
      <c r="D377" t="s">
        <v>303</v>
      </c>
      <c r="E377">
        <v>18511.306789679998</v>
      </c>
      <c r="F377">
        <v>5482.8</v>
      </c>
      <c r="G377">
        <v>60.362513549841204</v>
      </c>
      <c r="H377">
        <v>23.326360280578101</v>
      </c>
      <c r="I377">
        <v>40.980421850623898</v>
      </c>
      <c r="J377">
        <v>6.4034465602187698</v>
      </c>
      <c r="K377">
        <v>4711.4535001367904</v>
      </c>
      <c r="L377">
        <v>4072.8298134841002</v>
      </c>
      <c r="M377">
        <v>74.929877318029099</v>
      </c>
      <c r="N377">
        <v>1.79574770272602</v>
      </c>
      <c r="O377">
        <v>3.34044648719631</v>
      </c>
      <c r="P377">
        <v>101.49574612741399</v>
      </c>
      <c r="Q377">
        <v>4.6161192356080002E-2</v>
      </c>
    </row>
    <row r="378" spans="1:17" x14ac:dyDescent="0.3">
      <c r="A378" t="s">
        <v>866</v>
      </c>
      <c r="B378" t="s">
        <v>867</v>
      </c>
      <c r="C378" t="s">
        <v>3144</v>
      </c>
      <c r="D378" t="s">
        <v>237</v>
      </c>
      <c r="E378">
        <v>18468.273070499999</v>
      </c>
      <c r="F378">
        <v>2646.95</v>
      </c>
      <c r="G378">
        <v>96.593945344698795</v>
      </c>
      <c r="H378">
        <v>1.65742550672318</v>
      </c>
      <c r="I378">
        <v>62.686017087235598</v>
      </c>
      <c r="J378">
        <v>1.2787597955921299</v>
      </c>
      <c r="K378">
        <v>2561.3122143884498</v>
      </c>
      <c r="L378">
        <v>2031.9605025334499</v>
      </c>
      <c r="M378">
        <v>45.305318103517898</v>
      </c>
      <c r="N378">
        <v>0.66154357614889603</v>
      </c>
      <c r="O378">
        <v>12.393509510946499</v>
      </c>
      <c r="P378">
        <v>126.88466978099601</v>
      </c>
      <c r="Q378">
        <v>9.6097140416381996E-2</v>
      </c>
    </row>
    <row r="379" spans="1:17" x14ac:dyDescent="0.3">
      <c r="A379" t="s">
        <v>868</v>
      </c>
      <c r="B379" t="s">
        <v>869</v>
      </c>
      <c r="C379" t="s">
        <v>3152</v>
      </c>
      <c r="D379" t="s">
        <v>585</v>
      </c>
      <c r="E379">
        <v>18443.701990000001</v>
      </c>
      <c r="F379">
        <v>1435</v>
      </c>
      <c r="G379">
        <v>-36.835830712445102</v>
      </c>
      <c r="H379">
        <v>1.4310332774841701</v>
      </c>
      <c r="I379">
        <v>-4.9414719382272896</v>
      </c>
      <c r="J379">
        <v>2.7587473709084298</v>
      </c>
      <c r="K379">
        <v>1433.7609252442901</v>
      </c>
      <c r="L379">
        <v>1466.0935441071799</v>
      </c>
      <c r="M379">
        <v>58.484977803941497</v>
      </c>
      <c r="N379">
        <v>0.88393819131377105</v>
      </c>
      <c r="O379">
        <v>20.156794425087099</v>
      </c>
      <c r="P379">
        <v>13.081166272655601</v>
      </c>
      <c r="Q379">
        <v>-0.132480378472705</v>
      </c>
    </row>
    <row r="380" spans="1:17" x14ac:dyDescent="0.3">
      <c r="A380" t="s">
        <v>870</v>
      </c>
      <c r="B380" t="s">
        <v>871</v>
      </c>
      <c r="C380" t="s">
        <v>3146</v>
      </c>
      <c r="D380" t="s">
        <v>51</v>
      </c>
      <c r="E380">
        <v>18370.198746239999</v>
      </c>
      <c r="F380">
        <v>1349.7</v>
      </c>
      <c r="G380">
        <v>30.667298365427101</v>
      </c>
      <c r="H380">
        <v>1.3339259137922099</v>
      </c>
      <c r="I380">
        <v>43.336387228575099</v>
      </c>
      <c r="J380">
        <v>-3.59167199243532</v>
      </c>
      <c r="K380">
        <v>1307.4801630173699</v>
      </c>
      <c r="L380">
        <v>1084.13173747121</v>
      </c>
      <c r="M380">
        <v>44.772440348976097</v>
      </c>
      <c r="N380">
        <v>1.30134018411292</v>
      </c>
      <c r="O380">
        <v>12.769504334296499</v>
      </c>
      <c r="P380">
        <v>67.873134328358205</v>
      </c>
      <c r="Q380">
        <v>5.1671610226817002E-2</v>
      </c>
    </row>
    <row r="381" spans="1:17" x14ac:dyDescent="0.3">
      <c r="A381" t="s">
        <v>872</v>
      </c>
      <c r="B381" t="s">
        <v>873</v>
      </c>
      <c r="C381" t="s">
        <v>3142</v>
      </c>
      <c r="D381" t="s">
        <v>487</v>
      </c>
      <c r="E381">
        <v>18334.869538350002</v>
      </c>
      <c r="F381">
        <v>1069.3</v>
      </c>
      <c r="G381">
        <v>110.058482468554</v>
      </c>
      <c r="H381">
        <v>10.7959113885323</v>
      </c>
      <c r="I381">
        <v>59.080274513696899</v>
      </c>
      <c r="J381">
        <v>7.3859077632587002</v>
      </c>
      <c r="K381">
        <v>1004.12069418884</v>
      </c>
      <c r="L381">
        <v>793.36411747336001</v>
      </c>
      <c r="M381">
        <v>52.404976661752499</v>
      </c>
      <c r="N381">
        <v>0.68053694203847503</v>
      </c>
      <c r="O381">
        <v>11.1942392219208</v>
      </c>
      <c r="P381">
        <v>151.274820820115</v>
      </c>
    </row>
    <row r="382" spans="1:17" x14ac:dyDescent="0.3">
      <c r="A382" t="s">
        <v>874</v>
      </c>
      <c r="B382" t="s">
        <v>875</v>
      </c>
      <c r="C382" t="s">
        <v>3154</v>
      </c>
      <c r="D382" t="s">
        <v>120</v>
      </c>
      <c r="E382">
        <v>18204.24228966</v>
      </c>
      <c r="F382">
        <v>3038.05</v>
      </c>
      <c r="G382">
        <v>-17.270766207866298</v>
      </c>
      <c r="H382">
        <v>0.23171742343531301</v>
      </c>
      <c r="I382">
        <v>7.8813955044416701</v>
      </c>
      <c r="J382">
        <v>1.82724311357636</v>
      </c>
      <c r="K382">
        <v>2949.0339351980101</v>
      </c>
      <c r="L382">
        <v>2799.85106371558</v>
      </c>
      <c r="M382">
        <v>60.124762143006699</v>
      </c>
      <c r="N382">
        <v>0.98386274017396103</v>
      </c>
      <c r="O382">
        <v>5.2780566481789304</v>
      </c>
      <c r="P382">
        <v>36.235426008968602</v>
      </c>
      <c r="Q382">
        <v>-7.0477422961422995E-2</v>
      </c>
    </row>
    <row r="383" spans="1:17" hidden="1" x14ac:dyDescent="0.3">
      <c r="A383" t="s">
        <v>876</v>
      </c>
      <c r="B383" t="s">
        <v>877</v>
      </c>
      <c r="C383" t="s">
        <v>3157</v>
      </c>
      <c r="D383" t="s">
        <v>448</v>
      </c>
      <c r="E383">
        <v>18184.01967863</v>
      </c>
      <c r="F383">
        <v>3992.95</v>
      </c>
      <c r="G383">
        <v>36.584085545246602</v>
      </c>
      <c r="H383">
        <v>15.0286375714141</v>
      </c>
      <c r="I383">
        <v>53.260095254811098</v>
      </c>
      <c r="J383">
        <v>-2.80159821828649</v>
      </c>
      <c r="K383">
        <v>3663.3952130623702</v>
      </c>
      <c r="L383">
        <v>3054.9532272434199</v>
      </c>
      <c r="M383">
        <v>49.629143096399297</v>
      </c>
      <c r="N383">
        <v>1.48724898373393</v>
      </c>
      <c r="O383">
        <v>16.430208242026499</v>
      </c>
      <c r="P383">
        <v>76.133656815174206</v>
      </c>
      <c r="Q383">
        <v>7.1095040056828998E-2</v>
      </c>
    </row>
    <row r="384" spans="1:17" x14ac:dyDescent="0.3">
      <c r="A384" t="s">
        <v>878</v>
      </c>
      <c r="B384" t="s">
        <v>879</v>
      </c>
      <c r="C384" t="s">
        <v>3156</v>
      </c>
      <c r="D384" t="s">
        <v>268</v>
      </c>
      <c r="E384">
        <v>18148.402000319998</v>
      </c>
      <c r="F384">
        <v>480.8</v>
      </c>
      <c r="G384">
        <v>117.717777270048</v>
      </c>
      <c r="H384">
        <v>1.85763664619887</v>
      </c>
      <c r="I384">
        <v>73.068385638794098</v>
      </c>
      <c r="J384">
        <v>-1.4514553186257699</v>
      </c>
      <c r="K384">
        <v>474.53996332491198</v>
      </c>
      <c r="L384">
        <v>348.43711525989602</v>
      </c>
      <c r="M384">
        <v>30.012280036961201</v>
      </c>
      <c r="N384">
        <v>0.32546292461692899</v>
      </c>
      <c r="O384">
        <v>21.547420965058201</v>
      </c>
      <c r="P384">
        <v>164.175824175824</v>
      </c>
      <c r="Q384">
        <v>0.15210405004964</v>
      </c>
    </row>
    <row r="385" spans="1:17" hidden="1" x14ac:dyDescent="0.3">
      <c r="A385" t="s">
        <v>880</v>
      </c>
      <c r="B385" t="s">
        <v>881</v>
      </c>
      <c r="C385" t="s">
        <v>3157</v>
      </c>
      <c r="D385" t="s">
        <v>48</v>
      </c>
      <c r="E385">
        <v>18136.296841775002</v>
      </c>
      <c r="F385">
        <v>1739.75</v>
      </c>
      <c r="G385">
        <v>533.69531108188505</v>
      </c>
      <c r="H385">
        <v>13.1341199517567</v>
      </c>
      <c r="I385">
        <v>-35.191410742535297</v>
      </c>
      <c r="J385">
        <v>4.42303308519414</v>
      </c>
      <c r="K385">
        <v>1710.23098020011</v>
      </c>
      <c r="L385">
        <v>1517.6560457734199</v>
      </c>
      <c r="M385">
        <v>47.145667290794101</v>
      </c>
      <c r="N385">
        <v>0.49822642879171503</v>
      </c>
      <c r="O385">
        <v>74.608420750107697</v>
      </c>
      <c r="P385">
        <v>624.89583333333303</v>
      </c>
      <c r="Q385">
        <v>0.29265856481121799</v>
      </c>
    </row>
    <row r="386" spans="1:17" x14ac:dyDescent="0.3">
      <c r="A386" t="s">
        <v>882</v>
      </c>
      <c r="B386" t="s">
        <v>883</v>
      </c>
      <c r="C386" t="s">
        <v>609</v>
      </c>
      <c r="D386" t="s">
        <v>609</v>
      </c>
      <c r="E386">
        <v>17944.714047779999</v>
      </c>
      <c r="F386">
        <v>35.659999999999997</v>
      </c>
      <c r="G386">
        <v>-26.145520561765501</v>
      </c>
      <c r="H386">
        <v>0.77789484955142896</v>
      </c>
      <c r="I386">
        <v>-19.603363565724599</v>
      </c>
      <c r="J386">
        <v>3.0341217132799598</v>
      </c>
      <c r="K386">
        <v>36.381587844906399</v>
      </c>
      <c r="L386">
        <v>37.674209835016498</v>
      </c>
      <c r="M386">
        <v>52.152205772205001</v>
      </c>
      <c r="N386">
        <v>0.55056953192027502</v>
      </c>
      <c r="O386">
        <v>48.345485137408801</v>
      </c>
      <c r="P386">
        <v>10.061728395061699</v>
      </c>
      <c r="Q386">
        <v>-1.8701840558644999E-2</v>
      </c>
    </row>
    <row r="387" spans="1:17" hidden="1" x14ac:dyDescent="0.3">
      <c r="A387" t="s">
        <v>884</v>
      </c>
      <c r="B387" t="s">
        <v>885</v>
      </c>
      <c r="C387" t="s">
        <v>3157</v>
      </c>
      <c r="D387" t="s">
        <v>258</v>
      </c>
      <c r="E387">
        <v>17670.590055000001</v>
      </c>
      <c r="F387">
        <v>16540.849999999999</v>
      </c>
      <c r="G387">
        <v>-7.6331603370718097</v>
      </c>
      <c r="H387">
        <v>7.5573180806574598</v>
      </c>
      <c r="I387">
        <v>-13.0788983421031</v>
      </c>
      <c r="J387">
        <v>-1.9711167069200799</v>
      </c>
      <c r="K387">
        <v>16451.200740971399</v>
      </c>
      <c r="L387">
        <v>15539.441925553399</v>
      </c>
      <c r="M387">
        <v>37.617951597912302</v>
      </c>
      <c r="N387">
        <v>0.85016716319948304</v>
      </c>
      <c r="O387">
        <v>16.075957402430902</v>
      </c>
      <c r="P387">
        <v>30.014619997956299</v>
      </c>
      <c r="Q387">
        <v>8.0614884600705997E-2</v>
      </c>
    </row>
    <row r="388" spans="1:17" x14ac:dyDescent="0.3">
      <c r="A388" t="s">
        <v>886</v>
      </c>
      <c r="B388" t="s">
        <v>887</v>
      </c>
      <c r="C388" t="s">
        <v>3149</v>
      </c>
      <c r="D388" t="s">
        <v>117</v>
      </c>
      <c r="E388">
        <v>17564.444403149999</v>
      </c>
      <c r="F388">
        <v>498.45</v>
      </c>
      <c r="G388">
        <v>93.070254555703997</v>
      </c>
      <c r="H388">
        <v>31.146083982262802</v>
      </c>
      <c r="I388">
        <v>112.98141961534201</v>
      </c>
      <c r="J388">
        <v>1.8393920741177401</v>
      </c>
      <c r="K388">
        <v>407.95587477818702</v>
      </c>
      <c r="L388">
        <v>298.73721207408198</v>
      </c>
      <c r="M388">
        <v>62.9715361981999</v>
      </c>
      <c r="N388">
        <v>0.991274192590616</v>
      </c>
      <c r="O388">
        <v>5.3265121877821198</v>
      </c>
      <c r="P388">
        <v>176.532593619972</v>
      </c>
      <c r="Q388">
        <v>0.193421439239538</v>
      </c>
    </row>
    <row r="389" spans="1:17" x14ac:dyDescent="0.3">
      <c r="A389" t="s">
        <v>888</v>
      </c>
      <c r="B389" t="s">
        <v>889</v>
      </c>
      <c r="C389" t="s">
        <v>3151</v>
      </c>
      <c r="D389" t="s">
        <v>258</v>
      </c>
      <c r="E389">
        <v>17485.398561000002</v>
      </c>
      <c r="F389">
        <v>1205</v>
      </c>
      <c r="G389">
        <v>97.193131671534104</v>
      </c>
      <c r="H389">
        <v>-3.2874440447109801</v>
      </c>
      <c r="I389">
        <v>23.182788527231999</v>
      </c>
      <c r="J389">
        <v>4.80480648420893</v>
      </c>
      <c r="K389">
        <v>1231.8074746592399</v>
      </c>
      <c r="L389">
        <v>1076.99460972731</v>
      </c>
      <c r="M389">
        <v>54.028678141135799</v>
      </c>
      <c r="N389">
        <v>0.92979453907892695</v>
      </c>
      <c r="O389">
        <v>20.3319502074688</v>
      </c>
      <c r="P389">
        <v>143.13962873284899</v>
      </c>
      <c r="Q389">
        <v>0.17953564479414699</v>
      </c>
    </row>
    <row r="390" spans="1:17" x14ac:dyDescent="0.3">
      <c r="A390" t="s">
        <v>890</v>
      </c>
      <c r="B390" t="s">
        <v>891</v>
      </c>
      <c r="C390" t="s">
        <v>3142</v>
      </c>
      <c r="D390" t="s">
        <v>24</v>
      </c>
      <c r="E390">
        <v>17457.143861387998</v>
      </c>
      <c r="F390">
        <v>216.91</v>
      </c>
      <c r="G390">
        <v>25.652975843664599</v>
      </c>
      <c r="H390">
        <v>-3.7487124926614102</v>
      </c>
      <c r="I390">
        <v>3.29303674755973</v>
      </c>
      <c r="J390">
        <v>3.3955845199241299</v>
      </c>
      <c r="K390">
        <v>211.618304713116</v>
      </c>
      <c r="L390">
        <v>194.90096687975199</v>
      </c>
      <c r="M390">
        <v>70.740687526715803</v>
      </c>
      <c r="N390">
        <v>1.3823596405315799</v>
      </c>
      <c r="O390">
        <v>7.3025678852980596</v>
      </c>
      <c r="P390">
        <v>56.953690303907401</v>
      </c>
      <c r="Q390">
        <v>0.184192786221758</v>
      </c>
    </row>
    <row r="391" spans="1:17" x14ac:dyDescent="0.3">
      <c r="A391" t="s">
        <v>892</v>
      </c>
      <c r="B391" t="s">
        <v>893</v>
      </c>
      <c r="C391" t="s">
        <v>3141</v>
      </c>
      <c r="D391" t="s">
        <v>278</v>
      </c>
      <c r="E391">
        <v>17405.70142116</v>
      </c>
      <c r="F391">
        <v>1244.4000000000001</v>
      </c>
      <c r="G391">
        <v>114.05929641431599</v>
      </c>
      <c r="H391">
        <v>10.5031324675211</v>
      </c>
      <c r="I391">
        <v>56.926959007011597</v>
      </c>
      <c r="J391">
        <v>8.9025134747830595E-2</v>
      </c>
      <c r="K391">
        <v>1196.20401634929</v>
      </c>
      <c r="L391">
        <v>958.46564173992897</v>
      </c>
      <c r="M391">
        <v>39.639245779534399</v>
      </c>
      <c r="N391">
        <v>1.6196324308604499</v>
      </c>
      <c r="O391">
        <v>24.397299903567902</v>
      </c>
      <c r="P391">
        <v>168.76889848811999</v>
      </c>
      <c r="Q391">
        <v>0.15985042204513999</v>
      </c>
    </row>
    <row r="392" spans="1:17" x14ac:dyDescent="0.3">
      <c r="A392" t="s">
        <v>894</v>
      </c>
      <c r="B392" t="s">
        <v>895</v>
      </c>
      <c r="C392" t="s">
        <v>3140</v>
      </c>
      <c r="D392" t="s">
        <v>181</v>
      </c>
      <c r="E392">
        <v>17405.63226138</v>
      </c>
      <c r="F392">
        <v>1762.1</v>
      </c>
      <c r="G392">
        <v>29.562181512712399</v>
      </c>
      <c r="H392">
        <v>-1.9741560210593301</v>
      </c>
      <c r="I392">
        <v>14.008428025240899</v>
      </c>
      <c r="J392">
        <v>-1.91275203716888</v>
      </c>
      <c r="K392">
        <v>1823.51294241203</v>
      </c>
      <c r="L392">
        <v>1573.1956762305899</v>
      </c>
      <c r="M392">
        <v>32.565868551248698</v>
      </c>
      <c r="N392">
        <v>0.871817589460117</v>
      </c>
      <c r="O392">
        <v>12.819930764428801</v>
      </c>
      <c r="P392">
        <v>80.035759897828797</v>
      </c>
      <c r="Q392">
        <v>6.7456206716929007E-2</v>
      </c>
    </row>
    <row r="393" spans="1:17" x14ac:dyDescent="0.3">
      <c r="A393" t="s">
        <v>896</v>
      </c>
      <c r="B393" t="s">
        <v>897</v>
      </c>
      <c r="C393" t="s">
        <v>3158</v>
      </c>
      <c r="D393" t="s">
        <v>172</v>
      </c>
      <c r="E393">
        <v>17353.97152676</v>
      </c>
      <c r="F393">
        <v>1120.9000000000001</v>
      </c>
      <c r="G393">
        <v>-13.8530081308409</v>
      </c>
      <c r="H393">
        <v>5.4539833472772603</v>
      </c>
      <c r="I393">
        <v>9.2929141005099805</v>
      </c>
      <c r="J393">
        <v>11.3594754307274</v>
      </c>
      <c r="K393">
        <v>1066.0632278927401</v>
      </c>
      <c r="L393">
        <v>1021.498650171</v>
      </c>
      <c r="M393">
        <v>74.472766797110495</v>
      </c>
      <c r="N393">
        <v>0.69298793869327902</v>
      </c>
      <c r="O393">
        <v>7.9489695780176497</v>
      </c>
      <c r="P393">
        <v>34.658817876021097</v>
      </c>
      <c r="Q393">
        <v>5.3863004692800002E-4</v>
      </c>
    </row>
    <row r="394" spans="1:17" x14ac:dyDescent="0.3">
      <c r="A394" t="s">
        <v>898</v>
      </c>
      <c r="B394" t="s">
        <v>899</v>
      </c>
      <c r="C394" t="s">
        <v>3148</v>
      </c>
      <c r="D394" t="s">
        <v>190</v>
      </c>
      <c r="E394">
        <v>17310.433986510001</v>
      </c>
      <c r="F394">
        <v>712.1</v>
      </c>
      <c r="G394">
        <v>-4.6395218345064304</v>
      </c>
      <c r="H394">
        <v>10.844518696101099</v>
      </c>
      <c r="I394">
        <v>12.020074723383299</v>
      </c>
      <c r="J394">
        <v>0.32250896209241398</v>
      </c>
      <c r="K394">
        <v>710.57181874621006</v>
      </c>
      <c r="L394">
        <v>638.23940470758396</v>
      </c>
      <c r="M394">
        <v>36.480342782982802</v>
      </c>
      <c r="N394">
        <v>0.57686835295820604</v>
      </c>
      <c r="O394">
        <v>17.111360763937601</v>
      </c>
      <c r="P394">
        <v>41.979862426477901</v>
      </c>
      <c r="Q394">
        <v>7.6619390475567997E-2</v>
      </c>
    </row>
    <row r="395" spans="1:17" x14ac:dyDescent="0.3">
      <c r="A395" t="s">
        <v>900</v>
      </c>
      <c r="B395" t="s">
        <v>901</v>
      </c>
      <c r="C395" t="s">
        <v>3141</v>
      </c>
      <c r="D395" t="s">
        <v>21</v>
      </c>
      <c r="E395">
        <v>17217.525761519999</v>
      </c>
      <c r="F395">
        <v>620.20000000000005</v>
      </c>
      <c r="G395">
        <v>-11.787631686731</v>
      </c>
      <c r="H395">
        <v>-5.16612830079929</v>
      </c>
      <c r="I395">
        <v>-20.756282370543101</v>
      </c>
      <c r="J395">
        <v>7.2799339141407202</v>
      </c>
      <c r="K395">
        <v>631.375706412211</v>
      </c>
      <c r="L395">
        <v>635.46882557367701</v>
      </c>
      <c r="M395">
        <v>53.8789059499261</v>
      </c>
      <c r="N395">
        <v>0.80437502487476398</v>
      </c>
      <c r="O395">
        <v>40.277329893582703</v>
      </c>
      <c r="P395">
        <v>32.069846678023801</v>
      </c>
      <c r="Q395">
        <v>8.6205091850338006E-2</v>
      </c>
    </row>
    <row r="396" spans="1:17" x14ac:dyDescent="0.3">
      <c r="A396" t="s">
        <v>902</v>
      </c>
      <c r="B396" t="s">
        <v>903</v>
      </c>
      <c r="C396" t="s">
        <v>3151</v>
      </c>
      <c r="D396" t="s">
        <v>138</v>
      </c>
      <c r="E396">
        <v>17053.78128444</v>
      </c>
      <c r="F396">
        <v>1897.65</v>
      </c>
      <c r="G396">
        <v>135.04317695271101</v>
      </c>
      <c r="H396">
        <v>14.1052634168393</v>
      </c>
      <c r="I396">
        <v>80.428752671345094</v>
      </c>
      <c r="J396">
        <v>8.7964562778687903</v>
      </c>
      <c r="K396">
        <v>1691.67935385172</v>
      </c>
      <c r="L396">
        <v>1280.8019390608299</v>
      </c>
      <c r="M396">
        <v>62.375772805104802</v>
      </c>
      <c r="N396">
        <v>1.0493739877051</v>
      </c>
      <c r="O396">
        <v>5.27231048928937</v>
      </c>
      <c r="P396">
        <v>191.94615384615301</v>
      </c>
      <c r="Q396">
        <v>0.212104953899966</v>
      </c>
    </row>
    <row r="397" spans="1:17" x14ac:dyDescent="0.3">
      <c r="A397" t="s">
        <v>904</v>
      </c>
      <c r="B397" t="s">
        <v>905</v>
      </c>
      <c r="C397" t="s">
        <v>3149</v>
      </c>
      <c r="D397" t="s">
        <v>906</v>
      </c>
      <c r="E397">
        <v>17001.654139890001</v>
      </c>
      <c r="F397">
        <v>2498.85</v>
      </c>
      <c r="G397">
        <v>127.699308016676</v>
      </c>
      <c r="H397">
        <v>-3.1635149483595502</v>
      </c>
      <c r="I397">
        <v>141.684996472222</v>
      </c>
      <c r="J397">
        <v>2.3083002068698399</v>
      </c>
      <c r="K397">
        <v>2251.0482994891599</v>
      </c>
      <c r="L397">
        <v>1582.1636419993199</v>
      </c>
      <c r="M397">
        <v>56.202900833759799</v>
      </c>
      <c r="N397">
        <v>0.461499157224326</v>
      </c>
      <c r="O397">
        <v>8.0497028633171208</v>
      </c>
      <c r="P397">
        <v>242.308219178082</v>
      </c>
      <c r="Q397">
        <v>0.25782497866656701</v>
      </c>
    </row>
    <row r="398" spans="1:17" x14ac:dyDescent="0.3">
      <c r="A398" t="s">
        <v>907</v>
      </c>
      <c r="B398" t="s">
        <v>908</v>
      </c>
      <c r="C398" t="s">
        <v>3142</v>
      </c>
      <c r="D398" t="s">
        <v>909</v>
      </c>
      <c r="E398">
        <v>16998.700848299999</v>
      </c>
      <c r="F398">
        <v>191.16</v>
      </c>
      <c r="G398">
        <v>15.6321395327431</v>
      </c>
      <c r="H398">
        <v>-9.7679839890136098</v>
      </c>
      <c r="I398">
        <v>20.131892198314102</v>
      </c>
      <c r="J398">
        <v>-4.2530679154942996</v>
      </c>
      <c r="K398">
        <v>201.537981479336</v>
      </c>
      <c r="L398">
        <v>176.375921698784</v>
      </c>
      <c r="M398">
        <v>31.8230908503145</v>
      </c>
      <c r="N398">
        <v>0.68387466508225303</v>
      </c>
      <c r="O398">
        <v>27.851014856664499</v>
      </c>
      <c r="P398">
        <v>57.5278121137206</v>
      </c>
      <c r="Q398">
        <v>-5.4200867778215998E-2</v>
      </c>
    </row>
    <row r="399" spans="1:17" x14ac:dyDescent="0.3">
      <c r="A399" t="s">
        <v>910</v>
      </c>
      <c r="B399" t="s">
        <v>911</v>
      </c>
      <c r="C399" t="s">
        <v>3156</v>
      </c>
      <c r="D399" t="s">
        <v>448</v>
      </c>
      <c r="E399">
        <v>16995.904624819999</v>
      </c>
      <c r="F399">
        <v>1599.4</v>
      </c>
      <c r="G399">
        <v>-7.9943839528025196</v>
      </c>
      <c r="H399">
        <v>3.9262795839605502</v>
      </c>
      <c r="I399">
        <v>10.0321140464608</v>
      </c>
      <c r="J399">
        <v>4.1637907301051396</v>
      </c>
      <c r="K399">
        <v>1549.1546309318301</v>
      </c>
      <c r="L399">
        <v>1472.45246004709</v>
      </c>
      <c r="M399">
        <v>58.275480314338097</v>
      </c>
      <c r="N399">
        <v>0.93830011689327897</v>
      </c>
      <c r="O399">
        <v>5.6646242340877704</v>
      </c>
      <c r="P399">
        <v>28.672566371681398</v>
      </c>
      <c r="Q399">
        <v>-6.9372544431879998E-2</v>
      </c>
    </row>
    <row r="400" spans="1:17" x14ac:dyDescent="0.3">
      <c r="A400" t="s">
        <v>912</v>
      </c>
      <c r="B400" t="s">
        <v>913</v>
      </c>
      <c r="C400" t="s">
        <v>3144</v>
      </c>
      <c r="D400" t="s">
        <v>914</v>
      </c>
      <c r="E400">
        <v>16931.738844</v>
      </c>
      <c r="F400">
        <v>2790</v>
      </c>
      <c r="G400">
        <v>85.472622213504394</v>
      </c>
      <c r="H400">
        <v>2.6396526821267901</v>
      </c>
      <c r="I400">
        <v>46.765654403215599</v>
      </c>
      <c r="J400">
        <v>5.0392598795031303</v>
      </c>
      <c r="K400">
        <v>2595.2570882566401</v>
      </c>
      <c r="L400">
        <v>1973.8742502447301</v>
      </c>
      <c r="M400">
        <v>60.576609137694902</v>
      </c>
      <c r="N400">
        <v>0.69147851104145197</v>
      </c>
      <c r="O400">
        <v>6.6308243727598501</v>
      </c>
      <c r="P400">
        <v>127.643603133159</v>
      </c>
    </row>
    <row r="401" spans="1:17" x14ac:dyDescent="0.3">
      <c r="A401" t="s">
        <v>915</v>
      </c>
      <c r="B401" t="s">
        <v>916</v>
      </c>
      <c r="C401" t="s">
        <v>3142</v>
      </c>
      <c r="D401" t="s">
        <v>222</v>
      </c>
      <c r="E401">
        <v>16928.32237577</v>
      </c>
      <c r="F401">
        <v>4078.1</v>
      </c>
      <c r="G401">
        <v>103.474324124305</v>
      </c>
      <c r="H401">
        <v>6.8345245200417404</v>
      </c>
      <c r="I401">
        <v>-13.198007202186099</v>
      </c>
      <c r="J401">
        <v>-0.49243410566474699</v>
      </c>
      <c r="K401">
        <v>3910.89122973951</v>
      </c>
      <c r="L401">
        <v>3518.0267389554401</v>
      </c>
      <c r="M401">
        <v>59.451164373345001</v>
      </c>
      <c r="N401">
        <v>1.9484797790361601</v>
      </c>
      <c r="O401">
        <v>5.44003334886344</v>
      </c>
      <c r="P401">
        <v>134.38703373757099</v>
      </c>
      <c r="Q401">
        <v>0.26971586271129899</v>
      </c>
    </row>
    <row r="402" spans="1:17" x14ac:dyDescent="0.3">
      <c r="A402" t="s">
        <v>917</v>
      </c>
      <c r="B402" t="s">
        <v>918</v>
      </c>
      <c r="C402" t="s">
        <v>3158</v>
      </c>
      <c r="D402" t="s">
        <v>609</v>
      </c>
      <c r="E402">
        <v>16879.653311099999</v>
      </c>
      <c r="F402">
        <v>538.5</v>
      </c>
      <c r="G402">
        <v>42.4392833692987</v>
      </c>
      <c r="H402">
        <v>-6.4109688465616097</v>
      </c>
      <c r="I402">
        <v>-24.400134534622499</v>
      </c>
      <c r="J402">
        <v>-0.54072336423096601</v>
      </c>
      <c r="K402">
        <v>604.19238414278004</v>
      </c>
      <c r="L402">
        <v>589.56645851022904</v>
      </c>
      <c r="M402">
        <v>34.0519912722256</v>
      </c>
      <c r="N402">
        <v>0.72128726659840303</v>
      </c>
      <c r="O402">
        <v>45.264623955431702</v>
      </c>
      <c r="P402">
        <v>82.356925160853294</v>
      </c>
      <c r="Q402">
        <v>0.13211067882814501</v>
      </c>
    </row>
    <row r="403" spans="1:17" hidden="1" x14ac:dyDescent="0.3">
      <c r="A403" t="s">
        <v>919</v>
      </c>
      <c r="B403" t="s">
        <v>920</v>
      </c>
      <c r="C403" t="s">
        <v>3157</v>
      </c>
      <c r="D403" t="s">
        <v>57</v>
      </c>
      <c r="E403">
        <v>16766.836812083999</v>
      </c>
      <c r="F403">
        <v>41.74</v>
      </c>
      <c r="G403">
        <v>100.08679309228</v>
      </c>
      <c r="H403">
        <v>42.8349677547887</v>
      </c>
      <c r="I403">
        <v>33.687473661584498</v>
      </c>
      <c r="J403">
        <v>-7.0038633015012302</v>
      </c>
      <c r="K403">
        <v>38.5227786999165</v>
      </c>
      <c r="L403">
        <v>30.2963927652434</v>
      </c>
      <c r="M403">
        <v>38.3721842681908</v>
      </c>
      <c r="N403">
        <v>0.52871762783229903</v>
      </c>
      <c r="O403">
        <v>28.5098227120268</v>
      </c>
      <c r="P403">
        <v>168.42443729903499</v>
      </c>
      <c r="Q403">
        <v>9.5145877612504995E-2</v>
      </c>
    </row>
    <row r="404" spans="1:17" x14ac:dyDescent="0.3">
      <c r="A404" t="s">
        <v>921</v>
      </c>
      <c r="B404" t="s">
        <v>922</v>
      </c>
      <c r="C404" t="s">
        <v>3142</v>
      </c>
      <c r="D404" t="s">
        <v>54</v>
      </c>
      <c r="E404">
        <v>16701.710366685002</v>
      </c>
      <c r="F404">
        <v>1047.3499999999999</v>
      </c>
      <c r="G404">
        <v>-49.610273814013603</v>
      </c>
      <c r="H404">
        <v>-16.159141422825201</v>
      </c>
      <c r="I404">
        <v>-38.283331024241797</v>
      </c>
      <c r="J404">
        <v>-10.5609403642771</v>
      </c>
      <c r="K404">
        <v>1195.0138226341301</v>
      </c>
      <c r="L404">
        <v>1321.86014841312</v>
      </c>
      <c r="M404">
        <v>23.572539858601299</v>
      </c>
      <c r="N404">
        <v>1.3553480368644599</v>
      </c>
      <c r="O404">
        <v>71.480402921659405</v>
      </c>
      <c r="P404">
        <v>2.8679467661935698</v>
      </c>
      <c r="Q404">
        <v>4.6100641675016998E-2</v>
      </c>
    </row>
    <row r="405" spans="1:17" x14ac:dyDescent="0.3">
      <c r="A405" t="s">
        <v>923</v>
      </c>
      <c r="B405" t="s">
        <v>924</v>
      </c>
      <c r="C405" t="s">
        <v>3142</v>
      </c>
      <c r="D405" t="s">
        <v>222</v>
      </c>
      <c r="E405">
        <v>16633.798339950001</v>
      </c>
      <c r="F405">
        <v>1304.5</v>
      </c>
      <c r="G405">
        <v>37.385123891847002</v>
      </c>
      <c r="H405">
        <v>6.9519615837845503</v>
      </c>
      <c r="I405">
        <v>32.802878242571197</v>
      </c>
      <c r="J405">
        <v>8.3320217260811695</v>
      </c>
      <c r="K405">
        <v>1196.6163298203101</v>
      </c>
      <c r="L405">
        <v>1026.95284302608</v>
      </c>
      <c r="M405">
        <v>65.393373771247894</v>
      </c>
      <c r="N405">
        <v>1.41149416799353</v>
      </c>
      <c r="O405">
        <v>2.8823303947872598</v>
      </c>
      <c r="P405">
        <v>76.045883940620698</v>
      </c>
      <c r="Q405">
        <v>1.107662392442E-2</v>
      </c>
    </row>
    <row r="406" spans="1:17" x14ac:dyDescent="0.3">
      <c r="A406" t="s">
        <v>925</v>
      </c>
      <c r="B406" t="s">
        <v>926</v>
      </c>
      <c r="C406" t="s">
        <v>3148</v>
      </c>
      <c r="D406" t="s">
        <v>504</v>
      </c>
      <c r="E406">
        <v>16579.029720260001</v>
      </c>
      <c r="F406">
        <v>598.1</v>
      </c>
      <c r="G406">
        <v>80.147891693370795</v>
      </c>
      <c r="H406">
        <v>-3.7928282888043401</v>
      </c>
      <c r="I406">
        <v>19.6591619781444</v>
      </c>
      <c r="J406">
        <v>-0.98831097461406403</v>
      </c>
      <c r="K406">
        <v>608.66002872124602</v>
      </c>
      <c r="L406">
        <v>524.55313592109599</v>
      </c>
      <c r="M406">
        <v>40.457753024800297</v>
      </c>
      <c r="N406">
        <v>0.67828565823895504</v>
      </c>
      <c r="O406">
        <v>21.049991640193898</v>
      </c>
      <c r="P406">
        <v>135.102201257861</v>
      </c>
      <c r="Q406">
        <v>0.230989960801121</v>
      </c>
    </row>
    <row r="407" spans="1:17" x14ac:dyDescent="0.3">
      <c r="A407" t="s">
        <v>927</v>
      </c>
      <c r="B407" t="s">
        <v>928</v>
      </c>
      <c r="C407" t="s">
        <v>3151</v>
      </c>
      <c r="D407" t="s">
        <v>929</v>
      </c>
      <c r="E407">
        <v>16524.446859</v>
      </c>
      <c r="F407">
        <v>1388.5</v>
      </c>
      <c r="G407">
        <v>72.079558909120195</v>
      </c>
      <c r="H407">
        <v>8.9536073523100903</v>
      </c>
      <c r="I407">
        <v>-12.4879598920351</v>
      </c>
      <c r="J407">
        <v>4.9179697344334796</v>
      </c>
      <c r="K407">
        <v>1349.4474096014101</v>
      </c>
      <c r="L407">
        <v>1254.7753932641101</v>
      </c>
      <c r="M407">
        <v>58.0819334827125</v>
      </c>
      <c r="N407">
        <v>1.1069931287454999</v>
      </c>
      <c r="O407">
        <v>22.074180770615701</v>
      </c>
      <c r="P407">
        <v>111.242963639129</v>
      </c>
      <c r="Q407">
        <v>0.19536580074327001</v>
      </c>
    </row>
    <row r="408" spans="1:17" x14ac:dyDescent="0.3">
      <c r="A408" t="s">
        <v>930</v>
      </c>
      <c r="B408" t="s">
        <v>931</v>
      </c>
      <c r="C408" t="s">
        <v>3156</v>
      </c>
      <c r="D408" t="s">
        <v>448</v>
      </c>
      <c r="E408">
        <v>16513.310160000001</v>
      </c>
      <c r="F408">
        <v>3330</v>
      </c>
      <c r="G408">
        <v>-34.8487787813472</v>
      </c>
      <c r="H408">
        <v>7.9623850446031001</v>
      </c>
      <c r="I408">
        <v>-8.6153721051766894</v>
      </c>
      <c r="J408">
        <v>3.4013375996979498</v>
      </c>
      <c r="K408">
        <v>3385.43340661707</v>
      </c>
      <c r="L408">
        <v>3479.14960143285</v>
      </c>
      <c r="M408">
        <v>43.215770616100997</v>
      </c>
      <c r="N408">
        <v>0.98623438948393405</v>
      </c>
      <c r="O408">
        <v>19.503003003002998</v>
      </c>
      <c r="P408">
        <v>15.787826631200099</v>
      </c>
      <c r="Q408">
        <v>-3.8827687566201002E-2</v>
      </c>
    </row>
    <row r="409" spans="1:17" x14ac:dyDescent="0.3">
      <c r="A409" t="s">
        <v>932</v>
      </c>
      <c r="B409" t="s">
        <v>933</v>
      </c>
      <c r="C409" t="s">
        <v>3141</v>
      </c>
      <c r="D409" t="s">
        <v>21</v>
      </c>
      <c r="E409">
        <v>16416.2540377</v>
      </c>
      <c r="F409">
        <v>593.5</v>
      </c>
      <c r="G409">
        <v>-17.893320606226698</v>
      </c>
      <c r="H409">
        <v>-2.83325105344773</v>
      </c>
      <c r="I409">
        <v>-26.768112227116699</v>
      </c>
      <c r="J409">
        <v>1.32079418109766</v>
      </c>
      <c r="K409">
        <v>620.67700679282905</v>
      </c>
      <c r="L409">
        <v>638.35118300485397</v>
      </c>
      <c r="M409">
        <v>46.648518900257699</v>
      </c>
      <c r="N409">
        <v>0.58920153924980001</v>
      </c>
      <c r="O409">
        <v>45.214827295703401</v>
      </c>
      <c r="P409">
        <v>16.475321361986001</v>
      </c>
      <c r="Q409">
        <v>3.3941893595181002E-2</v>
      </c>
    </row>
    <row r="410" spans="1:17" x14ac:dyDescent="0.3">
      <c r="A410" t="s">
        <v>934</v>
      </c>
      <c r="B410" t="s">
        <v>935</v>
      </c>
      <c r="C410" t="s">
        <v>3151</v>
      </c>
      <c r="D410" t="s">
        <v>757</v>
      </c>
      <c r="E410">
        <v>16280.500830000001</v>
      </c>
      <c r="F410">
        <v>3909.4</v>
      </c>
      <c r="G410">
        <v>38.653382114884103</v>
      </c>
      <c r="H410">
        <v>1.0397023838935799</v>
      </c>
      <c r="I410">
        <v>1.57444504183724</v>
      </c>
      <c r="J410">
        <v>8.1513542478827805</v>
      </c>
      <c r="K410">
        <v>3870.3415018968299</v>
      </c>
      <c r="L410">
        <v>3641.2151614628401</v>
      </c>
      <c r="M410">
        <v>67.823265912558298</v>
      </c>
      <c r="N410">
        <v>1.0071430714997001</v>
      </c>
      <c r="O410">
        <v>40.379597892259603</v>
      </c>
      <c r="P410">
        <v>105.21246161518</v>
      </c>
      <c r="Q410">
        <v>0.117551106262271</v>
      </c>
    </row>
    <row r="411" spans="1:17" hidden="1" x14ac:dyDescent="0.3">
      <c r="A411" t="s">
        <v>936</v>
      </c>
      <c r="B411" t="s">
        <v>937</v>
      </c>
      <c r="C411" t="s">
        <v>3146</v>
      </c>
      <c r="D411" t="s">
        <v>487</v>
      </c>
      <c r="E411">
        <v>16273.60921212</v>
      </c>
      <c r="F411">
        <v>681.2</v>
      </c>
      <c r="G411">
        <v>-5.6063126531758503</v>
      </c>
      <c r="H411">
        <v>5.1721841379276201</v>
      </c>
      <c r="I411">
        <v>7.5723049353908598</v>
      </c>
      <c r="J411">
        <v>2.0120312027427798</v>
      </c>
      <c r="K411">
        <v>647.22358746803502</v>
      </c>
      <c r="M411">
        <v>48.924295642620201</v>
      </c>
      <c r="N411">
        <v>0.55873963686380401</v>
      </c>
      <c r="O411">
        <v>8.0886670581326907</v>
      </c>
      <c r="P411">
        <v>44.905339289512803</v>
      </c>
    </row>
    <row r="412" spans="1:17" x14ac:dyDescent="0.3">
      <c r="A412" t="s">
        <v>938</v>
      </c>
      <c r="B412" t="s">
        <v>939</v>
      </c>
      <c r="C412" t="s">
        <v>3151</v>
      </c>
      <c r="D412" t="s">
        <v>154</v>
      </c>
      <c r="E412">
        <v>16189.332949850001</v>
      </c>
      <c r="F412">
        <v>721.45</v>
      </c>
      <c r="G412">
        <v>52.759419075802299</v>
      </c>
      <c r="H412">
        <v>20.755301559798099</v>
      </c>
      <c r="I412">
        <v>24.2462785494853</v>
      </c>
      <c r="J412">
        <v>11.4468444071702</v>
      </c>
      <c r="K412">
        <v>652.90194429178803</v>
      </c>
      <c r="L412">
        <v>571.37426256037702</v>
      </c>
      <c r="M412">
        <v>65.369340584277595</v>
      </c>
      <c r="N412">
        <v>1.08194238674361</v>
      </c>
      <c r="O412">
        <v>2.4464619862776198</v>
      </c>
      <c r="P412">
        <v>102.299334034349</v>
      </c>
      <c r="Q412">
        <v>0.23016498858078199</v>
      </c>
    </row>
    <row r="413" spans="1:17" x14ac:dyDescent="0.3">
      <c r="A413" t="s">
        <v>940</v>
      </c>
      <c r="B413" t="s">
        <v>941</v>
      </c>
      <c r="C413" t="s">
        <v>3146</v>
      </c>
      <c r="D413" t="s">
        <v>51</v>
      </c>
      <c r="E413">
        <v>16180.70881389</v>
      </c>
      <c r="F413">
        <v>1054.6500000000001</v>
      </c>
      <c r="G413">
        <v>302.83644721403903</v>
      </c>
      <c r="H413">
        <v>12.4457558849737</v>
      </c>
      <c r="I413">
        <v>72.325587488398696</v>
      </c>
      <c r="J413">
        <v>14.557026289507901</v>
      </c>
      <c r="K413">
        <v>972.10828294984697</v>
      </c>
      <c r="L413">
        <v>730.60412415612996</v>
      </c>
      <c r="M413">
        <v>61.156043760253603</v>
      </c>
      <c r="N413">
        <v>1.34119403746392</v>
      </c>
      <c r="O413">
        <v>6.8126866733039204</v>
      </c>
      <c r="P413">
        <v>394.56037514654099</v>
      </c>
      <c r="Q413">
        <v>9.4951744563156998E-2</v>
      </c>
    </row>
    <row r="414" spans="1:17" x14ac:dyDescent="0.3">
      <c r="A414" t="s">
        <v>942</v>
      </c>
      <c r="B414" t="s">
        <v>943</v>
      </c>
      <c r="C414" t="s">
        <v>3142</v>
      </c>
      <c r="D414" t="s">
        <v>54</v>
      </c>
      <c r="E414">
        <v>16072.305474475999</v>
      </c>
      <c r="F414">
        <v>194.83</v>
      </c>
      <c r="G414">
        <v>-22.6537181174035</v>
      </c>
      <c r="H414">
        <v>-4.6810315455359701</v>
      </c>
      <c r="I414">
        <v>-27.204781530688098</v>
      </c>
      <c r="J414">
        <v>-1.6576907431793499</v>
      </c>
      <c r="K414">
        <v>206.50980491284199</v>
      </c>
      <c r="L414">
        <v>210.32657167173701</v>
      </c>
      <c r="M414">
        <v>28.584856607995899</v>
      </c>
      <c r="N414">
        <v>0.363190099840349</v>
      </c>
      <c r="O414">
        <v>48.462762408253298</v>
      </c>
      <c r="P414">
        <v>6.4499385329872903</v>
      </c>
      <c r="Q414">
        <v>4.2658794826871002E-2</v>
      </c>
    </row>
    <row r="415" spans="1:17" x14ac:dyDescent="0.3">
      <c r="A415" t="s">
        <v>944</v>
      </c>
      <c r="B415" t="s">
        <v>945</v>
      </c>
      <c r="C415" t="s">
        <v>3146</v>
      </c>
      <c r="D415" t="s">
        <v>51</v>
      </c>
      <c r="E415">
        <v>15838.27390251</v>
      </c>
      <c r="F415">
        <v>6877.05</v>
      </c>
      <c r="G415">
        <v>22.980293162023301</v>
      </c>
      <c r="H415">
        <v>1.9105399536876601E-2</v>
      </c>
      <c r="I415">
        <v>17.787721803768701</v>
      </c>
      <c r="J415">
        <v>1.7369347016230401</v>
      </c>
      <c r="K415">
        <v>6885.1746134959303</v>
      </c>
      <c r="L415">
        <v>6100.5725618959896</v>
      </c>
      <c r="M415">
        <v>44.906135186765901</v>
      </c>
      <c r="N415">
        <v>0.78032215357458001</v>
      </c>
      <c r="O415">
        <v>10.512501726757799</v>
      </c>
      <c r="P415">
        <v>51.657668222977698</v>
      </c>
      <c r="Q415">
        <v>2.6414524440708999E-2</v>
      </c>
    </row>
    <row r="416" spans="1:17" x14ac:dyDescent="0.3">
      <c r="A416" t="s">
        <v>946</v>
      </c>
      <c r="B416" t="s">
        <v>947</v>
      </c>
      <c r="C416" t="s">
        <v>3159</v>
      </c>
      <c r="D416" t="s">
        <v>948</v>
      </c>
      <c r="E416">
        <v>15797.3936636</v>
      </c>
      <c r="F416">
        <v>1609.75</v>
      </c>
      <c r="G416">
        <v>-33.497382318311097</v>
      </c>
      <c r="H416">
        <v>-1.02041379225454</v>
      </c>
      <c r="I416">
        <v>1.0624735547559501</v>
      </c>
      <c r="J416">
        <v>3.30885428578532</v>
      </c>
      <c r="K416">
        <v>1583.52016848477</v>
      </c>
      <c r="L416">
        <v>1511.7307233015399</v>
      </c>
      <c r="M416">
        <v>46.621310622837797</v>
      </c>
      <c r="N416">
        <v>1.15459071355581</v>
      </c>
      <c r="O416">
        <v>13.7070973753688</v>
      </c>
      <c r="P416">
        <v>33.677960471682397</v>
      </c>
      <c r="Q416">
        <v>-3.1274717870038E-2</v>
      </c>
    </row>
    <row r="417" spans="1:17" x14ac:dyDescent="0.3">
      <c r="A417" t="s">
        <v>949</v>
      </c>
      <c r="B417" t="s">
        <v>950</v>
      </c>
      <c r="C417" t="s">
        <v>3141</v>
      </c>
      <c r="D417" t="s">
        <v>21</v>
      </c>
      <c r="E417">
        <v>15768.63134091</v>
      </c>
      <c r="F417">
        <v>695.1</v>
      </c>
      <c r="G417">
        <v>2.6385254916527598</v>
      </c>
      <c r="H417">
        <v>-7.1577909368014101</v>
      </c>
      <c r="I417">
        <v>8.2312207240289492</v>
      </c>
      <c r="J417">
        <v>2.70460658415894</v>
      </c>
      <c r="K417">
        <v>723.24859593046301</v>
      </c>
      <c r="L417">
        <v>660.52291062680501</v>
      </c>
      <c r="M417">
        <v>46.919569466566898</v>
      </c>
      <c r="N417">
        <v>0.64129874133770204</v>
      </c>
      <c r="O417">
        <v>20.7739893540497</v>
      </c>
      <c r="P417">
        <v>52.333990795529203</v>
      </c>
      <c r="Q417">
        <v>3.0818084973042E-2</v>
      </c>
    </row>
    <row r="418" spans="1:17" x14ac:dyDescent="0.3">
      <c r="A418" t="s">
        <v>951</v>
      </c>
      <c r="B418" t="s">
        <v>952</v>
      </c>
      <c r="C418" t="s">
        <v>3151</v>
      </c>
      <c r="D418" t="s">
        <v>757</v>
      </c>
      <c r="E418">
        <v>15757.5042248399</v>
      </c>
      <c r="F418">
        <v>1170.05</v>
      </c>
      <c r="G418">
        <v>21.7604594873156</v>
      </c>
      <c r="H418">
        <v>-12.570202127150999</v>
      </c>
      <c r="I418">
        <v>7.4319692425219896</v>
      </c>
      <c r="J418">
        <v>4.4081162750966199</v>
      </c>
      <c r="K418">
        <v>1286.00118361206</v>
      </c>
      <c r="L418">
        <v>1213.38345589507</v>
      </c>
      <c r="M418">
        <v>54.289262022928597</v>
      </c>
      <c r="N418">
        <v>2.1657033266906902</v>
      </c>
      <c r="O418">
        <v>62.125550190162798</v>
      </c>
      <c r="P418">
        <v>66.6025914851203</v>
      </c>
      <c r="Q418">
        <v>0.22590131753432499</v>
      </c>
    </row>
    <row r="419" spans="1:17" x14ac:dyDescent="0.3">
      <c r="A419" t="s">
        <v>953</v>
      </c>
      <c r="B419" t="s">
        <v>954</v>
      </c>
      <c r="C419" t="s">
        <v>3142</v>
      </c>
      <c r="D419" t="s">
        <v>141</v>
      </c>
      <c r="E419">
        <v>15757.340446479</v>
      </c>
      <c r="F419">
        <v>60.29</v>
      </c>
      <c r="G419">
        <v>114.319347749363</v>
      </c>
      <c r="H419">
        <v>-13.390442647435499</v>
      </c>
      <c r="I419">
        <v>31.970646345175801</v>
      </c>
      <c r="J419">
        <v>-2.38264903756115</v>
      </c>
      <c r="K419">
        <v>66.927057069032998</v>
      </c>
      <c r="L419">
        <v>56.685964167844702</v>
      </c>
      <c r="M419">
        <v>36.705003035584198</v>
      </c>
      <c r="N419">
        <v>0.25005704080749502</v>
      </c>
      <c r="O419">
        <v>51.600597113949199</v>
      </c>
      <c r="P419">
        <v>195.53921568627399</v>
      </c>
      <c r="Q419">
        <v>0.13898524224067299</v>
      </c>
    </row>
    <row r="420" spans="1:17" x14ac:dyDescent="0.3">
      <c r="A420" t="s">
        <v>955</v>
      </c>
      <c r="B420" t="s">
        <v>956</v>
      </c>
      <c r="C420" t="s">
        <v>3156</v>
      </c>
      <c r="D420" t="s">
        <v>448</v>
      </c>
      <c r="E420">
        <v>15670.77363324</v>
      </c>
      <c r="F420">
        <v>5111.1499999999996</v>
      </c>
      <c r="G420">
        <v>-19.778460416673099</v>
      </c>
      <c r="H420">
        <v>2.2047728287841202</v>
      </c>
      <c r="I420">
        <v>7.26257461455394</v>
      </c>
      <c r="J420">
        <v>1.5335478139702901</v>
      </c>
      <c r="K420">
        <v>5221.2486649593502</v>
      </c>
      <c r="L420">
        <v>4930.2866734455602</v>
      </c>
      <c r="M420">
        <v>44.691245834436998</v>
      </c>
      <c r="N420">
        <v>0.57024024193416301</v>
      </c>
      <c r="O420">
        <v>16.585308590043301</v>
      </c>
      <c r="P420">
        <v>27.111415070877801</v>
      </c>
      <c r="Q420">
        <v>3.9323202171112001E-2</v>
      </c>
    </row>
    <row r="421" spans="1:17" x14ac:dyDescent="0.3">
      <c r="A421" t="s">
        <v>957</v>
      </c>
      <c r="B421" t="s">
        <v>958</v>
      </c>
      <c r="C421" t="s">
        <v>3154</v>
      </c>
      <c r="D421" t="s">
        <v>736</v>
      </c>
      <c r="E421">
        <v>15599.4723371</v>
      </c>
      <c r="F421">
        <v>379.15</v>
      </c>
      <c r="G421">
        <v>23.940945835428199</v>
      </c>
      <c r="H421">
        <v>-7.40935737599838</v>
      </c>
      <c r="I421">
        <v>3.98758682755133</v>
      </c>
      <c r="J421">
        <v>6.3266898649387802</v>
      </c>
      <c r="K421">
        <v>384.30425783841798</v>
      </c>
      <c r="L421">
        <v>352.42102660464798</v>
      </c>
      <c r="M421">
        <v>57.262107728423402</v>
      </c>
      <c r="N421">
        <v>0.65933091673078603</v>
      </c>
      <c r="O421">
        <v>25.121983383884999</v>
      </c>
      <c r="P421">
        <v>64.847826086956502</v>
      </c>
      <c r="Q421">
        <v>0.19840317657088999</v>
      </c>
    </row>
    <row r="422" spans="1:17" x14ac:dyDescent="0.3">
      <c r="A422" t="s">
        <v>959</v>
      </c>
      <c r="B422" t="s">
        <v>960</v>
      </c>
      <c r="C422" t="s">
        <v>3145</v>
      </c>
      <c r="D422" t="s">
        <v>48</v>
      </c>
      <c r="E422">
        <v>15596.332683750001</v>
      </c>
      <c r="F422">
        <v>1612.5</v>
      </c>
      <c r="G422">
        <v>9.4483160033313993</v>
      </c>
      <c r="H422">
        <v>1.8904646228378399</v>
      </c>
      <c r="I422">
        <v>9.9684190991444908</v>
      </c>
      <c r="J422">
        <v>-3.6236141451265498</v>
      </c>
      <c r="K422">
        <v>1636.0560441217999</v>
      </c>
      <c r="L422">
        <v>1509.8285494766701</v>
      </c>
      <c r="M422">
        <v>42.851294612917002</v>
      </c>
      <c r="N422">
        <v>0.947567699722767</v>
      </c>
      <c r="O422">
        <v>15.3488372093023</v>
      </c>
      <c r="P422">
        <v>57.324747548660902</v>
      </c>
      <c r="Q422">
        <v>-6.9640891287070003E-2</v>
      </c>
    </row>
    <row r="423" spans="1:17" x14ac:dyDescent="0.3">
      <c r="A423" t="s">
        <v>961</v>
      </c>
      <c r="B423" t="s">
        <v>962</v>
      </c>
      <c r="C423" t="s">
        <v>3152</v>
      </c>
      <c r="D423" t="s">
        <v>138</v>
      </c>
      <c r="E423">
        <v>15529.07417265</v>
      </c>
      <c r="F423">
        <v>593.54999999999995</v>
      </c>
      <c r="G423">
        <v>178.84260385614201</v>
      </c>
      <c r="H423">
        <v>-0.43481788551803802</v>
      </c>
      <c r="I423">
        <v>202.19988662268099</v>
      </c>
      <c r="J423">
        <v>-4.5562132096020198</v>
      </c>
      <c r="K423">
        <v>562.76052419195798</v>
      </c>
      <c r="L423">
        <v>382.25990775108801</v>
      </c>
      <c r="M423">
        <v>42.226043673276202</v>
      </c>
      <c r="N423">
        <v>0.79136310756622297</v>
      </c>
      <c r="O423">
        <v>16.923595316317002</v>
      </c>
      <c r="P423">
        <v>304.58743737432201</v>
      </c>
      <c r="Q423">
        <v>0.26837077973081003</v>
      </c>
    </row>
    <row r="424" spans="1:17" hidden="1" x14ac:dyDescent="0.3">
      <c r="A424" t="s">
        <v>963</v>
      </c>
      <c r="B424" t="s">
        <v>964</v>
      </c>
      <c r="C424" t="s">
        <v>3157</v>
      </c>
      <c r="D424" t="s">
        <v>745</v>
      </c>
      <c r="E424">
        <v>15502.9956089399</v>
      </c>
      <c r="F424">
        <v>880.72</v>
      </c>
      <c r="G424">
        <v>-1.3723505043423501</v>
      </c>
      <c r="H424">
        <v>0.42891899952000501</v>
      </c>
      <c r="I424">
        <v>0.89758173412488695</v>
      </c>
      <c r="J424">
        <v>1.0926413819451799</v>
      </c>
      <c r="K424">
        <v>890.05109967054898</v>
      </c>
      <c r="L424">
        <v>832.27386664821802</v>
      </c>
      <c r="M424">
        <v>63.673105172010501</v>
      </c>
      <c r="N424">
        <v>3.3933451913800301</v>
      </c>
      <c r="O424">
        <v>6.6059587610137003</v>
      </c>
      <c r="P424">
        <v>30.860895664318999</v>
      </c>
      <c r="Q424">
        <v>-2.790653939747E-3</v>
      </c>
    </row>
    <row r="425" spans="1:17" x14ac:dyDescent="0.3">
      <c r="A425" t="s">
        <v>965</v>
      </c>
      <c r="B425" t="s">
        <v>966</v>
      </c>
      <c r="C425" t="s">
        <v>3151</v>
      </c>
      <c r="D425" t="s">
        <v>258</v>
      </c>
      <c r="E425">
        <v>15493.841560499999</v>
      </c>
      <c r="F425">
        <v>890.25</v>
      </c>
      <c r="G425">
        <v>15.5954696503567</v>
      </c>
      <c r="H425">
        <v>2.17211725865238</v>
      </c>
      <c r="I425">
        <v>-13.0014633356156</v>
      </c>
      <c r="J425">
        <v>0.31362009180325101</v>
      </c>
      <c r="K425">
        <v>904.50848692777595</v>
      </c>
      <c r="L425">
        <v>845.41690962504799</v>
      </c>
      <c r="M425">
        <v>46.612669009641898</v>
      </c>
      <c r="N425">
        <v>1.38266093061435</v>
      </c>
      <c r="O425">
        <v>19.0676776186464</v>
      </c>
      <c r="P425">
        <v>59.274698536515501</v>
      </c>
      <c r="Q425">
        <v>0.15854733948673999</v>
      </c>
    </row>
    <row r="426" spans="1:17" x14ac:dyDescent="0.3">
      <c r="A426" t="s">
        <v>967</v>
      </c>
      <c r="B426" t="s">
        <v>968</v>
      </c>
      <c r="C426" t="s">
        <v>3143</v>
      </c>
      <c r="D426" t="s">
        <v>27</v>
      </c>
      <c r="E426">
        <v>15463.478320570001</v>
      </c>
      <c r="F426">
        <v>79.099999999999994</v>
      </c>
      <c r="G426">
        <v>-42.659393305040901</v>
      </c>
      <c r="H426">
        <v>-8.6641608547282392</v>
      </c>
      <c r="I426">
        <v>-8.0783416374596797</v>
      </c>
      <c r="J426">
        <v>3.9966242313587501</v>
      </c>
      <c r="K426">
        <v>86.141289003537807</v>
      </c>
      <c r="L426">
        <v>85.859585664314395</v>
      </c>
      <c r="M426">
        <v>37.510280178882702</v>
      </c>
      <c r="N426">
        <v>0.26964047102674099</v>
      </c>
      <c r="O426">
        <v>40.834386852085899</v>
      </c>
      <c r="P426">
        <v>21.598770176786999</v>
      </c>
      <c r="Q426">
        <v>6.0590317168635E-2</v>
      </c>
    </row>
    <row r="427" spans="1:17" x14ac:dyDescent="0.3">
      <c r="A427" t="s">
        <v>969</v>
      </c>
      <c r="B427" t="s">
        <v>970</v>
      </c>
      <c r="C427" t="s">
        <v>609</v>
      </c>
      <c r="D427" t="s">
        <v>609</v>
      </c>
      <c r="E427">
        <v>15347.740903368</v>
      </c>
      <c r="F427">
        <v>161.66</v>
      </c>
      <c r="G427">
        <v>-3.1947562858252301</v>
      </c>
      <c r="H427">
        <v>-4.2971735517481502</v>
      </c>
      <c r="I427">
        <v>-1.92469684288448</v>
      </c>
      <c r="J427">
        <v>-2.2665340495395201</v>
      </c>
      <c r="K427">
        <v>172.367687335216</v>
      </c>
      <c r="L427">
        <v>158.702973508517</v>
      </c>
      <c r="M427">
        <v>40.763723746138098</v>
      </c>
      <c r="N427">
        <v>0.49097537024028298</v>
      </c>
      <c r="O427">
        <v>31.727081529135202</v>
      </c>
      <c r="P427">
        <v>34.4365904365904</v>
      </c>
      <c r="Q427">
        <v>2.9533755201100002E-4</v>
      </c>
    </row>
    <row r="428" spans="1:17" x14ac:dyDescent="0.3">
      <c r="A428" t="s">
        <v>971</v>
      </c>
      <c r="B428" t="s">
        <v>972</v>
      </c>
      <c r="C428" t="s">
        <v>3146</v>
      </c>
      <c r="D428" t="s">
        <v>51</v>
      </c>
      <c r="E428">
        <v>15111.493306619999</v>
      </c>
      <c r="F428">
        <v>1643.3</v>
      </c>
      <c r="G428">
        <v>191.67094628943099</v>
      </c>
      <c r="H428">
        <v>19.1604786629103</v>
      </c>
      <c r="I428">
        <v>82.759834402692903</v>
      </c>
      <c r="J428">
        <v>9.0043954314571604</v>
      </c>
      <c r="K428">
        <v>1356.39164966677</v>
      </c>
      <c r="L428">
        <v>1017.31326315012</v>
      </c>
      <c r="M428">
        <v>85.427171099366305</v>
      </c>
      <c r="N428">
        <v>0.98488276367738903</v>
      </c>
      <c r="O428">
        <v>1.9290452138988701</v>
      </c>
      <c r="P428">
        <v>251.88436830835099</v>
      </c>
      <c r="Q428">
        <v>0.13380060378637401</v>
      </c>
    </row>
    <row r="429" spans="1:17" x14ac:dyDescent="0.3">
      <c r="A429" t="s">
        <v>973</v>
      </c>
      <c r="B429" t="s">
        <v>974</v>
      </c>
      <c r="C429" t="s">
        <v>3144</v>
      </c>
      <c r="D429" t="s">
        <v>975</v>
      </c>
      <c r="E429">
        <v>15035.803178025</v>
      </c>
      <c r="F429">
        <v>782.05</v>
      </c>
      <c r="G429">
        <v>35.493828823844197</v>
      </c>
      <c r="H429">
        <v>6.7452903808739695E-2</v>
      </c>
      <c r="I429">
        <v>31.2096157050504</v>
      </c>
      <c r="J429">
        <v>5.4192995685270002</v>
      </c>
      <c r="K429">
        <v>771.77814590138598</v>
      </c>
      <c r="L429">
        <v>671.77781311851902</v>
      </c>
      <c r="M429">
        <v>62.755393377161198</v>
      </c>
      <c r="N429">
        <v>0.81081001662449104</v>
      </c>
      <c r="O429">
        <v>12.1028067259126</v>
      </c>
      <c r="P429">
        <v>75.210036966505996</v>
      </c>
      <c r="Q429">
        <v>1.2322569838119999E-3</v>
      </c>
    </row>
    <row r="430" spans="1:17" x14ac:dyDescent="0.3">
      <c r="A430" t="s">
        <v>976</v>
      </c>
      <c r="B430" t="s">
        <v>977</v>
      </c>
      <c r="C430" t="s">
        <v>3142</v>
      </c>
      <c r="D430" t="s">
        <v>54</v>
      </c>
      <c r="E430">
        <v>15009.827049357</v>
      </c>
      <c r="F430">
        <v>177.33</v>
      </c>
      <c r="G430">
        <v>-1.0063485668991901</v>
      </c>
      <c r="H430">
        <v>-13.1702819346699</v>
      </c>
      <c r="I430">
        <v>-17.897841480872401</v>
      </c>
      <c r="J430">
        <v>-5.3689383953658298</v>
      </c>
      <c r="K430">
        <v>198.44209786929201</v>
      </c>
      <c r="L430">
        <v>188.20716272120501</v>
      </c>
      <c r="M430">
        <v>21.380587738683399</v>
      </c>
      <c r="N430">
        <v>0.77862750034421102</v>
      </c>
      <c r="O430">
        <v>29.9272542716968</v>
      </c>
      <c r="P430">
        <v>41.467889908256801</v>
      </c>
      <c r="Q430">
        <v>-3.2722319857396001E-2</v>
      </c>
    </row>
    <row r="431" spans="1:17" x14ac:dyDescent="0.3">
      <c r="A431" t="s">
        <v>978</v>
      </c>
      <c r="B431" t="s">
        <v>979</v>
      </c>
      <c r="C431" t="s">
        <v>3142</v>
      </c>
      <c r="D431" t="s">
        <v>529</v>
      </c>
      <c r="E431">
        <v>14904.979528514999</v>
      </c>
      <c r="F431">
        <v>155.94999999999999</v>
      </c>
      <c r="G431">
        <v>51.787197023161397</v>
      </c>
      <c r="H431">
        <v>22.503452206489499</v>
      </c>
      <c r="I431">
        <v>83.800522933590898</v>
      </c>
      <c r="J431">
        <v>13.858573154880499</v>
      </c>
      <c r="K431">
        <v>128.708914543784</v>
      </c>
      <c r="L431">
        <v>102.75579553121101</v>
      </c>
      <c r="M431">
        <v>63.197827872709297</v>
      </c>
      <c r="N431">
        <v>1.26903608134014</v>
      </c>
      <c r="O431">
        <v>5.8031420327027998</v>
      </c>
      <c r="P431">
        <v>126.014492753623</v>
      </c>
      <c r="Q431">
        <v>5.8064625953096999E-2</v>
      </c>
    </row>
    <row r="432" spans="1:17" x14ac:dyDescent="0.3">
      <c r="A432" t="s">
        <v>980</v>
      </c>
      <c r="B432" t="s">
        <v>981</v>
      </c>
      <c r="C432" t="s">
        <v>3145</v>
      </c>
      <c r="D432" t="s">
        <v>487</v>
      </c>
      <c r="E432">
        <v>14833.83548451</v>
      </c>
      <c r="F432">
        <v>308.64999999999998</v>
      </c>
      <c r="G432">
        <v>-2.3492415820538302</v>
      </c>
      <c r="H432">
        <v>-54.811592123411899</v>
      </c>
      <c r="I432">
        <v>-17.070152297672401</v>
      </c>
      <c r="J432">
        <v>-4.5869336922144903</v>
      </c>
      <c r="K432">
        <v>332.92320521232898</v>
      </c>
      <c r="L432">
        <v>323.93054627806202</v>
      </c>
      <c r="M432">
        <v>39.993312793551297</v>
      </c>
      <c r="N432">
        <v>1.0777367900794801</v>
      </c>
      <c r="O432">
        <v>33.800421189049104</v>
      </c>
      <c r="P432">
        <v>42.794355771454903</v>
      </c>
      <c r="Q432">
        <v>7.4821157931161994E-2</v>
      </c>
    </row>
    <row r="433" spans="1:17" x14ac:dyDescent="0.3">
      <c r="A433" t="s">
        <v>982</v>
      </c>
      <c r="B433" t="s">
        <v>983</v>
      </c>
      <c r="C433" t="s">
        <v>3147</v>
      </c>
      <c r="D433" t="s">
        <v>117</v>
      </c>
      <c r="E433">
        <v>14763.989916500001</v>
      </c>
      <c r="F433">
        <v>1017.5</v>
      </c>
      <c r="G433">
        <v>102.752886377016</v>
      </c>
      <c r="H433">
        <v>-5.1417772685438701</v>
      </c>
      <c r="I433">
        <v>97.441900697161202</v>
      </c>
      <c r="J433">
        <v>-0.38040614455024002</v>
      </c>
      <c r="K433">
        <v>1014.7670930715</v>
      </c>
      <c r="L433">
        <v>748.56975453906296</v>
      </c>
      <c r="M433">
        <v>34.693605291899097</v>
      </c>
      <c r="N433">
        <v>0.33643052199344298</v>
      </c>
      <c r="O433">
        <v>32.461916461916402</v>
      </c>
      <c r="P433">
        <v>171.98609997326901</v>
      </c>
      <c r="Q433">
        <v>0.20176119364124401</v>
      </c>
    </row>
    <row r="434" spans="1:17" x14ac:dyDescent="0.3">
      <c r="A434" t="s">
        <v>984</v>
      </c>
      <c r="B434" t="s">
        <v>985</v>
      </c>
      <c r="C434" t="s">
        <v>3151</v>
      </c>
      <c r="D434" t="s">
        <v>48</v>
      </c>
      <c r="E434">
        <v>14750.081246559999</v>
      </c>
      <c r="F434">
        <v>802.45</v>
      </c>
      <c r="G434">
        <v>11.058742202280699</v>
      </c>
      <c r="H434">
        <v>9.4273243494281207</v>
      </c>
      <c r="I434">
        <v>48.007060010373102</v>
      </c>
      <c r="J434">
        <v>4.4074309398991698</v>
      </c>
      <c r="K434">
        <v>747.72028068850102</v>
      </c>
      <c r="L434">
        <v>643.36812865301602</v>
      </c>
      <c r="M434">
        <v>62.663174454863601</v>
      </c>
      <c r="N434">
        <v>0.730484068368627</v>
      </c>
      <c r="O434">
        <v>3.0219951398840998</v>
      </c>
      <c r="P434">
        <v>79.118303571428498</v>
      </c>
      <c r="Q434">
        <v>0.10914709075449699</v>
      </c>
    </row>
    <row r="435" spans="1:17" x14ac:dyDescent="0.3">
      <c r="A435" t="s">
        <v>986</v>
      </c>
      <c r="B435" t="s">
        <v>987</v>
      </c>
      <c r="C435" t="s">
        <v>3146</v>
      </c>
      <c r="D435" t="s">
        <v>275</v>
      </c>
      <c r="E435">
        <v>14746.826194695001</v>
      </c>
      <c r="F435">
        <v>1452.15</v>
      </c>
      <c r="G435">
        <v>8.2064812565975096</v>
      </c>
      <c r="H435">
        <v>12.5815134607313</v>
      </c>
      <c r="I435">
        <v>-6.1402817884991003E-2</v>
      </c>
      <c r="J435">
        <v>5.0488063655415498</v>
      </c>
      <c r="K435">
        <v>1341.17775353458</v>
      </c>
      <c r="L435">
        <v>1251.15039974352</v>
      </c>
      <c r="M435">
        <v>65.429522664219107</v>
      </c>
      <c r="N435">
        <v>0.39968196665656902</v>
      </c>
      <c r="O435">
        <v>13.555762145783801</v>
      </c>
      <c r="P435">
        <v>46.246034543531898</v>
      </c>
      <c r="Q435">
        <v>0.13974002450515299</v>
      </c>
    </row>
    <row r="436" spans="1:17" x14ac:dyDescent="0.3">
      <c r="A436" t="s">
        <v>988</v>
      </c>
      <c r="B436" t="s">
        <v>989</v>
      </c>
      <c r="C436" t="s">
        <v>3149</v>
      </c>
      <c r="D436" t="s">
        <v>117</v>
      </c>
      <c r="E436">
        <v>14603.208950550001</v>
      </c>
      <c r="F436">
        <v>49.83</v>
      </c>
      <c r="G436">
        <v>-28.729772799757399</v>
      </c>
      <c r="H436">
        <v>-3.2174165611368202</v>
      </c>
      <c r="I436">
        <v>-33.522006753470798</v>
      </c>
      <c r="J436">
        <v>-0.32184482667787301</v>
      </c>
      <c r="K436">
        <v>53.082911918521297</v>
      </c>
      <c r="L436">
        <v>54.777674379091003</v>
      </c>
      <c r="M436">
        <v>30.1686140445644</v>
      </c>
      <c r="N436">
        <v>0.66406573213077102</v>
      </c>
      <c r="O436">
        <v>47.902869757174301</v>
      </c>
      <c r="P436">
        <v>27.279693486589998</v>
      </c>
    </row>
    <row r="437" spans="1:17" x14ac:dyDescent="0.3">
      <c r="A437" t="s">
        <v>990</v>
      </c>
      <c r="B437" t="s">
        <v>991</v>
      </c>
      <c r="C437" t="s">
        <v>3141</v>
      </c>
      <c r="D437" t="s">
        <v>21</v>
      </c>
      <c r="E437">
        <v>14569.4096639</v>
      </c>
      <c r="F437">
        <v>2584.75</v>
      </c>
      <c r="G437">
        <v>168.77821913383499</v>
      </c>
      <c r="H437">
        <v>-4.6327727275724797</v>
      </c>
      <c r="I437">
        <v>40.704084938148299</v>
      </c>
      <c r="J437">
        <v>6.6441561576410404</v>
      </c>
      <c r="K437">
        <v>2544.1733300722099</v>
      </c>
      <c r="L437">
        <v>2057.56331423337</v>
      </c>
      <c r="M437">
        <v>52.995510554082202</v>
      </c>
      <c r="N437">
        <v>1.2970159022279</v>
      </c>
      <c r="O437">
        <v>13.163748911887</v>
      </c>
      <c r="P437">
        <v>249.952613051719</v>
      </c>
    </row>
    <row r="438" spans="1:17" x14ac:dyDescent="0.3">
      <c r="A438" t="s">
        <v>992</v>
      </c>
      <c r="B438" t="s">
        <v>993</v>
      </c>
      <c r="C438" t="s">
        <v>3148</v>
      </c>
      <c r="D438" t="s">
        <v>258</v>
      </c>
      <c r="E438">
        <v>14563.11775401</v>
      </c>
      <c r="F438">
        <v>6104.7</v>
      </c>
      <c r="G438">
        <v>8.4452464411536496</v>
      </c>
      <c r="H438">
        <v>-2.35452684159478</v>
      </c>
      <c r="I438">
        <v>28.6770250279618</v>
      </c>
      <c r="J438">
        <v>-1.7920338260211199</v>
      </c>
      <c r="K438">
        <v>6034.8788956554399</v>
      </c>
      <c r="L438">
        <v>5222.4852502002996</v>
      </c>
      <c r="M438">
        <v>37.247756976186899</v>
      </c>
      <c r="N438">
        <v>0.36480143830818101</v>
      </c>
      <c r="O438">
        <v>16.651923927465699</v>
      </c>
      <c r="P438">
        <v>61.412461495749596</v>
      </c>
      <c r="Q438">
        <v>0.120437226575665</v>
      </c>
    </row>
    <row r="439" spans="1:17" x14ac:dyDescent="0.3">
      <c r="A439" t="s">
        <v>994</v>
      </c>
      <c r="B439" t="s">
        <v>995</v>
      </c>
      <c r="C439" t="s">
        <v>3156</v>
      </c>
      <c r="D439" t="s">
        <v>448</v>
      </c>
      <c r="E439">
        <v>14555.34007751</v>
      </c>
      <c r="F439">
        <v>774.05</v>
      </c>
      <c r="G439">
        <v>11.7467511582709</v>
      </c>
      <c r="H439">
        <v>-6.7453095770105396</v>
      </c>
      <c r="I439">
        <v>10.4478448713992</v>
      </c>
      <c r="J439">
        <v>2.25803394692685</v>
      </c>
      <c r="K439">
        <v>831.94737880000105</v>
      </c>
      <c r="L439">
        <v>740.87590594775099</v>
      </c>
      <c r="M439">
        <v>33.966967144684702</v>
      </c>
      <c r="N439">
        <v>0.57171125409730394</v>
      </c>
      <c r="O439">
        <v>19.7080291970803</v>
      </c>
      <c r="P439">
        <v>48.498800959232597</v>
      </c>
      <c r="Q439">
        <v>0.126976154961599</v>
      </c>
    </row>
    <row r="440" spans="1:17" x14ac:dyDescent="0.3">
      <c r="A440" t="s">
        <v>996</v>
      </c>
      <c r="B440" t="s">
        <v>997</v>
      </c>
      <c r="C440" t="s">
        <v>3145</v>
      </c>
      <c r="D440" t="s">
        <v>281</v>
      </c>
      <c r="E440">
        <v>14509.6525241299</v>
      </c>
      <c r="F440">
        <v>621.54999999999995</v>
      </c>
      <c r="G440">
        <v>96.817875403973503</v>
      </c>
      <c r="H440">
        <v>-12.0802529695197</v>
      </c>
      <c r="I440">
        <v>3.6636873752051402</v>
      </c>
      <c r="J440">
        <v>12.558529144082801</v>
      </c>
      <c r="K440">
        <v>640.97138076173906</v>
      </c>
      <c r="L440">
        <v>607.73284830344198</v>
      </c>
      <c r="M440">
        <v>61.420385848586498</v>
      </c>
      <c r="N440">
        <v>1.6294414029054201</v>
      </c>
      <c r="O440">
        <v>33.2153487249617</v>
      </c>
      <c r="P440">
        <v>145.671936758893</v>
      </c>
      <c r="Q440">
        <v>4.2739820534304002E-2</v>
      </c>
    </row>
    <row r="441" spans="1:17" hidden="1" x14ac:dyDescent="0.3">
      <c r="A441" t="s">
        <v>998</v>
      </c>
      <c r="B441" t="s">
        <v>999</v>
      </c>
      <c r="C441" t="s">
        <v>3157</v>
      </c>
      <c r="D441" t="s">
        <v>154</v>
      </c>
      <c r="E441">
        <v>14509.0126396299</v>
      </c>
      <c r="F441">
        <v>12043.1</v>
      </c>
      <c r="G441">
        <v>315.83310153593101</v>
      </c>
      <c r="H441">
        <v>3.38866885731596</v>
      </c>
      <c r="I441">
        <v>92.335952537678907</v>
      </c>
      <c r="J441">
        <v>2.3085745598485299</v>
      </c>
      <c r="K441">
        <v>11635.605902759</v>
      </c>
      <c r="L441">
        <v>8354.0523769583506</v>
      </c>
      <c r="M441">
        <v>37.371452618348698</v>
      </c>
      <c r="N441">
        <v>0.495306805342551</v>
      </c>
      <c r="O441">
        <v>15.418787521485299</v>
      </c>
      <c r="P441">
        <v>412.254359846873</v>
      </c>
      <c r="Q441">
        <v>0.24315641382536499</v>
      </c>
    </row>
    <row r="442" spans="1:17" x14ac:dyDescent="0.3">
      <c r="A442" t="s">
        <v>1000</v>
      </c>
      <c r="B442" t="s">
        <v>1001</v>
      </c>
      <c r="C442" t="s">
        <v>3144</v>
      </c>
      <c r="D442" t="s">
        <v>384</v>
      </c>
      <c r="E442">
        <v>14492.6016178399</v>
      </c>
      <c r="F442">
        <v>417.35</v>
      </c>
      <c r="G442">
        <v>113.354789026454</v>
      </c>
      <c r="H442">
        <v>-0.52229359718963098</v>
      </c>
      <c r="I442">
        <v>92.735030113211195</v>
      </c>
      <c r="J442">
        <v>6.0762446507543197</v>
      </c>
      <c r="K442">
        <v>380.52362404411099</v>
      </c>
      <c r="L442">
        <v>285.10682376831301</v>
      </c>
      <c r="M442">
        <v>63.0991367984928</v>
      </c>
      <c r="N442">
        <v>0.53497123924228895</v>
      </c>
      <c r="O442">
        <v>7.3319755600814496</v>
      </c>
      <c r="P442">
        <v>177.585633521782</v>
      </c>
      <c r="Q442">
        <v>0.20221907872227901</v>
      </c>
    </row>
    <row r="443" spans="1:17" hidden="1" x14ac:dyDescent="0.3">
      <c r="A443" t="s">
        <v>1002</v>
      </c>
      <c r="B443" t="s">
        <v>1003</v>
      </c>
      <c r="C443" t="s">
        <v>3157</v>
      </c>
      <c r="D443" t="s">
        <v>455</v>
      </c>
      <c r="E443">
        <v>14447.157679745</v>
      </c>
      <c r="F443">
        <v>2372.0500000000002</v>
      </c>
      <c r="G443">
        <v>-42.248050326400197</v>
      </c>
      <c r="H443">
        <v>13.575011243266401</v>
      </c>
      <c r="I443">
        <v>-29.069432737833399</v>
      </c>
      <c r="J443">
        <v>12.668072767733801</v>
      </c>
      <c r="M443">
        <v>61.851041557492401</v>
      </c>
      <c r="O443">
        <v>30.6886448430682</v>
      </c>
      <c r="P443">
        <v>15.366470502407401</v>
      </c>
    </row>
    <row r="444" spans="1:17" x14ac:dyDescent="0.3">
      <c r="A444" t="s">
        <v>1004</v>
      </c>
      <c r="B444" t="s">
        <v>1005</v>
      </c>
      <c r="C444" t="s">
        <v>3146</v>
      </c>
      <c r="D444" t="s">
        <v>51</v>
      </c>
      <c r="E444">
        <v>14407.608322620001</v>
      </c>
      <c r="F444">
        <v>594.45000000000005</v>
      </c>
      <c r="G444">
        <v>42.524020228683497</v>
      </c>
      <c r="H444">
        <v>14.168160884515901</v>
      </c>
      <c r="I444">
        <v>31.613805049754099</v>
      </c>
      <c r="J444">
        <v>6.0030823462778802</v>
      </c>
      <c r="K444">
        <v>591.89654306456896</v>
      </c>
      <c r="L444">
        <v>510.74847098714798</v>
      </c>
      <c r="M444">
        <v>54.115702018209397</v>
      </c>
      <c r="N444">
        <v>0.90232497287874902</v>
      </c>
      <c r="O444">
        <v>21.288586087980399</v>
      </c>
      <c r="P444">
        <v>86.377175105815894</v>
      </c>
      <c r="Q444">
        <v>6.9518751044781002E-2</v>
      </c>
    </row>
    <row r="445" spans="1:17" hidden="1" x14ac:dyDescent="0.3">
      <c r="A445" t="s">
        <v>1006</v>
      </c>
      <c r="B445" t="s">
        <v>1007</v>
      </c>
      <c r="C445" t="s">
        <v>3157</v>
      </c>
      <c r="D445" t="s">
        <v>51</v>
      </c>
      <c r="E445">
        <v>14383.449593379901</v>
      </c>
      <c r="F445">
        <v>913.85</v>
      </c>
      <c r="G445">
        <v>-10.1574532274378</v>
      </c>
      <c r="H445">
        <v>6.0745761096928703</v>
      </c>
      <c r="I445">
        <v>3.0211643611288799</v>
      </c>
      <c r="J445">
        <v>5.7506771655263904</v>
      </c>
      <c r="K445">
        <v>882.89064705882299</v>
      </c>
      <c r="M445">
        <v>71.312642703295396</v>
      </c>
      <c r="O445">
        <v>28.675384362860399</v>
      </c>
      <c r="P445">
        <v>26.048275862068898</v>
      </c>
    </row>
    <row r="446" spans="1:17" x14ac:dyDescent="0.3">
      <c r="A446" t="s">
        <v>1008</v>
      </c>
      <c r="B446" t="s">
        <v>1009</v>
      </c>
      <c r="C446" t="s">
        <v>3156</v>
      </c>
      <c r="D446" t="s">
        <v>1010</v>
      </c>
      <c r="E446">
        <v>14322.567206260001</v>
      </c>
      <c r="F446">
        <v>806.6</v>
      </c>
      <c r="G446">
        <v>32.735552125301602</v>
      </c>
      <c r="H446">
        <v>-0.528207449553868</v>
      </c>
      <c r="I446">
        <v>21.387198096313298</v>
      </c>
      <c r="J446">
        <v>-1.07679438202462</v>
      </c>
      <c r="K446">
        <v>811.97342200441005</v>
      </c>
      <c r="L446">
        <v>712.062710331934</v>
      </c>
      <c r="M446">
        <v>40.443016680534697</v>
      </c>
      <c r="N446">
        <v>0.66675726869034102</v>
      </c>
      <c r="O446">
        <v>8.5420282667988996</v>
      </c>
      <c r="P446">
        <v>78.175392091893102</v>
      </c>
      <c r="Q446">
        <v>5.9002895713808998E-2</v>
      </c>
    </row>
    <row r="447" spans="1:17" x14ac:dyDescent="0.3">
      <c r="A447" t="s">
        <v>1011</v>
      </c>
      <c r="B447" t="s">
        <v>1012</v>
      </c>
      <c r="C447" t="s">
        <v>3151</v>
      </c>
      <c r="D447" t="s">
        <v>154</v>
      </c>
      <c r="E447">
        <v>14267.4661376</v>
      </c>
      <c r="F447">
        <v>14102.3</v>
      </c>
      <c r="G447">
        <v>192.87520672886001</v>
      </c>
      <c r="H447">
        <v>5.2747730723599702</v>
      </c>
      <c r="I447">
        <v>27.612363661171599</v>
      </c>
      <c r="J447">
        <v>6.15471220782789</v>
      </c>
      <c r="K447">
        <v>13317.375064824901</v>
      </c>
      <c r="L447">
        <v>10908.0756953977</v>
      </c>
      <c r="M447">
        <v>66.967615177275704</v>
      </c>
      <c r="N447">
        <v>1.1267414500630399</v>
      </c>
      <c r="O447">
        <v>4.9474199244095001</v>
      </c>
      <c r="P447">
        <v>230.59368223641701</v>
      </c>
      <c r="Q447">
        <v>0.239440297081979</v>
      </c>
    </row>
    <row r="448" spans="1:17" x14ac:dyDescent="0.3">
      <c r="A448" t="s">
        <v>1013</v>
      </c>
      <c r="B448" t="s">
        <v>1014</v>
      </c>
      <c r="C448" t="s">
        <v>3146</v>
      </c>
      <c r="D448" t="s">
        <v>51</v>
      </c>
      <c r="E448">
        <v>14238.13083624</v>
      </c>
      <c r="F448">
        <v>1873.15</v>
      </c>
      <c r="G448">
        <v>50.093171177356098</v>
      </c>
      <c r="H448">
        <v>-0.40308605059199398</v>
      </c>
      <c r="I448">
        <v>30.5345010054947</v>
      </c>
      <c r="J448">
        <v>0.30799850201249201</v>
      </c>
      <c r="K448">
        <v>1848.9918794502901</v>
      </c>
      <c r="L448">
        <v>1541.79077058641</v>
      </c>
      <c r="M448">
        <v>37.469818830983698</v>
      </c>
      <c r="N448">
        <v>0.35077210335562897</v>
      </c>
      <c r="O448">
        <v>15.2497130502095</v>
      </c>
      <c r="P448">
        <v>96.346960167714798</v>
      </c>
      <c r="Q448">
        <v>9.3636825887927003E-2</v>
      </c>
    </row>
    <row r="449" spans="1:17" x14ac:dyDescent="0.3">
      <c r="A449" t="s">
        <v>1015</v>
      </c>
      <c r="B449" t="s">
        <v>1016</v>
      </c>
      <c r="C449" t="s">
        <v>3151</v>
      </c>
      <c r="D449" t="s">
        <v>258</v>
      </c>
      <c r="E449">
        <v>14222.1386466</v>
      </c>
      <c r="F449">
        <v>1791</v>
      </c>
      <c r="G449">
        <v>63.490548132098901</v>
      </c>
      <c r="H449">
        <v>7.9998214521870796</v>
      </c>
      <c r="I449">
        <v>41.048077430143998</v>
      </c>
      <c r="J449">
        <v>-0.84571261533326103</v>
      </c>
      <c r="K449">
        <v>1789.9883136702599</v>
      </c>
      <c r="L449">
        <v>1577.4182902857101</v>
      </c>
      <c r="M449">
        <v>58.3001228872129</v>
      </c>
      <c r="N449">
        <v>1.14875475341001</v>
      </c>
      <c r="O449">
        <v>49.860413176996097</v>
      </c>
      <c r="P449">
        <v>122.96918767507</v>
      </c>
      <c r="Q449">
        <v>0.14816769710789601</v>
      </c>
    </row>
    <row r="450" spans="1:17" x14ac:dyDescent="0.3">
      <c r="A450" t="s">
        <v>1017</v>
      </c>
      <c r="B450" t="s">
        <v>1018</v>
      </c>
      <c r="C450" t="s">
        <v>3153</v>
      </c>
      <c r="D450" t="s">
        <v>736</v>
      </c>
      <c r="E450">
        <v>14138.700738019999</v>
      </c>
      <c r="F450">
        <v>3009.8</v>
      </c>
      <c r="G450">
        <v>20.228850124382699</v>
      </c>
      <c r="H450">
        <v>10.5442693984872</v>
      </c>
      <c r="I450">
        <v>11.1059276324712</v>
      </c>
      <c r="J450">
        <v>-3.3314169376264799</v>
      </c>
      <c r="K450">
        <v>2839.2940885573798</v>
      </c>
      <c r="L450">
        <v>2520.4495588766299</v>
      </c>
      <c r="M450">
        <v>48.929555872482602</v>
      </c>
      <c r="N450">
        <v>0.99458706932765095</v>
      </c>
      <c r="O450">
        <v>6.88417835072097</v>
      </c>
      <c r="P450">
        <v>61.340123291342799</v>
      </c>
      <c r="Q450">
        <v>9.2442582002314005E-2</v>
      </c>
    </row>
    <row r="451" spans="1:17" x14ac:dyDescent="0.3">
      <c r="A451" t="s">
        <v>1019</v>
      </c>
      <c r="B451" t="s">
        <v>1020</v>
      </c>
      <c r="C451" t="s">
        <v>3151</v>
      </c>
      <c r="D451" t="s">
        <v>258</v>
      </c>
      <c r="E451">
        <v>14125.41728</v>
      </c>
      <c r="F451">
        <v>4474.6000000000004</v>
      </c>
      <c r="G451">
        <v>30.000260120774801</v>
      </c>
      <c r="H451">
        <v>11.854218245458201</v>
      </c>
      <c r="I451">
        <v>0.74831955813361795</v>
      </c>
      <c r="J451">
        <v>10.0987410000139</v>
      </c>
      <c r="K451">
        <v>4259.0940727290499</v>
      </c>
      <c r="L451">
        <v>3970.1432393539599</v>
      </c>
      <c r="M451">
        <v>64.394939848363805</v>
      </c>
      <c r="N451">
        <v>1.3175796606905199</v>
      </c>
      <c r="O451">
        <v>11.7418316721047</v>
      </c>
      <c r="P451">
        <v>62.123188405797102</v>
      </c>
      <c r="Q451">
        <v>0.187135955617731</v>
      </c>
    </row>
    <row r="452" spans="1:17" x14ac:dyDescent="0.3">
      <c r="A452" t="s">
        <v>1021</v>
      </c>
      <c r="B452" t="s">
        <v>1022</v>
      </c>
      <c r="C452" t="s">
        <v>3140</v>
      </c>
      <c r="D452" t="s">
        <v>18</v>
      </c>
      <c r="E452">
        <v>14048.301476000001</v>
      </c>
      <c r="F452">
        <v>943.4</v>
      </c>
      <c r="G452">
        <v>36.241847651063502</v>
      </c>
      <c r="H452">
        <v>8.3795179089933498</v>
      </c>
      <c r="I452">
        <v>-10.3671626415122</v>
      </c>
      <c r="J452">
        <v>1.49210865180852</v>
      </c>
      <c r="K452">
        <v>932.84435264227295</v>
      </c>
      <c r="L452">
        <v>876.91493077211601</v>
      </c>
      <c r="M452">
        <v>63.279814804607597</v>
      </c>
      <c r="N452">
        <v>0.808490042486255</v>
      </c>
      <c r="O452">
        <v>35.1494594021623</v>
      </c>
      <c r="P452">
        <v>85.690384804645205</v>
      </c>
      <c r="Q452">
        <v>0.182275626334226</v>
      </c>
    </row>
    <row r="453" spans="1:17" x14ac:dyDescent="0.3">
      <c r="A453" t="s">
        <v>1023</v>
      </c>
      <c r="B453" t="s">
        <v>1024</v>
      </c>
      <c r="C453" t="s">
        <v>3143</v>
      </c>
      <c r="D453" t="s">
        <v>1025</v>
      </c>
      <c r="E453">
        <v>13826.026573560001</v>
      </c>
      <c r="F453">
        <v>430.8</v>
      </c>
      <c r="G453">
        <v>55.324362028435999</v>
      </c>
      <c r="H453">
        <v>-4.2870159983153497</v>
      </c>
      <c r="I453">
        <v>6.5710766844551003</v>
      </c>
      <c r="J453">
        <v>5.7592096862381901</v>
      </c>
      <c r="K453">
        <v>453.750167811805</v>
      </c>
      <c r="L453">
        <v>412.24138513392398</v>
      </c>
      <c r="M453">
        <v>51.3457708640573</v>
      </c>
      <c r="N453">
        <v>1.0844007060111001</v>
      </c>
      <c r="O453">
        <v>43.407613741875501</v>
      </c>
      <c r="P453">
        <v>112.74074074073999</v>
      </c>
      <c r="Q453">
        <v>0.110198222711524</v>
      </c>
    </row>
    <row r="454" spans="1:17" x14ac:dyDescent="0.3">
      <c r="A454" t="s">
        <v>1026</v>
      </c>
      <c r="B454" t="s">
        <v>1027</v>
      </c>
      <c r="C454" t="s">
        <v>3148</v>
      </c>
      <c r="D454" t="s">
        <v>229</v>
      </c>
      <c r="E454">
        <v>13812.546422359999</v>
      </c>
      <c r="F454">
        <v>1682.8</v>
      </c>
      <c r="G454">
        <v>20.179809061880999</v>
      </c>
      <c r="H454">
        <v>9.9567862060761296</v>
      </c>
      <c r="I454">
        <v>-16.808715209230201</v>
      </c>
      <c r="J454">
        <v>2.41523640895113</v>
      </c>
      <c r="K454">
        <v>1665.4837091673401</v>
      </c>
      <c r="L454">
        <v>1617.4665512121601</v>
      </c>
      <c r="M454">
        <v>48.366757199540103</v>
      </c>
      <c r="N454">
        <v>1.1372229017750599</v>
      </c>
      <c r="O454">
        <v>32.038863798431102</v>
      </c>
      <c r="P454">
        <v>65.304518664047094</v>
      </c>
      <c r="Q454">
        <v>0.110590048752455</v>
      </c>
    </row>
    <row r="455" spans="1:17" x14ac:dyDescent="0.3">
      <c r="A455" t="s">
        <v>1028</v>
      </c>
      <c r="B455" t="s">
        <v>1029</v>
      </c>
      <c r="C455" t="s">
        <v>3146</v>
      </c>
      <c r="D455" t="s">
        <v>51</v>
      </c>
      <c r="E455">
        <v>13791.827320320001</v>
      </c>
      <c r="F455">
        <v>1125.5999999999999</v>
      </c>
      <c r="G455">
        <v>53.4285687366541</v>
      </c>
      <c r="H455">
        <v>-7.4723053004214099</v>
      </c>
      <c r="I455">
        <v>28.951933591898101</v>
      </c>
      <c r="J455">
        <v>-1.1981185851446801</v>
      </c>
      <c r="K455">
        <v>1100.3439559430001</v>
      </c>
      <c r="L455">
        <v>912.68483243196295</v>
      </c>
      <c r="M455">
        <v>40.773917080588198</v>
      </c>
      <c r="N455">
        <v>0.54089847610165698</v>
      </c>
      <c r="O455">
        <v>18.6122956645344</v>
      </c>
      <c r="P455">
        <v>84.162303664921396</v>
      </c>
      <c r="Q455">
        <v>6.2054901131013002E-2</v>
      </c>
    </row>
    <row r="456" spans="1:17" x14ac:dyDescent="0.3">
      <c r="A456" t="s">
        <v>1030</v>
      </c>
      <c r="B456" t="s">
        <v>1031</v>
      </c>
      <c r="C456" t="s">
        <v>3144</v>
      </c>
      <c r="D456" t="s">
        <v>195</v>
      </c>
      <c r="E456">
        <v>13780.658454550001</v>
      </c>
      <c r="F456">
        <v>424.25</v>
      </c>
      <c r="G456">
        <v>0.92617865536343302</v>
      </c>
      <c r="H456">
        <v>-11.999837247180199</v>
      </c>
      <c r="I456">
        <v>-0.96336866688239897</v>
      </c>
      <c r="J456">
        <v>-4.4894093111192097</v>
      </c>
      <c r="K456">
        <v>460.72372272094299</v>
      </c>
      <c r="L456">
        <v>441.86449036020599</v>
      </c>
      <c r="M456">
        <v>40.382020699460199</v>
      </c>
      <c r="N456">
        <v>0.56338308521890801</v>
      </c>
      <c r="O456">
        <v>28.933411903358799</v>
      </c>
      <c r="P456">
        <v>65.528677331252396</v>
      </c>
    </row>
    <row r="457" spans="1:17" x14ac:dyDescent="0.3">
      <c r="A457" t="s">
        <v>1032</v>
      </c>
      <c r="B457" t="s">
        <v>1033</v>
      </c>
      <c r="C457" t="s">
        <v>3151</v>
      </c>
      <c r="D457" t="s">
        <v>83</v>
      </c>
      <c r="E457">
        <v>13704.035851664999</v>
      </c>
      <c r="F457">
        <v>2447.85</v>
      </c>
      <c r="G457">
        <v>-7.8718829255132698</v>
      </c>
      <c r="H457">
        <v>-4.4304004114993099</v>
      </c>
      <c r="I457">
        <v>-22.3239883764289</v>
      </c>
      <c r="J457">
        <v>5.8867119674391297</v>
      </c>
      <c r="K457">
        <v>2628.5901091515998</v>
      </c>
      <c r="L457">
        <v>2603.0718409965102</v>
      </c>
      <c r="M457">
        <v>48.898208197387802</v>
      </c>
      <c r="N457">
        <v>0.91832941286912895</v>
      </c>
      <c r="O457">
        <v>49.314704740895003</v>
      </c>
      <c r="P457">
        <v>41.086455331412097</v>
      </c>
      <c r="Q457">
        <v>0.12211411076549</v>
      </c>
    </row>
    <row r="458" spans="1:17" x14ac:dyDescent="0.3">
      <c r="A458" t="s">
        <v>1034</v>
      </c>
      <c r="B458" t="s">
        <v>1035</v>
      </c>
      <c r="C458" t="s">
        <v>3142</v>
      </c>
      <c r="D458" t="s">
        <v>594</v>
      </c>
      <c r="E458">
        <v>13675.665024</v>
      </c>
      <c r="F458">
        <v>1728</v>
      </c>
      <c r="G458">
        <v>-19.6282470203424</v>
      </c>
      <c r="H458">
        <v>-0.87200654596545901</v>
      </c>
      <c r="I458">
        <v>1.2669761033435001</v>
      </c>
      <c r="J458">
        <v>1.8374177767150901</v>
      </c>
      <c r="K458">
        <v>1767.65439467223</v>
      </c>
      <c r="L458">
        <v>1683.3398283567999</v>
      </c>
      <c r="M458">
        <v>39.073926056742103</v>
      </c>
      <c r="N458">
        <v>0.59823098468688196</v>
      </c>
      <c r="O458">
        <v>14.5225694444444</v>
      </c>
      <c r="P458">
        <v>32.211170619739796</v>
      </c>
      <c r="Q458">
        <v>-8.9027620898310997E-2</v>
      </c>
    </row>
    <row r="459" spans="1:17" x14ac:dyDescent="0.3">
      <c r="A459" t="s">
        <v>1036</v>
      </c>
      <c r="B459" t="s">
        <v>1037</v>
      </c>
      <c r="C459" t="s">
        <v>3147</v>
      </c>
      <c r="D459" t="s">
        <v>108</v>
      </c>
      <c r="E459">
        <v>13638.38306573</v>
      </c>
      <c r="F459">
        <v>19.899999999999999</v>
      </c>
      <c r="G459">
        <v>83.450279354116702</v>
      </c>
      <c r="H459">
        <v>24.182480022904802</v>
      </c>
      <c r="I459">
        <v>3.94960801050276</v>
      </c>
      <c r="J459">
        <v>-5.7104346821509999</v>
      </c>
      <c r="K459">
        <v>19.0227245165065</v>
      </c>
      <c r="L459">
        <v>17.3645284494355</v>
      </c>
      <c r="M459">
        <v>45.675968480558197</v>
      </c>
      <c r="N459">
        <v>2.89204839052725</v>
      </c>
      <c r="O459">
        <v>20.603015075376799</v>
      </c>
      <c r="P459">
        <v>138.32335329341299</v>
      </c>
      <c r="Q459">
        <v>0.12841546214710201</v>
      </c>
    </row>
    <row r="460" spans="1:17" x14ac:dyDescent="0.3">
      <c r="A460" t="s">
        <v>1038</v>
      </c>
      <c r="B460" t="s">
        <v>1039</v>
      </c>
      <c r="C460" t="s">
        <v>3153</v>
      </c>
      <c r="D460" t="s">
        <v>1040</v>
      </c>
      <c r="E460">
        <v>13609.129294848</v>
      </c>
      <c r="F460">
        <v>174.08</v>
      </c>
      <c r="G460">
        <v>-10.5508627088893</v>
      </c>
      <c r="H460">
        <v>-3.0836803082110298</v>
      </c>
      <c r="I460">
        <v>-33.138899553281298</v>
      </c>
      <c r="J460">
        <v>-2.2379707758096998</v>
      </c>
      <c r="K460">
        <v>191.501568334377</v>
      </c>
      <c r="L460">
        <v>195.44600585916001</v>
      </c>
      <c r="M460">
        <v>18.027111975289401</v>
      </c>
      <c r="N460">
        <v>0.86858570029339499</v>
      </c>
      <c r="O460">
        <v>36.460248161764603</v>
      </c>
      <c r="P460">
        <v>27.812041116005901</v>
      </c>
      <c r="Q460">
        <v>5.8077724153630002E-3</v>
      </c>
    </row>
    <row r="461" spans="1:17" x14ac:dyDescent="0.3">
      <c r="A461" t="s">
        <v>1041</v>
      </c>
      <c r="B461" t="s">
        <v>1042</v>
      </c>
      <c r="C461" t="s">
        <v>3154</v>
      </c>
      <c r="D461" t="s">
        <v>538</v>
      </c>
      <c r="E461">
        <v>13570.9129194</v>
      </c>
      <c r="F461">
        <v>873.15</v>
      </c>
      <c r="G461">
        <v>-32.348621122258301</v>
      </c>
      <c r="H461">
        <v>5.7529840205068599</v>
      </c>
      <c r="I461">
        <v>-6.7137827559907199</v>
      </c>
      <c r="J461">
        <v>-1.7765017688902001</v>
      </c>
      <c r="K461">
        <v>860.85329527897795</v>
      </c>
      <c r="L461">
        <v>837.38117321530297</v>
      </c>
      <c r="M461">
        <v>44.456702046254797</v>
      </c>
      <c r="N461">
        <v>0.55611229566285802</v>
      </c>
      <c r="O461">
        <v>9.6031609689056996</v>
      </c>
      <c r="P461">
        <v>23.161012765357199</v>
      </c>
      <c r="Q461">
        <v>3.9371825350671998E-2</v>
      </c>
    </row>
    <row r="462" spans="1:17" x14ac:dyDescent="0.3">
      <c r="A462" t="s">
        <v>1043</v>
      </c>
      <c r="B462" t="s">
        <v>1044</v>
      </c>
      <c r="C462" t="s">
        <v>609</v>
      </c>
      <c r="D462" t="s">
        <v>609</v>
      </c>
      <c r="E462">
        <v>13520.367774</v>
      </c>
      <c r="F462">
        <v>467.55</v>
      </c>
      <c r="G462">
        <v>-1.5625679016817799</v>
      </c>
      <c r="H462">
        <v>-9.0127649162776199E-2</v>
      </c>
      <c r="I462">
        <v>-12.438380766640501</v>
      </c>
      <c r="J462">
        <v>3.7628112535679898</v>
      </c>
      <c r="K462">
        <v>482.12116919661901</v>
      </c>
      <c r="L462">
        <v>461.09845775944598</v>
      </c>
      <c r="M462">
        <v>48.3362455838177</v>
      </c>
      <c r="N462">
        <v>0.356185333946898</v>
      </c>
      <c r="O462">
        <v>26.617474066944698</v>
      </c>
      <c r="P462">
        <v>38.124076809453399</v>
      </c>
      <c r="Q462">
        <v>2.1473345872301E-2</v>
      </c>
    </row>
    <row r="463" spans="1:17" x14ac:dyDescent="0.3">
      <c r="A463" t="s">
        <v>1045</v>
      </c>
      <c r="B463" t="s">
        <v>1046</v>
      </c>
      <c r="C463" t="s">
        <v>3142</v>
      </c>
      <c r="D463" t="s">
        <v>412</v>
      </c>
      <c r="E463">
        <v>13369.426707664999</v>
      </c>
      <c r="F463">
        <v>432.35</v>
      </c>
      <c r="G463">
        <v>334.53133938271498</v>
      </c>
      <c r="H463">
        <v>36.621745476398303</v>
      </c>
      <c r="I463">
        <v>194.88313926565701</v>
      </c>
      <c r="J463">
        <v>5.7049144913926497</v>
      </c>
      <c r="K463">
        <v>324.66612066726901</v>
      </c>
      <c r="L463">
        <v>220.68324066311001</v>
      </c>
      <c r="M463">
        <v>71.767521585669797</v>
      </c>
      <c r="N463">
        <v>1.20408327566859</v>
      </c>
      <c r="O463">
        <v>3.0530819937550402</v>
      </c>
      <c r="P463">
        <v>374.84898407468398</v>
      </c>
      <c r="Q463">
        <v>0.15210946195425601</v>
      </c>
    </row>
    <row r="464" spans="1:17" x14ac:dyDescent="0.3">
      <c r="A464" t="s">
        <v>1047</v>
      </c>
      <c r="B464" t="s">
        <v>1048</v>
      </c>
      <c r="C464" t="s">
        <v>3156</v>
      </c>
      <c r="D464" t="s">
        <v>395</v>
      </c>
      <c r="E464">
        <v>13058.040618000001</v>
      </c>
      <c r="F464">
        <v>1034.4000000000001</v>
      </c>
      <c r="G464">
        <v>26.533891448093101</v>
      </c>
      <c r="H464">
        <v>12.038942295943899</v>
      </c>
      <c r="I464">
        <v>77.321573511474</v>
      </c>
      <c r="J464">
        <v>-1.1134719227130601</v>
      </c>
      <c r="K464">
        <v>1007.8901633797</v>
      </c>
      <c r="L464">
        <v>799.19891195119703</v>
      </c>
      <c r="M464">
        <v>41.641860232922703</v>
      </c>
      <c r="N464">
        <v>0.56694359100434799</v>
      </c>
      <c r="O464">
        <v>12.514501160092699</v>
      </c>
      <c r="P464">
        <v>129.86666666666599</v>
      </c>
      <c r="Q464">
        <v>9.6762021817786995E-2</v>
      </c>
    </row>
    <row r="465" spans="1:17" x14ac:dyDescent="0.3">
      <c r="A465" t="s">
        <v>1049</v>
      </c>
      <c r="B465" t="s">
        <v>1050</v>
      </c>
      <c r="C465" t="s">
        <v>3150</v>
      </c>
      <c r="D465" t="s">
        <v>77</v>
      </c>
      <c r="E465">
        <v>12932.624300130001</v>
      </c>
      <c r="F465">
        <v>362.1</v>
      </c>
      <c r="G465">
        <v>-25.924633415670598</v>
      </c>
      <c r="H465">
        <v>4.1853777337132696</v>
      </c>
      <c r="I465">
        <v>3.3870687270332498</v>
      </c>
      <c r="J465">
        <v>2.2654113772931099</v>
      </c>
      <c r="K465">
        <v>351.771740288422</v>
      </c>
      <c r="L465">
        <v>345.61812964794598</v>
      </c>
      <c r="M465">
        <v>60.4069264487269</v>
      </c>
      <c r="N465">
        <v>1.0436705216028299</v>
      </c>
      <c r="O465">
        <v>9.9143882905274605</v>
      </c>
      <c r="P465">
        <v>24.304840370751801</v>
      </c>
      <c r="Q465">
        <v>-8.2510823034217001E-2</v>
      </c>
    </row>
    <row r="466" spans="1:17" hidden="1" x14ac:dyDescent="0.3">
      <c r="A466" t="s">
        <v>1051</v>
      </c>
      <c r="B466" t="s">
        <v>1052</v>
      </c>
      <c r="C466" t="s">
        <v>3157</v>
      </c>
      <c r="D466" t="s">
        <v>1053</v>
      </c>
      <c r="E466">
        <v>12906.893384999599</v>
      </c>
      <c r="F466">
        <v>100</v>
      </c>
      <c r="G466">
        <v>-24.926683996668501</v>
      </c>
      <c r="I466">
        <v>-11.748066408101799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1054</v>
      </c>
      <c r="B467" t="s">
        <v>1055</v>
      </c>
      <c r="C467" t="s">
        <v>3144</v>
      </c>
      <c r="D467" t="s">
        <v>1010</v>
      </c>
      <c r="E467">
        <v>12884.715531925</v>
      </c>
      <c r="F467">
        <v>638.65</v>
      </c>
      <c r="G467">
        <v>26.573731137953601</v>
      </c>
      <c r="H467">
        <v>16.829752981833</v>
      </c>
      <c r="I467">
        <v>61.492134324300103</v>
      </c>
      <c r="J467">
        <v>-4.2360787533729197E-2</v>
      </c>
      <c r="K467">
        <v>588.94939364407298</v>
      </c>
      <c r="L467">
        <v>481.43472444148199</v>
      </c>
      <c r="M467">
        <v>46.927901954434901</v>
      </c>
      <c r="N467">
        <v>0.59985945348542402</v>
      </c>
      <c r="O467">
        <v>8.3222422297032796</v>
      </c>
      <c r="P467">
        <v>85.924308588063994</v>
      </c>
      <c r="Q467">
        <v>8.2411827490692993E-2</v>
      </c>
    </row>
    <row r="468" spans="1:17" x14ac:dyDescent="0.3">
      <c r="A468" t="s">
        <v>1056</v>
      </c>
      <c r="B468" t="s">
        <v>1057</v>
      </c>
      <c r="C468" t="s">
        <v>3146</v>
      </c>
      <c r="D468" t="s">
        <v>51</v>
      </c>
      <c r="E468">
        <v>12831.33146799</v>
      </c>
      <c r="F468">
        <v>283.14999999999998</v>
      </c>
      <c r="G468">
        <v>129.59016993591499</v>
      </c>
      <c r="H468">
        <v>4.5517066865215803</v>
      </c>
      <c r="I468">
        <v>54.371030101138302</v>
      </c>
      <c r="J468">
        <v>-0.34333098551774799</v>
      </c>
      <c r="K468">
        <v>265.12546482005899</v>
      </c>
      <c r="L468">
        <v>199.14526294157699</v>
      </c>
      <c r="M468">
        <v>42.563101293202401</v>
      </c>
      <c r="N468">
        <v>0.59644239399419796</v>
      </c>
      <c r="O468">
        <v>16.122196715521799</v>
      </c>
      <c r="P468">
        <v>190.559261159568</v>
      </c>
      <c r="Q468">
        <v>0.174168075672575</v>
      </c>
    </row>
    <row r="469" spans="1:17" hidden="1" x14ac:dyDescent="0.3">
      <c r="A469" t="s">
        <v>1058</v>
      </c>
      <c r="B469" t="s">
        <v>1059</v>
      </c>
      <c r="C469" t="s">
        <v>3157</v>
      </c>
      <c r="D469" t="s">
        <v>138</v>
      </c>
      <c r="E469">
        <v>12781.71382929</v>
      </c>
      <c r="F469">
        <v>420.65</v>
      </c>
      <c r="G469">
        <v>33.749287334904302</v>
      </c>
      <c r="H469">
        <v>2.0140690651430502</v>
      </c>
      <c r="I469">
        <v>31.8429900861804</v>
      </c>
      <c r="J469">
        <v>1.5572904832469701</v>
      </c>
      <c r="K469">
        <v>398.65460512429399</v>
      </c>
      <c r="L469">
        <v>331.947603871279</v>
      </c>
      <c r="M469">
        <v>66.558638912266403</v>
      </c>
      <c r="N469">
        <v>0.42383645251813601</v>
      </c>
      <c r="O469">
        <v>13.288957565672099</v>
      </c>
      <c r="P469">
        <v>105.696821515892</v>
      </c>
      <c r="Q469">
        <v>0.17724516790828301</v>
      </c>
    </row>
    <row r="470" spans="1:17" x14ac:dyDescent="0.3">
      <c r="A470" t="s">
        <v>1060</v>
      </c>
      <c r="B470" t="s">
        <v>1061</v>
      </c>
      <c r="C470" t="s">
        <v>3151</v>
      </c>
      <c r="D470" t="s">
        <v>117</v>
      </c>
      <c r="E470">
        <v>12767.16650895</v>
      </c>
      <c r="F470">
        <v>418.95</v>
      </c>
      <c r="G470">
        <v>2.5105783607458401</v>
      </c>
      <c r="H470">
        <v>25.066294001565701</v>
      </c>
      <c r="I470">
        <v>3.2533060870943702</v>
      </c>
      <c r="J470">
        <v>27.948835385189899</v>
      </c>
      <c r="K470">
        <v>366.76348896112802</v>
      </c>
      <c r="L470">
        <v>346.41893681886597</v>
      </c>
      <c r="M470">
        <v>66.239956065300305</v>
      </c>
      <c r="N470">
        <v>3.5144332649477898</v>
      </c>
      <c r="O470">
        <v>7.6500775748896004</v>
      </c>
      <c r="P470">
        <v>65.723892405063197</v>
      </c>
      <c r="Q470">
        <v>0.17474976230452399</v>
      </c>
    </row>
    <row r="471" spans="1:17" x14ac:dyDescent="0.3">
      <c r="A471" t="s">
        <v>1062</v>
      </c>
      <c r="B471" t="s">
        <v>1063</v>
      </c>
      <c r="C471" t="s">
        <v>3152</v>
      </c>
      <c r="D471" t="s">
        <v>111</v>
      </c>
      <c r="E471">
        <v>12753.962341500001</v>
      </c>
      <c r="F471">
        <v>922.85</v>
      </c>
      <c r="G471">
        <v>43.461236813476397</v>
      </c>
      <c r="H471">
        <v>26.982203181532999</v>
      </c>
      <c r="I471">
        <v>18.902460950856099</v>
      </c>
      <c r="J471">
        <v>14.8382116566227</v>
      </c>
      <c r="K471">
        <v>768.24281236270394</v>
      </c>
      <c r="L471">
        <v>674.97097141654501</v>
      </c>
      <c r="M471">
        <v>74.789364361484203</v>
      </c>
      <c r="N471">
        <v>1.5711718243335</v>
      </c>
      <c r="O471">
        <v>3.1478571815571201</v>
      </c>
      <c r="P471">
        <v>111.154330168173</v>
      </c>
    </row>
    <row r="472" spans="1:17" hidden="1" x14ac:dyDescent="0.3">
      <c r="A472" t="s">
        <v>1064</v>
      </c>
      <c r="B472" t="s">
        <v>1065</v>
      </c>
      <c r="C472" t="s">
        <v>3157</v>
      </c>
      <c r="D472" t="s">
        <v>154</v>
      </c>
      <c r="E472">
        <v>12724.780117844901</v>
      </c>
      <c r="F472">
        <v>847.85</v>
      </c>
      <c r="G472">
        <v>371.47261342721799</v>
      </c>
      <c r="H472">
        <v>34.715260786561998</v>
      </c>
      <c r="I472">
        <v>22.225229001552801</v>
      </c>
      <c r="J472">
        <v>17.935859759293699</v>
      </c>
      <c r="K472">
        <v>710.97064089466699</v>
      </c>
      <c r="L472">
        <v>575.88387331050706</v>
      </c>
      <c r="M472">
        <v>77.112566203329294</v>
      </c>
      <c r="N472">
        <v>2.3259730151889402</v>
      </c>
      <c r="O472">
        <v>6.0093176859114097</v>
      </c>
      <c r="P472">
        <v>497.07746478873202</v>
      </c>
      <c r="Q472">
        <v>0.27505307046915201</v>
      </c>
    </row>
    <row r="473" spans="1:17" hidden="1" x14ac:dyDescent="0.3">
      <c r="A473" t="s">
        <v>1066</v>
      </c>
      <c r="B473" t="s">
        <v>1067</v>
      </c>
      <c r="C473" t="s">
        <v>3157</v>
      </c>
      <c r="D473" t="s">
        <v>100</v>
      </c>
      <c r="E473">
        <v>12672.510483960001</v>
      </c>
      <c r="F473">
        <v>11088.45</v>
      </c>
      <c r="G473">
        <v>12.6189797322206</v>
      </c>
      <c r="H473">
        <v>7.4959595893553299</v>
      </c>
      <c r="I473">
        <v>35.732182574421401</v>
      </c>
      <c r="J473">
        <v>0.24827702897881199</v>
      </c>
      <c r="K473">
        <v>10704.358870817799</v>
      </c>
      <c r="L473">
        <v>8929.7731540560799</v>
      </c>
      <c r="M473">
        <v>42.372860118467798</v>
      </c>
      <c r="N473">
        <v>0.797699576497788</v>
      </c>
      <c r="O473">
        <v>15.3272098444777</v>
      </c>
      <c r="P473">
        <v>64.710120170526196</v>
      </c>
      <c r="Q473">
        <v>0.128663349273098</v>
      </c>
    </row>
    <row r="474" spans="1:17" x14ac:dyDescent="0.3">
      <c r="A474" t="s">
        <v>1068</v>
      </c>
      <c r="B474" t="s">
        <v>1069</v>
      </c>
      <c r="C474" t="s">
        <v>3144</v>
      </c>
      <c r="D474" t="s">
        <v>127</v>
      </c>
      <c r="E474">
        <v>12644.3433342399</v>
      </c>
      <c r="F474">
        <v>1987.1</v>
      </c>
      <c r="G474">
        <v>1.9472784602334401</v>
      </c>
      <c r="H474">
        <v>-6.6689906296016304</v>
      </c>
      <c r="I474">
        <v>10.2721976385668</v>
      </c>
      <c r="J474">
        <v>3.2266045137655701</v>
      </c>
      <c r="K474">
        <v>2075.3952391337498</v>
      </c>
      <c r="L474">
        <v>1911.39304883161</v>
      </c>
      <c r="M474">
        <v>49.412443980568298</v>
      </c>
      <c r="N474">
        <v>0.90263542032785204</v>
      </c>
      <c r="O474">
        <v>25.0062905742036</v>
      </c>
      <c r="P474">
        <v>37.978682776099703</v>
      </c>
      <c r="Q474">
        <v>-5.7031987925925003E-2</v>
      </c>
    </row>
    <row r="475" spans="1:17" x14ac:dyDescent="0.3">
      <c r="A475" t="s">
        <v>1070</v>
      </c>
      <c r="B475" t="s">
        <v>1071</v>
      </c>
      <c r="C475" t="s">
        <v>3151</v>
      </c>
      <c r="D475" t="s">
        <v>77</v>
      </c>
      <c r="E475">
        <v>12571.806814879999</v>
      </c>
      <c r="F475">
        <v>608.79999999999995</v>
      </c>
      <c r="G475">
        <v>-39.3790130910267</v>
      </c>
      <c r="H475">
        <v>10.3270191691698</v>
      </c>
      <c r="I475">
        <v>-16.145051332724901</v>
      </c>
      <c r="J475">
        <v>6.80449870613434</v>
      </c>
      <c r="K475">
        <v>606.63799161053305</v>
      </c>
      <c r="L475">
        <v>632.75563899987003</v>
      </c>
      <c r="M475">
        <v>51.882028946319501</v>
      </c>
      <c r="N475">
        <v>0.74265166253362103</v>
      </c>
      <c r="O475">
        <v>35.348226018396801</v>
      </c>
      <c r="P475">
        <v>20.733763014377701</v>
      </c>
      <c r="Q475">
        <v>5.4527230442109997E-2</v>
      </c>
    </row>
    <row r="476" spans="1:17" x14ac:dyDescent="0.3">
      <c r="A476" t="s">
        <v>1072</v>
      </c>
      <c r="B476" t="s">
        <v>1073</v>
      </c>
      <c r="C476" t="s">
        <v>3151</v>
      </c>
      <c r="D476" t="s">
        <v>117</v>
      </c>
      <c r="E476">
        <v>12556.6596238</v>
      </c>
      <c r="F476">
        <v>187.7</v>
      </c>
      <c r="G476">
        <v>24.254686214744499</v>
      </c>
      <c r="H476">
        <v>1.7207992666265</v>
      </c>
      <c r="I476">
        <v>-0.43928386644263201</v>
      </c>
      <c r="J476">
        <v>-2.4591465907999499</v>
      </c>
      <c r="K476">
        <v>197.48462066973801</v>
      </c>
      <c r="L476">
        <v>180.63795186125401</v>
      </c>
      <c r="M476">
        <v>33.324443161885199</v>
      </c>
      <c r="N476">
        <v>0.71738089581384101</v>
      </c>
      <c r="O476">
        <v>30.4155567394779</v>
      </c>
      <c r="P476">
        <v>63.829972942305901</v>
      </c>
      <c r="Q476">
        <v>0.10749778843516899</v>
      </c>
    </row>
    <row r="477" spans="1:17" x14ac:dyDescent="0.3">
      <c r="A477" t="s">
        <v>1074</v>
      </c>
      <c r="B477" t="s">
        <v>1075</v>
      </c>
      <c r="C477" t="s">
        <v>3148</v>
      </c>
      <c r="D477" t="s">
        <v>190</v>
      </c>
      <c r="E477">
        <v>12498.121992320001</v>
      </c>
      <c r="F477">
        <v>531.20000000000005</v>
      </c>
      <c r="G477">
        <v>31.885124121412499</v>
      </c>
      <c r="H477">
        <v>1.16437534134</v>
      </c>
      <c r="I477">
        <v>19.867394444227099</v>
      </c>
      <c r="J477">
        <v>-4.7288679695215201</v>
      </c>
      <c r="K477">
        <v>555.074160384891</v>
      </c>
      <c r="L477">
        <v>472.90718227250602</v>
      </c>
      <c r="M477">
        <v>25.418518098838799</v>
      </c>
      <c r="N477">
        <v>0.443658093392715</v>
      </c>
      <c r="O477">
        <v>22.740963855421601</v>
      </c>
      <c r="P477">
        <v>69.712460063897694</v>
      </c>
      <c r="Q477">
        <v>0.155073111463324</v>
      </c>
    </row>
    <row r="478" spans="1:17" x14ac:dyDescent="0.3">
      <c r="A478" t="s">
        <v>1076</v>
      </c>
      <c r="B478" t="s">
        <v>1077</v>
      </c>
      <c r="C478" t="s">
        <v>3151</v>
      </c>
      <c r="D478" t="s">
        <v>258</v>
      </c>
      <c r="E478">
        <v>12380.5916739</v>
      </c>
      <c r="F478">
        <v>1860.75</v>
      </c>
      <c r="G478">
        <v>92.121023923546005</v>
      </c>
      <c r="H478">
        <v>4.4391520098392103</v>
      </c>
      <c r="I478">
        <v>17.542511690841899</v>
      </c>
      <c r="J478">
        <v>-1.82598529945229</v>
      </c>
      <c r="K478">
        <v>1821.54508392044</v>
      </c>
      <c r="L478">
        <v>1547.64738930519</v>
      </c>
      <c r="M478">
        <v>43.420123669272101</v>
      </c>
      <c r="N478">
        <v>1.03722899599479</v>
      </c>
      <c r="O478">
        <v>9.3618164718527392</v>
      </c>
      <c r="P478">
        <v>121.07045265534001</v>
      </c>
      <c r="Q478">
        <v>0.13064965926447</v>
      </c>
    </row>
    <row r="479" spans="1:17" x14ac:dyDescent="0.3">
      <c r="A479" t="s">
        <v>1078</v>
      </c>
      <c r="B479" t="s">
        <v>1079</v>
      </c>
      <c r="C479" t="s">
        <v>3142</v>
      </c>
      <c r="D479" t="s">
        <v>24</v>
      </c>
      <c r="E479">
        <v>12302.52702978</v>
      </c>
      <c r="F479">
        <v>202.45</v>
      </c>
      <c r="G479">
        <v>-42.5294515994362</v>
      </c>
      <c r="H479">
        <v>-7.0698744442077396E-2</v>
      </c>
      <c r="I479">
        <v>-29.4345880588439</v>
      </c>
      <c r="J479">
        <v>7.8403034416125701</v>
      </c>
      <c r="K479">
        <v>213.812169012748</v>
      </c>
      <c r="L479">
        <v>230.96062669849999</v>
      </c>
      <c r="M479">
        <v>45.483278234758998</v>
      </c>
      <c r="N479">
        <v>0.85765426388475197</v>
      </c>
      <c r="O479">
        <v>48.530501358360098</v>
      </c>
      <c r="P479">
        <v>6.7661639067608803</v>
      </c>
      <c r="Q479">
        <v>5.4650451936580002E-3</v>
      </c>
    </row>
    <row r="480" spans="1:17" hidden="1" x14ac:dyDescent="0.3">
      <c r="A480" t="s">
        <v>1080</v>
      </c>
      <c r="B480" t="s">
        <v>1081</v>
      </c>
      <c r="C480" t="s">
        <v>3157</v>
      </c>
      <c r="D480" t="s">
        <v>303</v>
      </c>
      <c r="E480">
        <v>12301.980809819999</v>
      </c>
      <c r="F480">
        <v>898.3</v>
      </c>
      <c r="G480">
        <v>-13.0726185004663</v>
      </c>
      <c r="H480">
        <v>2.6850026185592402E-2</v>
      </c>
      <c r="I480">
        <v>19.1708288771855</v>
      </c>
      <c r="J480">
        <v>0.71532299876695404</v>
      </c>
      <c r="K480">
        <v>894.14700447202301</v>
      </c>
      <c r="L480">
        <v>832.512134018913</v>
      </c>
      <c r="M480">
        <v>60.492126138435701</v>
      </c>
      <c r="N480">
        <v>0.63400241094549104</v>
      </c>
      <c r="O480">
        <v>14.104419458978001</v>
      </c>
      <c r="P480">
        <v>38.808622421385998</v>
      </c>
      <c r="Q480">
        <v>-4.7780594832632001E-2</v>
      </c>
    </row>
    <row r="481" spans="1:17" x14ac:dyDescent="0.3">
      <c r="A481" t="s">
        <v>1082</v>
      </c>
      <c r="B481" t="s">
        <v>1083</v>
      </c>
      <c r="C481" t="s">
        <v>3153</v>
      </c>
      <c r="D481" t="s">
        <v>72</v>
      </c>
      <c r="E481">
        <v>12256.5</v>
      </c>
      <c r="F481">
        <v>81.709999999999994</v>
      </c>
      <c r="G481">
        <v>-31.1149733192862</v>
      </c>
      <c r="H481">
        <v>-9.1155080924533305</v>
      </c>
      <c r="I481">
        <v>3.4175431761123298</v>
      </c>
      <c r="J481">
        <v>-0.70499125921943295</v>
      </c>
      <c r="K481">
        <v>90.575679108496601</v>
      </c>
      <c r="L481">
        <v>81.170772711326904</v>
      </c>
      <c r="M481">
        <v>28.7928594863976</v>
      </c>
      <c r="N481">
        <v>0.136532883852341</v>
      </c>
      <c r="O481">
        <v>61.302166197527796</v>
      </c>
      <c r="P481">
        <v>64.406438631790706</v>
      </c>
      <c r="Q481">
        <v>6.1223149409448001E-2</v>
      </c>
    </row>
    <row r="482" spans="1:17" x14ac:dyDescent="0.3">
      <c r="A482" t="s">
        <v>1084</v>
      </c>
      <c r="B482" t="s">
        <v>1085</v>
      </c>
      <c r="C482" t="s">
        <v>3156</v>
      </c>
      <c r="D482" t="s">
        <v>448</v>
      </c>
      <c r="E482">
        <v>12256.270333319901</v>
      </c>
      <c r="F482">
        <v>924.6</v>
      </c>
      <c r="G482">
        <v>-24.366566535142599</v>
      </c>
      <c r="H482">
        <v>-4.1658028194796604</v>
      </c>
      <c r="I482">
        <v>-2.2372290280236999</v>
      </c>
      <c r="J482">
        <v>-2.4803811106728699</v>
      </c>
      <c r="K482">
        <v>932.47313652380205</v>
      </c>
      <c r="L482">
        <v>898.03474590077701</v>
      </c>
      <c r="M482">
        <v>39.930960661781</v>
      </c>
      <c r="N482">
        <v>2.2192961558345901</v>
      </c>
      <c r="O482">
        <v>15.833874107722201</v>
      </c>
      <c r="P482">
        <v>21.410281662399001</v>
      </c>
      <c r="Q482">
        <v>-1.9257921132974001E-2</v>
      </c>
    </row>
    <row r="483" spans="1:17" x14ac:dyDescent="0.3">
      <c r="A483" t="s">
        <v>1086</v>
      </c>
      <c r="B483" t="s">
        <v>1087</v>
      </c>
      <c r="C483" t="s">
        <v>3152</v>
      </c>
      <c r="D483" t="s">
        <v>303</v>
      </c>
      <c r="E483">
        <v>12252.351188000001</v>
      </c>
      <c r="F483">
        <v>1784.2</v>
      </c>
      <c r="G483">
        <v>80.283506353552795</v>
      </c>
      <c r="H483">
        <v>27.465499180517799</v>
      </c>
      <c r="I483">
        <v>73.864417337021607</v>
      </c>
      <c r="J483">
        <v>0.85199590319806595</v>
      </c>
      <c r="K483">
        <v>1579.31251678793</v>
      </c>
      <c r="L483">
        <v>1255.0017261969499</v>
      </c>
      <c r="M483">
        <v>58.291187473471901</v>
      </c>
      <c r="N483">
        <v>0.86932196126986405</v>
      </c>
      <c r="O483">
        <v>5.4225983634121597</v>
      </c>
      <c r="P483">
        <v>117.585365853658</v>
      </c>
      <c r="Q483">
        <v>5.1282257502843001E-2</v>
      </c>
    </row>
    <row r="484" spans="1:17" x14ac:dyDescent="0.3">
      <c r="A484" t="s">
        <v>1088</v>
      </c>
      <c r="B484" t="s">
        <v>1089</v>
      </c>
      <c r="C484" t="s">
        <v>3159</v>
      </c>
      <c r="D484" t="s">
        <v>633</v>
      </c>
      <c r="E484">
        <v>12079.492225919999</v>
      </c>
      <c r="F484">
        <v>125.76</v>
      </c>
      <c r="G484">
        <v>-75.734428960486298</v>
      </c>
      <c r="H484">
        <v>-2.1417027438678402</v>
      </c>
      <c r="I484">
        <v>-24.897237678820101</v>
      </c>
      <c r="J484">
        <v>-1.79588525137123</v>
      </c>
      <c r="K484">
        <v>134.794972552492</v>
      </c>
      <c r="L484">
        <v>159.88404178033301</v>
      </c>
      <c r="M484">
        <v>33.275878309683399</v>
      </c>
      <c r="N484">
        <v>0.79729428313211603</v>
      </c>
      <c r="O484">
        <v>138.31106870228999</v>
      </c>
      <c r="P484">
        <v>0.42322127285794298</v>
      </c>
      <c r="Q484">
        <v>-0.109616106764134</v>
      </c>
    </row>
    <row r="485" spans="1:17" x14ac:dyDescent="0.3">
      <c r="A485" t="s">
        <v>1090</v>
      </c>
      <c r="B485" t="s">
        <v>1091</v>
      </c>
      <c r="C485" t="s">
        <v>3141</v>
      </c>
      <c r="D485" t="s">
        <v>278</v>
      </c>
      <c r="E485">
        <v>12035.477303199999</v>
      </c>
      <c r="F485">
        <v>871</v>
      </c>
      <c r="G485">
        <v>4.9279563313224504</v>
      </c>
      <c r="H485">
        <v>-8.5400983863830096</v>
      </c>
      <c r="I485">
        <v>-25.621298881156299</v>
      </c>
      <c r="J485">
        <v>-1.0557405930586601</v>
      </c>
      <c r="K485">
        <v>950.95616997641605</v>
      </c>
      <c r="L485">
        <v>934.95475097866995</v>
      </c>
      <c r="M485">
        <v>32.0591916795629</v>
      </c>
      <c r="N485">
        <v>1.10858049254782</v>
      </c>
      <c r="O485">
        <v>37.657864523536098</v>
      </c>
      <c r="P485">
        <v>39.3599999999999</v>
      </c>
      <c r="Q485">
        <v>2.2532843284455002E-2</v>
      </c>
    </row>
    <row r="486" spans="1:17" x14ac:dyDescent="0.3">
      <c r="A486" t="s">
        <v>1092</v>
      </c>
      <c r="B486" t="s">
        <v>1093</v>
      </c>
      <c r="C486" t="s">
        <v>3152</v>
      </c>
      <c r="D486" t="s">
        <v>455</v>
      </c>
      <c r="E486">
        <v>12021.744253325</v>
      </c>
      <c r="F486">
        <v>2459.35</v>
      </c>
      <c r="G486">
        <v>-7.1290285979786097</v>
      </c>
      <c r="H486">
        <v>0.91298385504110002</v>
      </c>
      <c r="I486">
        <v>8.1705039407778504</v>
      </c>
      <c r="J486">
        <v>-3.55038272560444</v>
      </c>
      <c r="K486">
        <v>2424.77224385408</v>
      </c>
      <c r="L486">
        <v>2152.3717407203299</v>
      </c>
      <c r="M486">
        <v>41.965242947337899</v>
      </c>
      <c r="N486">
        <v>0.82012408941562898</v>
      </c>
      <c r="O486">
        <v>9.7851058206436594</v>
      </c>
      <c r="P486">
        <v>49.1780905010311</v>
      </c>
      <c r="Q486">
        <v>0.209835084723655</v>
      </c>
    </row>
    <row r="487" spans="1:17" x14ac:dyDescent="0.3">
      <c r="A487" t="s">
        <v>1094</v>
      </c>
      <c r="B487" t="s">
        <v>1095</v>
      </c>
      <c r="C487" t="s">
        <v>3151</v>
      </c>
      <c r="D487" t="s">
        <v>458</v>
      </c>
      <c r="E487">
        <v>12020.599371995</v>
      </c>
      <c r="F487">
        <v>194.45</v>
      </c>
      <c r="G487">
        <v>97.683504898580395</v>
      </c>
      <c r="H487">
        <v>-8.3668804705540296</v>
      </c>
      <c r="I487">
        <v>-8.5368137541740694</v>
      </c>
      <c r="J487">
        <v>-0.80162140606796295</v>
      </c>
      <c r="K487">
        <v>206.25577517425401</v>
      </c>
      <c r="L487">
        <v>177.02173399114099</v>
      </c>
      <c r="M487">
        <v>35.018356413651802</v>
      </c>
      <c r="N487">
        <v>0.465256613827155</v>
      </c>
      <c r="O487">
        <v>21.676523527899199</v>
      </c>
      <c r="P487">
        <v>150.74145712443499</v>
      </c>
      <c r="Q487">
        <v>0.195887810971072</v>
      </c>
    </row>
    <row r="488" spans="1:17" x14ac:dyDescent="0.3">
      <c r="A488" t="s">
        <v>1096</v>
      </c>
      <c r="B488" t="s">
        <v>1097</v>
      </c>
      <c r="C488" t="s">
        <v>3141</v>
      </c>
      <c r="D488" t="s">
        <v>21</v>
      </c>
      <c r="E488">
        <v>12016.879289439999</v>
      </c>
      <c r="F488">
        <v>802.4</v>
      </c>
      <c r="G488">
        <v>-31.7002404042438</v>
      </c>
      <c r="H488">
        <v>2.1028383643228801</v>
      </c>
      <c r="I488">
        <v>-12.5516267987558</v>
      </c>
      <c r="J488">
        <v>-1.91353767518227E-2</v>
      </c>
      <c r="K488">
        <v>803.00417981335499</v>
      </c>
      <c r="L488">
        <v>824.46688651655097</v>
      </c>
      <c r="M488">
        <v>51.522458041545001</v>
      </c>
      <c r="N488">
        <v>0.64339093348232101</v>
      </c>
      <c r="O488">
        <v>19.765702891326001</v>
      </c>
      <c r="P488">
        <v>8.2860998650472197</v>
      </c>
      <c r="Q488">
        <v>-0.13008268851062901</v>
      </c>
    </row>
    <row r="489" spans="1:17" x14ac:dyDescent="0.3">
      <c r="A489" t="s">
        <v>1098</v>
      </c>
      <c r="B489" t="s">
        <v>1099</v>
      </c>
      <c r="C489" t="s">
        <v>3156</v>
      </c>
      <c r="D489" t="s">
        <v>448</v>
      </c>
      <c r="E489">
        <v>11911.722677510001</v>
      </c>
      <c r="F489">
        <v>753.65</v>
      </c>
      <c r="G489">
        <v>34.914249195271999</v>
      </c>
      <c r="H489">
        <v>3.4892080891950301</v>
      </c>
      <c r="I489">
        <v>30.128816122018499</v>
      </c>
      <c r="J489">
        <v>7.1493529609705302</v>
      </c>
      <c r="K489">
        <v>713.37241363736996</v>
      </c>
      <c r="L489">
        <v>593.21552977614897</v>
      </c>
      <c r="M489">
        <v>50.848534013925502</v>
      </c>
      <c r="N489">
        <v>1.02569774067621</v>
      </c>
      <c r="O489">
        <v>11.0595103828036</v>
      </c>
      <c r="P489">
        <v>85.559522343961603</v>
      </c>
      <c r="Q489">
        <v>-1.4392253842290001E-3</v>
      </c>
    </row>
    <row r="490" spans="1:17" x14ac:dyDescent="0.3">
      <c r="A490" t="s">
        <v>1100</v>
      </c>
      <c r="B490" t="s">
        <v>1101</v>
      </c>
      <c r="C490" t="s">
        <v>3145</v>
      </c>
      <c r="D490" t="s">
        <v>48</v>
      </c>
      <c r="E490">
        <v>11780.278456800001</v>
      </c>
      <c r="F490">
        <v>459.2</v>
      </c>
      <c r="G490">
        <v>-0.36409075104265598</v>
      </c>
      <c r="H490">
        <v>5.7052969157191704</v>
      </c>
      <c r="I490">
        <v>-6.6198612798967504</v>
      </c>
      <c r="J490">
        <v>3.8301672728645801</v>
      </c>
      <c r="K490">
        <v>452.76704537329601</v>
      </c>
      <c r="L490">
        <v>441.29013570651699</v>
      </c>
      <c r="M490">
        <v>62.747324755435798</v>
      </c>
      <c r="N490">
        <v>1.9223343820210199</v>
      </c>
      <c r="O490">
        <v>25.1742160278745</v>
      </c>
      <c r="P490">
        <v>48.081264108352102</v>
      </c>
      <c r="Q490">
        <v>2.1221762842086E-2</v>
      </c>
    </row>
    <row r="491" spans="1:17" x14ac:dyDescent="0.3">
      <c r="A491" t="s">
        <v>1102</v>
      </c>
      <c r="B491" t="s">
        <v>1103</v>
      </c>
      <c r="C491" t="s">
        <v>3141</v>
      </c>
      <c r="D491" t="s">
        <v>278</v>
      </c>
      <c r="E491">
        <v>11727.482501594999</v>
      </c>
      <c r="F491">
        <v>2155.65</v>
      </c>
      <c r="G491">
        <v>-16.746622269822399</v>
      </c>
      <c r="H491">
        <v>6.6947627942653201</v>
      </c>
      <c r="I491">
        <v>-0.772236914421219</v>
      </c>
      <c r="J491">
        <v>3.34940160329442</v>
      </c>
      <c r="K491">
        <v>2136.1566391972701</v>
      </c>
      <c r="L491">
        <v>2044.1021308274701</v>
      </c>
      <c r="M491">
        <v>56.342323011447803</v>
      </c>
      <c r="N491">
        <v>0.55178854461698801</v>
      </c>
      <c r="O491">
        <v>27.471992206526998</v>
      </c>
      <c r="P491">
        <v>34.728124999999999</v>
      </c>
      <c r="Q491">
        <v>3.1781016156348998E-2</v>
      </c>
    </row>
    <row r="492" spans="1:17" x14ac:dyDescent="0.3">
      <c r="A492" t="s">
        <v>1104</v>
      </c>
      <c r="B492" t="s">
        <v>1105</v>
      </c>
      <c r="C492" t="s">
        <v>3151</v>
      </c>
      <c r="D492" t="s">
        <v>258</v>
      </c>
      <c r="E492">
        <v>11721.493602</v>
      </c>
      <c r="F492">
        <v>5775.25</v>
      </c>
      <c r="G492">
        <v>47.458546735824903</v>
      </c>
      <c r="H492">
        <v>10.7591276416649</v>
      </c>
      <c r="I492">
        <v>54.5131611368083</v>
      </c>
      <c r="J492">
        <v>6.8318927399187901</v>
      </c>
      <c r="K492">
        <v>5365.4192443324901</v>
      </c>
      <c r="L492">
        <v>4637.4773743652204</v>
      </c>
      <c r="M492">
        <v>67.247287013485604</v>
      </c>
      <c r="N492">
        <v>0.79831121953031603</v>
      </c>
      <c r="O492">
        <v>3.8742911562269899</v>
      </c>
      <c r="P492">
        <v>91.741367861885706</v>
      </c>
      <c r="Q492">
        <v>0.200168783552165</v>
      </c>
    </row>
    <row r="493" spans="1:17" x14ac:dyDescent="0.3">
      <c r="A493" t="s">
        <v>1106</v>
      </c>
      <c r="B493" t="s">
        <v>1107</v>
      </c>
      <c r="C493" t="s">
        <v>3148</v>
      </c>
      <c r="D493" t="s">
        <v>409</v>
      </c>
      <c r="E493">
        <v>11697.155354099999</v>
      </c>
      <c r="F493">
        <v>2891.75</v>
      </c>
      <c r="G493">
        <v>6.8309193750138197</v>
      </c>
      <c r="H493">
        <v>0.67307247700652695</v>
      </c>
      <c r="I493">
        <v>3.7463820302717799</v>
      </c>
      <c r="J493">
        <v>-2.80174540327697</v>
      </c>
      <c r="K493">
        <v>2905.3783905037399</v>
      </c>
      <c r="L493">
        <v>2642.5780192785301</v>
      </c>
      <c r="M493">
        <v>32.810767817767399</v>
      </c>
      <c r="N493">
        <v>0.54349421149908705</v>
      </c>
      <c r="O493">
        <v>12.838246736405299</v>
      </c>
      <c r="P493">
        <v>40.376213592233</v>
      </c>
      <c r="Q493">
        <v>8.3756115222324998E-2</v>
      </c>
    </row>
    <row r="494" spans="1:17" x14ac:dyDescent="0.3">
      <c r="A494" t="s">
        <v>1108</v>
      </c>
      <c r="B494" t="s">
        <v>1109</v>
      </c>
      <c r="C494" t="s">
        <v>3141</v>
      </c>
      <c r="D494" t="s">
        <v>278</v>
      </c>
      <c r="E494">
        <v>11531.749829505001</v>
      </c>
      <c r="F494">
        <v>856.95</v>
      </c>
      <c r="G494">
        <v>-44.6014274001461</v>
      </c>
      <c r="H494">
        <v>-4.1224220811279197</v>
      </c>
      <c r="I494">
        <v>-19.795708448983898</v>
      </c>
      <c r="J494">
        <v>2.71630830826656</v>
      </c>
      <c r="K494">
        <v>907.23171709072699</v>
      </c>
      <c r="L494">
        <v>934.08246060378804</v>
      </c>
      <c r="M494">
        <v>36.040895096937199</v>
      </c>
      <c r="N494">
        <v>0.58211715183087898</v>
      </c>
      <c r="O494">
        <v>45.632767372658797</v>
      </c>
      <c r="P494">
        <v>9.5773927498241793</v>
      </c>
      <c r="Q494">
        <v>-1.833289397978E-2</v>
      </c>
    </row>
    <row r="495" spans="1:17" hidden="1" x14ac:dyDescent="0.3">
      <c r="A495" t="s">
        <v>1110</v>
      </c>
      <c r="B495" t="s">
        <v>1111</v>
      </c>
      <c r="C495" t="s">
        <v>3157</v>
      </c>
      <c r="D495" t="s">
        <v>80</v>
      </c>
      <c r="E495">
        <v>11516.9498752</v>
      </c>
      <c r="F495">
        <v>88.85</v>
      </c>
      <c r="G495">
        <v>-36.121086795269299</v>
      </c>
      <c r="H495">
        <v>0.15322902682862199</v>
      </c>
      <c r="I495">
        <v>-21.517539344021401</v>
      </c>
      <c r="J495">
        <v>2.1888650237026801</v>
      </c>
      <c r="K495">
        <v>90.704125659311899</v>
      </c>
      <c r="L495">
        <v>95.913942349438997</v>
      </c>
      <c r="M495">
        <v>13.715137464591701</v>
      </c>
      <c r="N495">
        <v>1.06197231184246</v>
      </c>
      <c r="O495">
        <v>17.051209904333099</v>
      </c>
      <c r="P495">
        <v>1.9740617468150901</v>
      </c>
    </row>
    <row r="496" spans="1:17" x14ac:dyDescent="0.3">
      <c r="A496" t="s">
        <v>1112</v>
      </c>
      <c r="B496" t="s">
        <v>1113</v>
      </c>
      <c r="C496" t="s">
        <v>3156</v>
      </c>
      <c r="D496" t="s">
        <v>448</v>
      </c>
      <c r="E496">
        <v>11507.142631139999</v>
      </c>
      <c r="F496">
        <v>2250.3000000000002</v>
      </c>
      <c r="G496">
        <v>-26.406479101961601</v>
      </c>
      <c r="H496">
        <v>6.7944410370310102</v>
      </c>
      <c r="I496">
        <v>-1.9291215054616799</v>
      </c>
      <c r="J496">
        <v>2.3610456319023498</v>
      </c>
      <c r="K496">
        <v>2235.25254886637</v>
      </c>
      <c r="L496">
        <v>2182.8024940262799</v>
      </c>
      <c r="M496">
        <v>40.149735691245603</v>
      </c>
      <c r="N496">
        <v>0.65134274198671605</v>
      </c>
      <c r="O496">
        <v>21.539350308847698</v>
      </c>
      <c r="P496">
        <v>24.463495575221199</v>
      </c>
      <c r="Q496">
        <v>-0.1151069706162</v>
      </c>
    </row>
    <row r="497" spans="1:17" x14ac:dyDescent="0.3">
      <c r="A497" t="s">
        <v>1114</v>
      </c>
      <c r="B497" t="s">
        <v>1115</v>
      </c>
      <c r="C497" t="s">
        <v>609</v>
      </c>
      <c r="D497" t="s">
        <v>609</v>
      </c>
      <c r="E497">
        <v>11474.670566711</v>
      </c>
      <c r="F497">
        <v>23.11</v>
      </c>
      <c r="G497">
        <v>-7.6170393266178298</v>
      </c>
      <c r="H497">
        <v>-6.3524245431607804</v>
      </c>
      <c r="I497">
        <v>-31.225418324478099</v>
      </c>
      <c r="J497">
        <v>-4.3711981208017701</v>
      </c>
      <c r="K497">
        <v>25.8014307087874</v>
      </c>
      <c r="L497">
        <v>25.6824873646</v>
      </c>
      <c r="M497">
        <v>25.106919841041499</v>
      </c>
      <c r="N497">
        <v>0.61651846451550196</v>
      </c>
      <c r="O497">
        <v>68.974469926438701</v>
      </c>
      <c r="P497">
        <v>43.5403726708074</v>
      </c>
      <c r="Q497">
        <v>2.826008393232E-3</v>
      </c>
    </row>
    <row r="498" spans="1:17" x14ac:dyDescent="0.3">
      <c r="A498" t="s">
        <v>1116</v>
      </c>
      <c r="B498" t="s">
        <v>1117</v>
      </c>
      <c r="C498" t="s">
        <v>3142</v>
      </c>
      <c r="D498" t="s">
        <v>594</v>
      </c>
      <c r="E498">
        <v>11419.297759999999</v>
      </c>
      <c r="F498">
        <v>857.6</v>
      </c>
      <c r="G498">
        <v>-13.296355327615499</v>
      </c>
      <c r="H498">
        <v>0.38182218974306698</v>
      </c>
      <c r="I498">
        <v>0.78309748115149502</v>
      </c>
      <c r="J498">
        <v>2.54823963901323</v>
      </c>
      <c r="K498">
        <v>863.79333681351704</v>
      </c>
      <c r="L498">
        <v>816.43772410783197</v>
      </c>
      <c r="M498">
        <v>43.8544305845002</v>
      </c>
      <c r="N498">
        <v>0.61044405296818305</v>
      </c>
      <c r="O498">
        <v>10.9783115671641</v>
      </c>
      <c r="P498">
        <v>26.117647058823501</v>
      </c>
      <c r="Q498">
        <v>1.8262272949280001E-2</v>
      </c>
    </row>
    <row r="499" spans="1:17" x14ac:dyDescent="0.3">
      <c r="A499" t="s">
        <v>1118</v>
      </c>
      <c r="B499" t="s">
        <v>1119</v>
      </c>
      <c r="C499" t="s">
        <v>3151</v>
      </c>
      <c r="D499" t="s">
        <v>229</v>
      </c>
      <c r="E499">
        <v>11397.2352759899</v>
      </c>
      <c r="F499">
        <v>583.35</v>
      </c>
      <c r="G499">
        <v>-6.9709666778939496</v>
      </c>
      <c r="H499">
        <v>11.724187892374299</v>
      </c>
      <c r="I499">
        <v>-24.7263613286657</v>
      </c>
      <c r="J499">
        <v>2.8602299903879298</v>
      </c>
      <c r="K499">
        <v>560.25382276871596</v>
      </c>
      <c r="L499">
        <v>550.34905290817801</v>
      </c>
      <c r="M499">
        <v>53.707015550005302</v>
      </c>
      <c r="N499">
        <v>0.70010262497444897</v>
      </c>
      <c r="O499">
        <v>21.607954058455402</v>
      </c>
      <c r="P499">
        <v>34.350529709811099</v>
      </c>
      <c r="Q499">
        <v>-8.1559649155980001E-3</v>
      </c>
    </row>
    <row r="500" spans="1:17" x14ac:dyDescent="0.3">
      <c r="A500" t="s">
        <v>1120</v>
      </c>
      <c r="B500" t="s">
        <v>1121</v>
      </c>
      <c r="C500" t="s">
        <v>3144</v>
      </c>
      <c r="D500" t="s">
        <v>127</v>
      </c>
      <c r="E500">
        <v>11372.466591775001</v>
      </c>
      <c r="F500">
        <v>1852.25</v>
      </c>
      <c r="G500">
        <v>36.369959012866801</v>
      </c>
      <c r="H500">
        <v>7.9700897183487802</v>
      </c>
      <c r="I500">
        <v>64.681899777543705</v>
      </c>
      <c r="J500">
        <v>2.11718820203847</v>
      </c>
      <c r="K500">
        <v>1750.3401321311401</v>
      </c>
      <c r="L500">
        <v>1415.41130404968</v>
      </c>
      <c r="M500">
        <v>44.592763394551802</v>
      </c>
      <c r="N500">
        <v>0.55086817323582504</v>
      </c>
      <c r="O500">
        <v>18.7744634903495</v>
      </c>
      <c r="P500">
        <v>92.321669608555695</v>
      </c>
      <c r="Q500">
        <v>0.177344481619641</v>
      </c>
    </row>
    <row r="501" spans="1:17" x14ac:dyDescent="0.3">
      <c r="A501" t="s">
        <v>1122</v>
      </c>
      <c r="B501" t="s">
        <v>1123</v>
      </c>
      <c r="C501" t="s">
        <v>3142</v>
      </c>
      <c r="D501" t="s">
        <v>24</v>
      </c>
      <c r="E501">
        <v>11355.981632128</v>
      </c>
      <c r="F501">
        <v>153.32</v>
      </c>
      <c r="G501">
        <v>-14.664188491454601</v>
      </c>
      <c r="H501">
        <v>-6.08583736025383</v>
      </c>
      <c r="I501">
        <v>-11.374907651964399</v>
      </c>
      <c r="J501">
        <v>1.51839438624755</v>
      </c>
      <c r="K501">
        <v>162.00432375558501</v>
      </c>
      <c r="L501">
        <v>155.56596075371499</v>
      </c>
      <c r="M501">
        <v>29.466087714325202</v>
      </c>
      <c r="N501">
        <v>0.63153108357973098</v>
      </c>
      <c r="O501">
        <v>15.327419775632601</v>
      </c>
      <c r="P501">
        <v>22.264752791068499</v>
      </c>
      <c r="Q501">
        <v>-4.1920447702088998E-2</v>
      </c>
    </row>
    <row r="502" spans="1:17" x14ac:dyDescent="0.3">
      <c r="A502" t="s">
        <v>1124</v>
      </c>
      <c r="B502" t="s">
        <v>1125</v>
      </c>
      <c r="C502" t="s">
        <v>3155</v>
      </c>
      <c r="D502" t="s">
        <v>455</v>
      </c>
      <c r="E502">
        <v>11333.04318499</v>
      </c>
      <c r="F502">
        <v>1702.9</v>
      </c>
      <c r="G502">
        <v>31.290127047012501</v>
      </c>
      <c r="H502">
        <v>-3.9282536695949202</v>
      </c>
      <c r="I502">
        <v>35.877269843610897</v>
      </c>
      <c r="J502">
        <v>8.4173398397348205</v>
      </c>
      <c r="K502">
        <v>1794.21032619632</v>
      </c>
      <c r="L502">
        <v>1555.66310925209</v>
      </c>
      <c r="M502">
        <v>48.9912520160414</v>
      </c>
      <c r="N502">
        <v>1.104764160035</v>
      </c>
      <c r="O502">
        <v>39.761583181631302</v>
      </c>
      <c r="P502">
        <v>89.553075271845003</v>
      </c>
      <c r="Q502">
        <v>0.19814863623565199</v>
      </c>
    </row>
    <row r="503" spans="1:17" x14ac:dyDescent="0.3">
      <c r="A503" t="s">
        <v>1126</v>
      </c>
      <c r="B503" t="s">
        <v>1127</v>
      </c>
      <c r="C503" t="s">
        <v>3149</v>
      </c>
      <c r="D503" t="s">
        <v>130</v>
      </c>
      <c r="E503">
        <v>11241.3</v>
      </c>
      <c r="F503">
        <v>353.5</v>
      </c>
      <c r="G503">
        <v>-40.103648603747097</v>
      </c>
      <c r="H503">
        <v>-3.8431098619086801</v>
      </c>
      <c r="I503">
        <v>-19.6667952437361</v>
      </c>
      <c r="J503">
        <v>8.4312187428769008</v>
      </c>
      <c r="K503">
        <v>360.337348576316</v>
      </c>
      <c r="L503">
        <v>368.74289889742198</v>
      </c>
      <c r="M503">
        <v>60.877176352954002</v>
      </c>
      <c r="N503">
        <v>1.0492243672250099</v>
      </c>
      <c r="O503">
        <v>43.1400282885431</v>
      </c>
      <c r="P503">
        <v>15.109084988603</v>
      </c>
      <c r="Q503">
        <v>0.146003670371019</v>
      </c>
    </row>
    <row r="504" spans="1:17" x14ac:dyDescent="0.3">
      <c r="A504" t="s">
        <v>1128</v>
      </c>
      <c r="B504" t="s">
        <v>1129</v>
      </c>
      <c r="C504" t="s">
        <v>3150</v>
      </c>
      <c r="D504" t="s">
        <v>77</v>
      </c>
      <c r="E504">
        <v>11230.67456424</v>
      </c>
      <c r="F504">
        <v>362.4</v>
      </c>
      <c r="G504">
        <v>38.463757842826404</v>
      </c>
      <c r="H504">
        <v>-0.51633039319665297</v>
      </c>
      <c r="I504">
        <v>51.679216568222799</v>
      </c>
      <c r="J504">
        <v>1.3121412146337601</v>
      </c>
      <c r="K504">
        <v>355.44378583626298</v>
      </c>
      <c r="L504">
        <v>295.29640128124902</v>
      </c>
      <c r="M504">
        <v>45.789888888811099</v>
      </c>
      <c r="N504">
        <v>0.16614804086902499</v>
      </c>
      <c r="O504">
        <v>6.2362030905077397</v>
      </c>
      <c r="P504">
        <v>110.02607939727601</v>
      </c>
      <c r="Q504">
        <v>6.7108681474860002E-2</v>
      </c>
    </row>
    <row r="505" spans="1:17" x14ac:dyDescent="0.3">
      <c r="A505" t="s">
        <v>1130</v>
      </c>
      <c r="B505" t="s">
        <v>1131</v>
      </c>
      <c r="C505" t="s">
        <v>3146</v>
      </c>
      <c r="D505" t="s">
        <v>275</v>
      </c>
      <c r="E505">
        <v>11216.26777008</v>
      </c>
      <c r="F505">
        <v>2187.8000000000002</v>
      </c>
      <c r="G505">
        <v>16.696827137458801</v>
      </c>
      <c r="H505">
        <v>6.31292191972521</v>
      </c>
      <c r="I505">
        <v>14.005633836186</v>
      </c>
      <c r="J505">
        <v>-2.4476889835003299</v>
      </c>
      <c r="K505">
        <v>2162.0627899372398</v>
      </c>
      <c r="L505">
        <v>1935.8625894236</v>
      </c>
      <c r="M505">
        <v>38.036615209722399</v>
      </c>
      <c r="N505">
        <v>1.10265547539191</v>
      </c>
      <c r="O505">
        <v>5.9648962428009797</v>
      </c>
      <c r="P505">
        <v>60.861733024521101</v>
      </c>
      <c r="Q505">
        <v>-5.0697074790902998E-2</v>
      </c>
    </row>
    <row r="506" spans="1:17" x14ac:dyDescent="0.3">
      <c r="A506" t="s">
        <v>1132</v>
      </c>
      <c r="B506" t="s">
        <v>1133</v>
      </c>
      <c r="C506" t="s">
        <v>3154</v>
      </c>
      <c r="D506" t="s">
        <v>538</v>
      </c>
      <c r="E506">
        <v>11201.859942375</v>
      </c>
      <c r="F506">
        <v>350.25</v>
      </c>
      <c r="G506">
        <v>-1.8721922003014</v>
      </c>
      <c r="H506">
        <v>10.287053076154599</v>
      </c>
      <c r="I506">
        <v>4.8891842495956697</v>
      </c>
      <c r="J506">
        <v>1.13493082364055</v>
      </c>
      <c r="K506">
        <v>341.73394119800201</v>
      </c>
      <c r="L506">
        <v>312.19249928965502</v>
      </c>
      <c r="M506">
        <v>43.4843457690639</v>
      </c>
      <c r="N506">
        <v>0.709957819772013</v>
      </c>
      <c r="O506">
        <v>14.4896502498215</v>
      </c>
      <c r="P506">
        <v>44.373454245671802</v>
      </c>
      <c r="Q506">
        <v>2.9417469272522999E-2</v>
      </c>
    </row>
    <row r="507" spans="1:17" x14ac:dyDescent="0.3">
      <c r="A507" t="s">
        <v>1134</v>
      </c>
      <c r="B507" t="s">
        <v>1135</v>
      </c>
      <c r="C507" t="s">
        <v>3153</v>
      </c>
      <c r="D507" t="s">
        <v>432</v>
      </c>
      <c r="E507">
        <v>11160.544279600001</v>
      </c>
      <c r="F507">
        <v>239.6</v>
      </c>
      <c r="G507">
        <v>32.397348977332598</v>
      </c>
      <c r="H507">
        <v>2.3895013614514502</v>
      </c>
      <c r="I507">
        <v>1.9951094760661601</v>
      </c>
      <c r="J507">
        <v>3.0932270887214801</v>
      </c>
      <c r="K507">
        <v>255.86115571507599</v>
      </c>
      <c r="L507">
        <v>234.07691414636901</v>
      </c>
      <c r="M507">
        <v>40.948942443009599</v>
      </c>
      <c r="N507">
        <v>0.39395503629685402</v>
      </c>
      <c r="O507">
        <v>60.3505843071786</v>
      </c>
      <c r="P507">
        <v>86.459143968871601</v>
      </c>
      <c r="Q507">
        <v>8.7751926130877997E-2</v>
      </c>
    </row>
    <row r="508" spans="1:17" hidden="1" x14ac:dyDescent="0.3">
      <c r="A508" t="s">
        <v>1136</v>
      </c>
      <c r="B508" t="s">
        <v>1137</v>
      </c>
      <c r="C508" t="s">
        <v>3157</v>
      </c>
      <c r="D508" t="s">
        <v>51</v>
      </c>
      <c r="E508">
        <v>11100.184038449999</v>
      </c>
      <c r="F508">
        <v>4819.75</v>
      </c>
      <c r="G508">
        <v>-26.634647696066899</v>
      </c>
      <c r="H508">
        <v>-2.3761203429240698</v>
      </c>
      <c r="I508">
        <v>-13.456030107500199</v>
      </c>
      <c r="J508">
        <v>-4.7531016962037897</v>
      </c>
      <c r="M508">
        <v>34.007025557830303</v>
      </c>
      <c r="O508">
        <v>11.5203070698687</v>
      </c>
      <c r="P508">
        <v>14.4412389737744</v>
      </c>
    </row>
    <row r="509" spans="1:17" hidden="1" x14ac:dyDescent="0.3">
      <c r="A509" t="s">
        <v>1138</v>
      </c>
      <c r="B509" t="s">
        <v>1139</v>
      </c>
      <c r="C509" t="s">
        <v>3157</v>
      </c>
      <c r="D509" t="s">
        <v>117</v>
      </c>
      <c r="E509">
        <v>11092.8815188399</v>
      </c>
      <c r="F509">
        <v>674.3</v>
      </c>
      <c r="G509">
        <v>19.633290277101299</v>
      </c>
      <c r="H509">
        <v>1.2453745443287001</v>
      </c>
      <c r="I509">
        <v>-1.22520130402059</v>
      </c>
      <c r="J509">
        <v>2.7440149621617298</v>
      </c>
      <c r="K509">
        <v>694.92911168228898</v>
      </c>
      <c r="L509">
        <v>647.83381016009798</v>
      </c>
      <c r="M509">
        <v>40.783842823624298</v>
      </c>
      <c r="N509">
        <v>0.79891288345608003</v>
      </c>
      <c r="O509">
        <v>23.090612487023598</v>
      </c>
      <c r="P509">
        <v>68.574999999999903</v>
      </c>
      <c r="Q509">
        <v>0.106791125360578</v>
      </c>
    </row>
    <row r="510" spans="1:17" x14ac:dyDescent="0.3">
      <c r="A510" t="s">
        <v>1140</v>
      </c>
      <c r="B510" t="s">
        <v>1141</v>
      </c>
      <c r="C510" t="s">
        <v>3160</v>
      </c>
      <c r="D510" t="s">
        <v>1142</v>
      </c>
      <c r="E510">
        <v>11056.83619412</v>
      </c>
      <c r="F510">
        <v>1777.9</v>
      </c>
      <c r="G510">
        <v>227.02818089494701</v>
      </c>
      <c r="H510">
        <v>30.623587426192401</v>
      </c>
      <c r="I510">
        <v>77.9856724532182</v>
      </c>
      <c r="J510">
        <v>20.186717998411702</v>
      </c>
      <c r="K510">
        <v>1441.8578804701999</v>
      </c>
      <c r="L510">
        <v>1102.07381312144</v>
      </c>
      <c r="M510">
        <v>85.537262536666205</v>
      </c>
      <c r="N510">
        <v>1.0667449739747901</v>
      </c>
      <c r="O510">
        <v>2.7982451206479402</v>
      </c>
      <c r="P510">
        <v>304.022270196568</v>
      </c>
      <c r="Q510">
        <v>0.202116231656222</v>
      </c>
    </row>
    <row r="511" spans="1:17" x14ac:dyDescent="0.3">
      <c r="A511" t="s">
        <v>1143</v>
      </c>
      <c r="B511" t="s">
        <v>1144</v>
      </c>
      <c r="C511" t="s">
        <v>3147</v>
      </c>
      <c r="D511" t="s">
        <v>209</v>
      </c>
      <c r="E511">
        <v>10997.95878723</v>
      </c>
      <c r="F511">
        <v>277.95</v>
      </c>
      <c r="G511">
        <v>36.343986151286103</v>
      </c>
      <c r="H511">
        <v>35.621857869915502</v>
      </c>
      <c r="I511">
        <v>31.010022960156899</v>
      </c>
      <c r="J511">
        <v>-2.9758843071334602</v>
      </c>
      <c r="K511">
        <v>263.26188820175003</v>
      </c>
      <c r="L511">
        <v>220.412363316533</v>
      </c>
      <c r="M511">
        <v>36.330093384002303</v>
      </c>
      <c r="N511">
        <v>0.39026097437707102</v>
      </c>
      <c r="O511">
        <v>26.281705342687498</v>
      </c>
      <c r="P511">
        <v>92.419522326064296</v>
      </c>
      <c r="Q511">
        <v>0.103934798288039</v>
      </c>
    </row>
    <row r="512" spans="1:17" x14ac:dyDescent="0.3">
      <c r="A512" t="s">
        <v>1145</v>
      </c>
      <c r="B512" t="s">
        <v>1146</v>
      </c>
      <c r="C512" t="s">
        <v>3142</v>
      </c>
      <c r="D512" t="s">
        <v>412</v>
      </c>
      <c r="E512">
        <v>10933.900560144</v>
      </c>
      <c r="F512">
        <v>121.58</v>
      </c>
      <c r="G512">
        <v>52.562367098221898</v>
      </c>
      <c r="H512">
        <v>-3.44316110987626</v>
      </c>
      <c r="I512">
        <v>56.412376192174698</v>
      </c>
      <c r="J512">
        <v>5.34448269154068</v>
      </c>
      <c r="K512">
        <v>114.30989657705599</v>
      </c>
      <c r="L512">
        <v>86.754004192375405</v>
      </c>
      <c r="M512">
        <v>41.693981502130697</v>
      </c>
      <c r="N512">
        <v>0.55233135259087196</v>
      </c>
      <c r="O512">
        <v>19.698963645336399</v>
      </c>
      <c r="P512">
        <v>104.852569502948</v>
      </c>
      <c r="Q512">
        <v>0.112002813938129</v>
      </c>
    </row>
    <row r="513" spans="1:17" x14ac:dyDescent="0.3">
      <c r="A513" t="s">
        <v>1147</v>
      </c>
      <c r="B513" t="s">
        <v>1148</v>
      </c>
      <c r="C513" t="s">
        <v>3153</v>
      </c>
      <c r="D513" t="s">
        <v>1149</v>
      </c>
      <c r="E513">
        <v>10862.30767663</v>
      </c>
      <c r="F513">
        <v>730.85</v>
      </c>
      <c r="G513">
        <v>47.240571598148797</v>
      </c>
      <c r="H513">
        <v>-6.2271689719558001</v>
      </c>
      <c r="I513">
        <v>5.0011348698533897</v>
      </c>
      <c r="J513">
        <v>-2.38832766088469</v>
      </c>
      <c r="K513">
        <v>751.12125372505398</v>
      </c>
      <c r="L513">
        <v>644.12922836827795</v>
      </c>
      <c r="M513">
        <v>36.206662016023301</v>
      </c>
      <c r="N513">
        <v>0.52532546155246995</v>
      </c>
      <c r="O513">
        <v>19.723609495792498</v>
      </c>
      <c r="P513">
        <v>82.552766329461704</v>
      </c>
      <c r="Q513">
        <v>-5.1230812715154998E-2</v>
      </c>
    </row>
    <row r="514" spans="1:17" x14ac:dyDescent="0.3">
      <c r="A514" t="s">
        <v>1150</v>
      </c>
      <c r="B514" t="s">
        <v>1151</v>
      </c>
      <c r="C514" t="s">
        <v>3148</v>
      </c>
      <c r="D514" t="s">
        <v>409</v>
      </c>
      <c r="E514">
        <v>10855.303369605001</v>
      </c>
      <c r="F514">
        <v>396.15</v>
      </c>
      <c r="G514">
        <v>-0.213949855318052</v>
      </c>
      <c r="H514">
        <v>-7.1925578165486099</v>
      </c>
      <c r="I514">
        <v>-14.0418140958562</v>
      </c>
      <c r="J514">
        <v>1.3406963542856201</v>
      </c>
      <c r="K514">
        <v>415.502806968154</v>
      </c>
      <c r="L514">
        <v>403.55820175833401</v>
      </c>
      <c r="M514">
        <v>35.099220440074603</v>
      </c>
      <c r="N514">
        <v>0.59403208097701699</v>
      </c>
      <c r="O514">
        <v>39.833396440742099</v>
      </c>
      <c r="P514">
        <v>42.116591928251097</v>
      </c>
      <c r="Q514">
        <v>0.10106508593779</v>
      </c>
    </row>
    <row r="515" spans="1:17" hidden="1" x14ac:dyDescent="0.3">
      <c r="A515" t="s">
        <v>1152</v>
      </c>
      <c r="B515" t="s">
        <v>1153</v>
      </c>
      <c r="C515" t="s">
        <v>3157</v>
      </c>
      <c r="D515" t="s">
        <v>108</v>
      </c>
      <c r="E515">
        <v>10832.264757575</v>
      </c>
      <c r="F515">
        <v>825.25</v>
      </c>
      <c r="G515">
        <v>161.95048865686499</v>
      </c>
      <c r="H515">
        <v>3.69099684882918</v>
      </c>
      <c r="I515">
        <v>-18.3411620504335</v>
      </c>
      <c r="J515">
        <v>1.7572702337144199</v>
      </c>
      <c r="K515">
        <v>859.52206127078398</v>
      </c>
      <c r="L515">
        <v>789.88974748065698</v>
      </c>
      <c r="M515">
        <v>51.663038782778003</v>
      </c>
      <c r="N515">
        <v>0.62016315955882495</v>
      </c>
      <c r="O515">
        <v>35.474098757952099</v>
      </c>
      <c r="P515">
        <v>218.629343629343</v>
      </c>
      <c r="Q515">
        <v>0.29391691709603102</v>
      </c>
    </row>
    <row r="516" spans="1:17" hidden="1" x14ac:dyDescent="0.3">
      <c r="A516" t="s">
        <v>1154</v>
      </c>
      <c r="B516" t="s">
        <v>1155</v>
      </c>
      <c r="C516" t="s">
        <v>3157</v>
      </c>
      <c r="D516" t="s">
        <v>745</v>
      </c>
      <c r="E516">
        <v>10739.054693185</v>
      </c>
      <c r="F516">
        <v>115.47</v>
      </c>
      <c r="G516">
        <v>25.444458079122501</v>
      </c>
      <c r="H516">
        <v>1.81809549147505</v>
      </c>
      <c r="I516">
        <v>1.31371759268143</v>
      </c>
      <c r="J516">
        <v>0.66780473235555204</v>
      </c>
      <c r="K516">
        <v>116.52424656328</v>
      </c>
      <c r="L516">
        <v>106.60386107204</v>
      </c>
      <c r="M516">
        <v>54.041415573722702</v>
      </c>
      <c r="N516">
        <v>0.65385563679632497</v>
      </c>
      <c r="O516">
        <v>7.3872001385641299</v>
      </c>
      <c r="P516">
        <v>61.383647798742103</v>
      </c>
      <c r="Q516">
        <v>2.1133606920337E-2</v>
      </c>
    </row>
    <row r="517" spans="1:17" x14ac:dyDescent="0.3">
      <c r="A517" t="s">
        <v>1156</v>
      </c>
      <c r="B517" t="s">
        <v>1157</v>
      </c>
      <c r="C517" t="s">
        <v>3142</v>
      </c>
      <c r="D517" t="s">
        <v>594</v>
      </c>
      <c r="E517">
        <v>10708.13243829</v>
      </c>
      <c r="F517">
        <v>1200.8499999999999</v>
      </c>
      <c r="G517">
        <v>0.62614155615693701</v>
      </c>
      <c r="H517">
        <v>5.1519423256517296</v>
      </c>
      <c r="I517">
        <v>24.510869255122898</v>
      </c>
      <c r="J517">
        <v>-5.9514250400427899</v>
      </c>
      <c r="K517">
        <v>1167.26960422255</v>
      </c>
      <c r="L517">
        <v>1023.52130623882</v>
      </c>
      <c r="M517">
        <v>42.5958280272229</v>
      </c>
      <c r="N517">
        <v>1.25609306465326</v>
      </c>
      <c r="O517">
        <v>15.1934046716908</v>
      </c>
      <c r="P517">
        <v>54.6191978368634</v>
      </c>
      <c r="Q517">
        <v>6.4353370087110007E-2</v>
      </c>
    </row>
    <row r="518" spans="1:17" x14ac:dyDescent="0.3">
      <c r="A518" t="s">
        <v>1158</v>
      </c>
      <c r="B518" t="s">
        <v>1159</v>
      </c>
      <c r="C518" t="s">
        <v>3142</v>
      </c>
      <c r="D518" t="s">
        <v>24</v>
      </c>
      <c r="E518">
        <v>10693.582898192901</v>
      </c>
      <c r="F518">
        <v>97.11</v>
      </c>
      <c r="G518">
        <v>-40.739427819815504</v>
      </c>
      <c r="H518">
        <v>-5.53000061620825</v>
      </c>
      <c r="I518">
        <v>-37.703079751601599</v>
      </c>
      <c r="J518">
        <v>-1.72989731773625</v>
      </c>
      <c r="K518">
        <v>105.725062738259</v>
      </c>
      <c r="L518">
        <v>112.378617018616</v>
      </c>
      <c r="M518">
        <v>24.8151363502561</v>
      </c>
      <c r="N518">
        <v>0.512488978177563</v>
      </c>
      <c r="O518">
        <v>57.038410050458197</v>
      </c>
      <c r="P518">
        <v>2.65327695560253</v>
      </c>
      <c r="Q518">
        <v>9.9157828185420002E-2</v>
      </c>
    </row>
    <row r="519" spans="1:17" x14ac:dyDescent="0.3">
      <c r="A519" t="s">
        <v>1160</v>
      </c>
      <c r="B519" t="s">
        <v>1161</v>
      </c>
      <c r="C519" t="s">
        <v>3142</v>
      </c>
      <c r="D519" t="s">
        <v>222</v>
      </c>
      <c r="E519">
        <v>10658.7005322</v>
      </c>
      <c r="F519">
        <v>2574.15</v>
      </c>
      <c r="G519">
        <v>68.2263136772265</v>
      </c>
      <c r="H519">
        <v>14.4774607253092</v>
      </c>
      <c r="I519">
        <v>73.442581073912507</v>
      </c>
      <c r="J519">
        <v>-0.11667052259947699</v>
      </c>
      <c r="K519">
        <v>2410.57285969438</v>
      </c>
      <c r="L519">
        <v>1905.9947061021801</v>
      </c>
      <c r="M519">
        <v>53.554631376007201</v>
      </c>
      <c r="N519">
        <v>0.41879192964381901</v>
      </c>
      <c r="O519">
        <v>10.6015577957772</v>
      </c>
      <c r="P519">
        <v>135.39390059896601</v>
      </c>
      <c r="Q519">
        <v>0.17952479249418901</v>
      </c>
    </row>
    <row r="520" spans="1:17" hidden="1" x14ac:dyDescent="0.3">
      <c r="A520" t="s">
        <v>1162</v>
      </c>
      <c r="B520" t="s">
        <v>1163</v>
      </c>
      <c r="C520" t="s">
        <v>3157</v>
      </c>
      <c r="D520" t="s">
        <v>745</v>
      </c>
      <c r="E520">
        <v>10625.948094249999</v>
      </c>
      <c r="F520">
        <v>526.9</v>
      </c>
      <c r="G520">
        <v>-8.4846950463923498</v>
      </c>
      <c r="H520">
        <v>2.20480262773911</v>
      </c>
      <c r="I520">
        <v>-1.99552516497573</v>
      </c>
      <c r="J520">
        <v>2.2790710479534999</v>
      </c>
      <c r="K520">
        <v>531.33146430879901</v>
      </c>
      <c r="L520">
        <v>507.34427095949002</v>
      </c>
      <c r="M520">
        <v>77.9215973242584</v>
      </c>
      <c r="N520">
        <v>1.5353754135445199</v>
      </c>
      <c r="O520">
        <v>6.0504839628012999</v>
      </c>
      <c r="P520">
        <v>22.506393861892501</v>
      </c>
      <c r="Q520">
        <v>-1.3416788414562999E-2</v>
      </c>
    </row>
    <row r="521" spans="1:17" hidden="1" x14ac:dyDescent="0.3">
      <c r="A521" t="s">
        <v>1164</v>
      </c>
      <c r="B521" t="s">
        <v>1165</v>
      </c>
      <c r="C521" t="s">
        <v>3157</v>
      </c>
      <c r="D521" t="s">
        <v>412</v>
      </c>
      <c r="E521">
        <v>10623.57518596</v>
      </c>
      <c r="F521">
        <v>9404.4500000000007</v>
      </c>
      <c r="G521">
        <v>18.149209234023399</v>
      </c>
      <c r="H521">
        <v>-3.9882772101917099</v>
      </c>
      <c r="I521">
        <v>3.4608960380726099</v>
      </c>
      <c r="J521">
        <v>3.0496529134533099</v>
      </c>
      <c r="K521">
        <v>9332.0920496423205</v>
      </c>
      <c r="L521">
        <v>8607.7547993777298</v>
      </c>
      <c r="M521">
        <v>68.362261619446102</v>
      </c>
      <c r="N521">
        <v>0.59252666579105595</v>
      </c>
      <c r="O521">
        <v>22.270839868360099</v>
      </c>
      <c r="P521">
        <v>48.711643830200998</v>
      </c>
      <c r="Q521">
        <v>0.165407679651108</v>
      </c>
    </row>
    <row r="522" spans="1:17" hidden="1" x14ac:dyDescent="0.3">
      <c r="A522" t="s">
        <v>1166</v>
      </c>
      <c r="B522" t="s">
        <v>1167</v>
      </c>
      <c r="C522" t="s">
        <v>3157</v>
      </c>
      <c r="D522" t="s">
        <v>222</v>
      </c>
      <c r="E522">
        <v>10586.702394559999</v>
      </c>
      <c r="F522">
        <v>9540.1</v>
      </c>
      <c r="G522">
        <v>73.891672122037605</v>
      </c>
      <c r="H522">
        <v>19.251684328164298</v>
      </c>
      <c r="I522">
        <v>29.209816586261301</v>
      </c>
      <c r="J522">
        <v>6.4339134795318298</v>
      </c>
      <c r="K522">
        <v>8129.3579024483097</v>
      </c>
      <c r="L522">
        <v>6918.9475287956802</v>
      </c>
      <c r="M522">
        <v>71.346951133869496</v>
      </c>
      <c r="N522">
        <v>0.94979789385243496</v>
      </c>
      <c r="O522">
        <v>0.62787601807108295</v>
      </c>
      <c r="P522">
        <v>116.328798185941</v>
      </c>
      <c r="Q522">
        <v>8.3287299389449995E-2</v>
      </c>
    </row>
    <row r="523" spans="1:17" hidden="1" x14ac:dyDescent="0.3">
      <c r="A523" t="s">
        <v>1168</v>
      </c>
      <c r="B523" t="s">
        <v>1169</v>
      </c>
      <c r="C523" t="s">
        <v>3157</v>
      </c>
      <c r="D523" t="s">
        <v>229</v>
      </c>
      <c r="E523">
        <v>10578.77813762</v>
      </c>
      <c r="F523">
        <v>13344.1</v>
      </c>
      <c r="G523">
        <v>45.906222598988897</v>
      </c>
      <c r="H523">
        <v>15.715915807886701</v>
      </c>
      <c r="I523">
        <v>25.4557482077375</v>
      </c>
      <c r="J523">
        <v>-2.3661453576085401</v>
      </c>
      <c r="K523">
        <v>12637.023858798</v>
      </c>
      <c r="L523">
        <v>10779.1257257043</v>
      </c>
      <c r="M523">
        <v>42.720298553350297</v>
      </c>
      <c r="N523">
        <v>1.74954720218613</v>
      </c>
      <c r="O523">
        <v>12.2593505744111</v>
      </c>
      <c r="P523">
        <v>107.04577191621399</v>
      </c>
      <c r="Q523">
        <v>0.15536688793173001</v>
      </c>
    </row>
    <row r="524" spans="1:17" hidden="1" x14ac:dyDescent="0.3">
      <c r="A524" t="s">
        <v>1170</v>
      </c>
      <c r="B524" t="s">
        <v>1171</v>
      </c>
      <c r="C524" t="s">
        <v>3157</v>
      </c>
      <c r="D524" t="s">
        <v>609</v>
      </c>
      <c r="E524">
        <v>10563.548721499999</v>
      </c>
      <c r="F524">
        <v>124.45</v>
      </c>
      <c r="G524">
        <v>401.95731261637098</v>
      </c>
      <c r="H524">
        <v>-25.0933820460607</v>
      </c>
      <c r="I524">
        <v>415.13593020493698</v>
      </c>
      <c r="J524">
        <v>-17.487181156071699</v>
      </c>
      <c r="K524">
        <v>127.12648219001299</v>
      </c>
      <c r="M524">
        <v>14.8021224523277</v>
      </c>
      <c r="O524">
        <v>114.945761349939</v>
      </c>
      <c r="P524">
        <v>453.11111111111097</v>
      </c>
    </row>
    <row r="525" spans="1:17" x14ac:dyDescent="0.3">
      <c r="A525" t="s">
        <v>1172</v>
      </c>
      <c r="B525" t="s">
        <v>1173</v>
      </c>
      <c r="C525" t="s">
        <v>3145</v>
      </c>
      <c r="D525" t="s">
        <v>48</v>
      </c>
      <c r="E525">
        <v>10556.841892058999</v>
      </c>
      <c r="F525">
        <v>187.83</v>
      </c>
      <c r="G525">
        <v>10.9850381451548</v>
      </c>
      <c r="H525">
        <v>-7.00094574672785</v>
      </c>
      <c r="I525">
        <v>-21.227584480390998</v>
      </c>
      <c r="J525">
        <v>-3.23478735523498</v>
      </c>
      <c r="K525">
        <v>214.418472583165</v>
      </c>
      <c r="L525">
        <v>214.364473010485</v>
      </c>
      <c r="M525">
        <v>26.713014497725698</v>
      </c>
      <c r="N525">
        <v>0.75517887350156598</v>
      </c>
      <c r="O525">
        <v>61.795240376936498</v>
      </c>
      <c r="P525">
        <v>61.296693860025698</v>
      </c>
      <c r="Q525">
        <v>0.101084514489479</v>
      </c>
    </row>
    <row r="526" spans="1:17" x14ac:dyDescent="0.3">
      <c r="A526" t="s">
        <v>1174</v>
      </c>
      <c r="B526" t="s">
        <v>1175</v>
      </c>
      <c r="C526" t="s">
        <v>3152</v>
      </c>
      <c r="D526" t="s">
        <v>89</v>
      </c>
      <c r="E526">
        <v>10545.381744639901</v>
      </c>
      <c r="F526">
        <v>1356.8</v>
      </c>
      <c r="G526">
        <v>77.883480427845598</v>
      </c>
      <c r="H526">
        <v>10.0017918668081</v>
      </c>
      <c r="I526">
        <v>29.357440325817301</v>
      </c>
      <c r="J526">
        <v>-3.14664795283079</v>
      </c>
      <c r="K526">
        <v>1266.3057158571601</v>
      </c>
      <c r="L526">
        <v>988.88381546496396</v>
      </c>
      <c r="M526">
        <v>41.151507189553101</v>
      </c>
      <c r="N526">
        <v>1.16346690209658</v>
      </c>
      <c r="O526">
        <v>13.7971698113207</v>
      </c>
      <c r="P526">
        <v>133.12714776632299</v>
      </c>
    </row>
    <row r="527" spans="1:17" hidden="1" x14ac:dyDescent="0.3">
      <c r="A527" t="s">
        <v>1176</v>
      </c>
      <c r="B527" t="s">
        <v>1177</v>
      </c>
      <c r="C527" t="s">
        <v>3157</v>
      </c>
      <c r="D527" t="s">
        <v>448</v>
      </c>
      <c r="E527">
        <v>10536.08865184</v>
      </c>
      <c r="F527">
        <v>2971.7</v>
      </c>
      <c r="G527">
        <v>-13.2925743047076</v>
      </c>
      <c r="H527">
        <v>-5.2287328623208804</v>
      </c>
      <c r="I527">
        <v>2.1188965775674999</v>
      </c>
      <c r="J527">
        <v>5.5830991525425997</v>
      </c>
      <c r="K527">
        <v>2965.4856835180999</v>
      </c>
      <c r="L527">
        <v>2791.8524332860402</v>
      </c>
      <c r="M527">
        <v>48.403970670697603</v>
      </c>
      <c r="N527">
        <v>0.69211756645207501</v>
      </c>
      <c r="O527">
        <v>13.4031026012046</v>
      </c>
      <c r="P527">
        <v>32.2518914107699</v>
      </c>
      <c r="Q527">
        <v>-6.0142306018698001E-2</v>
      </c>
    </row>
    <row r="528" spans="1:17" x14ac:dyDescent="0.3">
      <c r="A528" t="s">
        <v>1178</v>
      </c>
      <c r="B528" t="s">
        <v>1179</v>
      </c>
      <c r="C528" t="s">
        <v>3151</v>
      </c>
      <c r="D528" t="s">
        <v>1180</v>
      </c>
      <c r="E528">
        <v>10531.288904999999</v>
      </c>
      <c r="F528">
        <v>1160.3</v>
      </c>
      <c r="G528">
        <v>-1.4839476809071199</v>
      </c>
      <c r="H528">
        <v>2.6905338525228699</v>
      </c>
      <c r="I528">
        <v>-23.019764809875898</v>
      </c>
      <c r="J528">
        <v>3.5951621820167601</v>
      </c>
      <c r="K528">
        <v>1183.09523287769</v>
      </c>
      <c r="L528">
        <v>1186.2096498383501</v>
      </c>
      <c r="M528">
        <v>50.031819465347702</v>
      </c>
      <c r="N528">
        <v>0.68755763938478498</v>
      </c>
      <c r="O528">
        <v>29.871584934930599</v>
      </c>
      <c r="P528">
        <v>44.757033248081797</v>
      </c>
    </row>
    <row r="529" spans="1:17" x14ac:dyDescent="0.3">
      <c r="A529" t="s">
        <v>1181</v>
      </c>
      <c r="B529" t="s">
        <v>1182</v>
      </c>
      <c r="C529" t="s">
        <v>3159</v>
      </c>
      <c r="D529" t="s">
        <v>1183</v>
      </c>
      <c r="E529">
        <v>10515.3790212</v>
      </c>
      <c r="F529">
        <v>546.79999999999995</v>
      </c>
      <c r="G529">
        <v>26.248322915136701</v>
      </c>
      <c r="H529">
        <v>11.3105796059931</v>
      </c>
      <c r="I529">
        <v>16.608741103635101</v>
      </c>
      <c r="J529">
        <v>-8.4057459945233397</v>
      </c>
      <c r="K529">
        <v>553.13625626191003</v>
      </c>
      <c r="L529">
        <v>482.73501314327098</v>
      </c>
      <c r="M529">
        <v>39.436600657834902</v>
      </c>
      <c r="N529">
        <v>1.5937963650499201</v>
      </c>
      <c r="O529">
        <v>25.9875640087783</v>
      </c>
      <c r="P529">
        <v>76.614987080103305</v>
      </c>
      <c r="Q529">
        <v>2.4046134005518E-2</v>
      </c>
    </row>
    <row r="530" spans="1:17" x14ac:dyDescent="0.3">
      <c r="A530" t="s">
        <v>1184</v>
      </c>
      <c r="B530" t="s">
        <v>1185</v>
      </c>
      <c r="C530" t="s">
        <v>3151</v>
      </c>
      <c r="D530" t="s">
        <v>1186</v>
      </c>
      <c r="E530">
        <v>10442.6111697</v>
      </c>
      <c r="F530">
        <v>1108.5</v>
      </c>
      <c r="G530">
        <v>-17.388849305166801</v>
      </c>
      <c r="H530">
        <v>-5.7872352669187297</v>
      </c>
      <c r="I530">
        <v>6.7447181990600598</v>
      </c>
      <c r="J530">
        <v>-1.6911829851462401</v>
      </c>
      <c r="K530">
        <v>1176.88213447772</v>
      </c>
      <c r="L530">
        <v>1074.3295152409501</v>
      </c>
      <c r="M530">
        <v>14.2961107753374</v>
      </c>
      <c r="N530">
        <v>0.70169973716458101</v>
      </c>
      <c r="O530">
        <v>17.271087054578199</v>
      </c>
      <c r="P530">
        <v>36.313330054107197</v>
      </c>
    </row>
    <row r="531" spans="1:17" x14ac:dyDescent="0.3">
      <c r="A531" t="s">
        <v>1187</v>
      </c>
      <c r="B531" t="s">
        <v>1188</v>
      </c>
      <c r="C531" t="s">
        <v>3145</v>
      </c>
      <c r="D531" t="s">
        <v>929</v>
      </c>
      <c r="E531">
        <v>10433.837469</v>
      </c>
      <c r="F531">
        <v>1419</v>
      </c>
      <c r="G531">
        <v>68.1476748032497</v>
      </c>
      <c r="H531">
        <v>8.0628546504058694</v>
      </c>
      <c r="I531">
        <v>32.137555169671302</v>
      </c>
      <c r="J531">
        <v>8.9896298269447197</v>
      </c>
      <c r="K531">
        <v>1367.94754731834</v>
      </c>
      <c r="L531">
        <v>1183.5846133878699</v>
      </c>
      <c r="M531">
        <v>61.434007461106702</v>
      </c>
      <c r="N531">
        <v>0.69587327418783895</v>
      </c>
      <c r="O531">
        <v>12.138830162085901</v>
      </c>
      <c r="P531">
        <v>116.310975609756</v>
      </c>
      <c r="Q531">
        <v>7.6984878602192996E-2</v>
      </c>
    </row>
    <row r="532" spans="1:17" x14ac:dyDescent="0.3">
      <c r="A532" t="s">
        <v>1189</v>
      </c>
      <c r="B532" t="s">
        <v>1190</v>
      </c>
      <c r="C532" t="s">
        <v>3151</v>
      </c>
      <c r="D532" t="s">
        <v>370</v>
      </c>
      <c r="E532">
        <v>10294.63707909</v>
      </c>
      <c r="F532">
        <v>453.65</v>
      </c>
      <c r="G532">
        <v>165.781422379492</v>
      </c>
      <c r="H532">
        <v>12.485552362003</v>
      </c>
      <c r="I532">
        <v>62.699155280034901</v>
      </c>
      <c r="J532">
        <v>18.679021136413599</v>
      </c>
      <c r="K532">
        <v>391.25691031466903</v>
      </c>
      <c r="L532">
        <v>306.10715094141</v>
      </c>
      <c r="M532">
        <v>73.233963857294697</v>
      </c>
      <c r="N532">
        <v>0.88278397404623898</v>
      </c>
      <c r="O532">
        <v>4.4858370990852103</v>
      </c>
      <c r="P532">
        <v>218.01612337889901</v>
      </c>
      <c r="Q532">
        <v>0.18902345752852101</v>
      </c>
    </row>
    <row r="533" spans="1:17" x14ac:dyDescent="0.3">
      <c r="A533" t="s">
        <v>1191</v>
      </c>
      <c r="B533" t="s">
        <v>1192</v>
      </c>
      <c r="C533" t="s">
        <v>3146</v>
      </c>
      <c r="D533" t="s">
        <v>275</v>
      </c>
      <c r="E533">
        <v>10276.08100645</v>
      </c>
      <c r="F533">
        <v>1001.35</v>
      </c>
      <c r="G533">
        <v>49.783252320176899</v>
      </c>
      <c r="H533">
        <v>22.371744940042198</v>
      </c>
      <c r="I533">
        <v>36.303977651926203</v>
      </c>
      <c r="J533">
        <v>6.6044889486473801</v>
      </c>
      <c r="K533">
        <v>921.47795091747196</v>
      </c>
      <c r="L533">
        <v>777.34758091978301</v>
      </c>
      <c r="M533">
        <v>53.621808386228103</v>
      </c>
      <c r="N533">
        <v>1.30310437246364</v>
      </c>
      <c r="O533">
        <v>10.6156688470564</v>
      </c>
      <c r="P533">
        <v>86.575367989565805</v>
      </c>
      <c r="Q533">
        <v>5.3111054098924998E-2</v>
      </c>
    </row>
    <row r="534" spans="1:17" x14ac:dyDescent="0.3">
      <c r="A534" t="s">
        <v>1193</v>
      </c>
      <c r="B534" t="s">
        <v>1194</v>
      </c>
      <c r="C534" t="s">
        <v>3142</v>
      </c>
      <c r="D534" t="s">
        <v>594</v>
      </c>
      <c r="E534">
        <v>10273.976989445</v>
      </c>
      <c r="F534">
        <v>140.82</v>
      </c>
      <c r="G534">
        <v>-33.925105946093502</v>
      </c>
      <c r="H534">
        <v>-8.0026180492527708</v>
      </c>
      <c r="I534">
        <v>-27.500384685098599</v>
      </c>
      <c r="J534">
        <v>-3.2410013728101399</v>
      </c>
      <c r="K534">
        <v>159.650718397432</v>
      </c>
      <c r="L534">
        <v>163.35948290275601</v>
      </c>
      <c r="M534">
        <v>19.5214345391284</v>
      </c>
      <c r="N534">
        <v>0.84748726929667195</v>
      </c>
      <c r="O534">
        <v>48.627594288562399</v>
      </c>
      <c r="P534">
        <v>6.9654386631219101</v>
      </c>
      <c r="Q534">
        <v>-3.9401519992907003E-2</v>
      </c>
    </row>
    <row r="535" spans="1:17" x14ac:dyDescent="0.3">
      <c r="A535" t="s">
        <v>1195</v>
      </c>
      <c r="B535" t="s">
        <v>1196</v>
      </c>
      <c r="C535" t="s">
        <v>3145</v>
      </c>
      <c r="D535" t="s">
        <v>48</v>
      </c>
      <c r="E535">
        <v>10222.65377382</v>
      </c>
      <c r="F535">
        <v>3233.35</v>
      </c>
      <c r="G535">
        <v>36.323580942800497</v>
      </c>
      <c r="H535">
        <v>3.4033306084911201</v>
      </c>
      <c r="I535">
        <v>17.159250373351401</v>
      </c>
      <c r="J535">
        <v>8.44782808044787</v>
      </c>
      <c r="K535">
        <v>3156.5755858771199</v>
      </c>
      <c r="L535">
        <v>2726.2536427404798</v>
      </c>
      <c r="M535">
        <v>52.197232607112497</v>
      </c>
      <c r="N535">
        <v>0.484073009925227</v>
      </c>
      <c r="O535">
        <v>15.2055917237539</v>
      </c>
      <c r="P535">
        <v>92.178189869091597</v>
      </c>
      <c r="Q535">
        <v>0.20987806783424701</v>
      </c>
    </row>
    <row r="536" spans="1:17" hidden="1" x14ac:dyDescent="0.3">
      <c r="A536" t="s">
        <v>1197</v>
      </c>
      <c r="B536" t="s">
        <v>1198</v>
      </c>
      <c r="C536" t="s">
        <v>3157</v>
      </c>
      <c r="D536" t="s">
        <v>89</v>
      </c>
      <c r="E536">
        <v>10184.231849985001</v>
      </c>
      <c r="F536">
        <v>750.45</v>
      </c>
      <c r="G536">
        <v>-30.3281714541247</v>
      </c>
      <c r="H536">
        <v>-4.1824971270744102</v>
      </c>
      <c r="I536">
        <v>-17.149553865558001</v>
      </c>
      <c r="J536">
        <v>3.9700973908791402</v>
      </c>
      <c r="M536">
        <v>46.562492017362302</v>
      </c>
      <c r="O536">
        <v>12.9988673462589</v>
      </c>
      <c r="P536">
        <v>10.1820584348847</v>
      </c>
    </row>
    <row r="537" spans="1:17" x14ac:dyDescent="0.3">
      <c r="A537" t="s">
        <v>1199</v>
      </c>
      <c r="B537" t="s">
        <v>1200</v>
      </c>
      <c r="C537" t="s">
        <v>3154</v>
      </c>
      <c r="D537" t="s">
        <v>120</v>
      </c>
      <c r="E537">
        <v>10157.211282079999</v>
      </c>
      <c r="F537">
        <v>1194.4000000000001</v>
      </c>
      <c r="G537">
        <v>34.475424638057099</v>
      </c>
      <c r="H537">
        <v>10.053070435306999</v>
      </c>
      <c r="I537">
        <v>6.58551460938462</v>
      </c>
      <c r="J537">
        <v>0.25860882718860201</v>
      </c>
      <c r="K537">
        <v>1203.2665869851401</v>
      </c>
      <c r="L537">
        <v>1052.47981267296</v>
      </c>
      <c r="M537">
        <v>43.903624657013196</v>
      </c>
      <c r="N537">
        <v>1.08836198164239</v>
      </c>
      <c r="O537">
        <v>16.795043536503599</v>
      </c>
      <c r="P537">
        <v>71.609195402298795</v>
      </c>
      <c r="Q537">
        <v>3.3388859601265003E-2</v>
      </c>
    </row>
    <row r="538" spans="1:17" x14ac:dyDescent="0.3">
      <c r="A538" t="s">
        <v>1201</v>
      </c>
      <c r="B538" t="s">
        <v>1202</v>
      </c>
      <c r="C538" t="s">
        <v>3153</v>
      </c>
      <c r="D538" t="s">
        <v>92</v>
      </c>
      <c r="E538">
        <v>10144.01963153</v>
      </c>
      <c r="F538">
        <v>209.83</v>
      </c>
      <c r="G538">
        <v>25.4890866126504</v>
      </c>
      <c r="H538">
        <v>-3.1834034070616202</v>
      </c>
      <c r="I538">
        <v>-8.94061907836155</v>
      </c>
      <c r="J538">
        <v>0.53152034261758396</v>
      </c>
      <c r="K538">
        <v>219.28654653986101</v>
      </c>
      <c r="L538">
        <v>201.38612106614701</v>
      </c>
      <c r="M538">
        <v>35.702905259865602</v>
      </c>
      <c r="N538">
        <v>0.39069662072711703</v>
      </c>
      <c r="O538">
        <v>19.472906638707499</v>
      </c>
      <c r="P538">
        <v>80.498924731182797</v>
      </c>
      <c r="Q538">
        <v>6.6489206637104004E-2</v>
      </c>
    </row>
    <row r="539" spans="1:17" x14ac:dyDescent="0.3">
      <c r="A539" t="s">
        <v>1203</v>
      </c>
      <c r="B539" t="s">
        <v>1204</v>
      </c>
      <c r="C539" t="s">
        <v>3152</v>
      </c>
      <c r="D539" t="s">
        <v>303</v>
      </c>
      <c r="E539">
        <v>10096.56477288</v>
      </c>
      <c r="F539">
        <v>875.85</v>
      </c>
      <c r="G539">
        <v>-44.543974745567198</v>
      </c>
      <c r="H539">
        <v>-7.8353028789573198</v>
      </c>
      <c r="I539">
        <v>-18.607214597605701</v>
      </c>
      <c r="J539">
        <v>-2.40518854014159</v>
      </c>
      <c r="K539">
        <v>956.760713520693</v>
      </c>
      <c r="L539">
        <v>986.32199385171396</v>
      </c>
      <c r="M539">
        <v>19.6701364331863</v>
      </c>
      <c r="N539">
        <v>0.61488550474592296</v>
      </c>
      <c r="O539">
        <v>30.730147856367999</v>
      </c>
      <c r="P539">
        <v>6.7914405901359602</v>
      </c>
      <c r="Q539">
        <v>-5.8161939307521997E-2</v>
      </c>
    </row>
    <row r="540" spans="1:17" x14ac:dyDescent="0.3">
      <c r="A540" t="s">
        <v>1205</v>
      </c>
      <c r="B540" t="s">
        <v>1206</v>
      </c>
      <c r="C540" t="s">
        <v>3152</v>
      </c>
      <c r="D540" t="s">
        <v>763</v>
      </c>
      <c r="E540">
        <v>10081.934540325001</v>
      </c>
      <c r="F540">
        <v>7817.85</v>
      </c>
      <c r="G540">
        <v>-38.366567960927803</v>
      </c>
      <c r="H540">
        <v>-2.0707094369367098</v>
      </c>
      <c r="I540">
        <v>-1.4923070630488799</v>
      </c>
      <c r="J540">
        <v>0.93427319149127397</v>
      </c>
      <c r="K540">
        <v>8459.9326308127802</v>
      </c>
      <c r="L540">
        <v>8240.3999452051703</v>
      </c>
      <c r="M540">
        <v>35.483160150031502</v>
      </c>
      <c r="N540">
        <v>0.478893015649756</v>
      </c>
      <c r="O540">
        <v>38.0168460638155</v>
      </c>
      <c r="P540">
        <v>18.610419953877901</v>
      </c>
      <c r="Q540">
        <v>2.9235223764624001E-2</v>
      </c>
    </row>
    <row r="541" spans="1:17" x14ac:dyDescent="0.3">
      <c r="A541" t="s">
        <v>1207</v>
      </c>
      <c r="B541" t="s">
        <v>1208</v>
      </c>
      <c r="C541" t="s">
        <v>3145</v>
      </c>
      <c r="D541" t="s">
        <v>48</v>
      </c>
      <c r="E541">
        <v>9998.8963267199997</v>
      </c>
      <c r="F541">
        <v>582.04999999999995</v>
      </c>
      <c r="G541">
        <v>133.07420252815399</v>
      </c>
      <c r="H541">
        <v>24.873290924583699</v>
      </c>
      <c r="I541">
        <v>53.232092322056801</v>
      </c>
      <c r="J541">
        <v>-1.3107331485720899</v>
      </c>
      <c r="K541">
        <v>548.10893365178094</v>
      </c>
      <c r="L541">
        <v>439.44229031994399</v>
      </c>
      <c r="M541">
        <v>49.170281817387902</v>
      </c>
      <c r="N541">
        <v>1.77141684774263</v>
      </c>
      <c r="O541">
        <v>19.285284769349701</v>
      </c>
      <c r="P541">
        <v>209.60106382978699</v>
      </c>
      <c r="Q541">
        <v>0.213204627596876</v>
      </c>
    </row>
    <row r="542" spans="1:17" x14ac:dyDescent="0.3">
      <c r="A542" t="s">
        <v>1209</v>
      </c>
      <c r="B542" t="s">
        <v>1210</v>
      </c>
      <c r="C542" t="s">
        <v>3141</v>
      </c>
      <c r="D542" t="s">
        <v>21</v>
      </c>
      <c r="E542">
        <v>9984.7139476399898</v>
      </c>
      <c r="F542">
        <v>484.7</v>
      </c>
      <c r="G542">
        <v>-12.714622415467</v>
      </c>
      <c r="H542">
        <v>0.24461624393216999</v>
      </c>
      <c r="I542">
        <v>-17.786643513849601</v>
      </c>
      <c r="J542">
        <v>0.62385598106151596</v>
      </c>
      <c r="K542">
        <v>480.69248080539501</v>
      </c>
      <c r="L542">
        <v>480.53209322403598</v>
      </c>
      <c r="M542">
        <v>68.443699989838507</v>
      </c>
      <c r="N542">
        <v>0.826776752323371</v>
      </c>
      <c r="O542">
        <v>18.6300804621415</v>
      </c>
      <c r="P542">
        <v>22.646761133603199</v>
      </c>
      <c r="Q542">
        <v>-8.0654638001412995E-2</v>
      </c>
    </row>
    <row r="543" spans="1:17" x14ac:dyDescent="0.3">
      <c r="A543" t="s">
        <v>1211</v>
      </c>
      <c r="B543" t="s">
        <v>1212</v>
      </c>
      <c r="C543" t="s">
        <v>3154</v>
      </c>
      <c r="D543" t="s">
        <v>286</v>
      </c>
      <c r="E543">
        <v>9960.8820293399895</v>
      </c>
      <c r="F543">
        <v>125.8</v>
      </c>
      <c r="G543">
        <v>-21.854172730793898</v>
      </c>
      <c r="H543">
        <v>-3.3772447188453798</v>
      </c>
      <c r="I543">
        <v>-18.112041101068002</v>
      </c>
      <c r="J543">
        <v>3.4292728764960501</v>
      </c>
      <c r="K543">
        <v>127.984456276396</v>
      </c>
      <c r="L543">
        <v>130.67073389458699</v>
      </c>
      <c r="M543">
        <v>58.698338132535</v>
      </c>
      <c r="N543">
        <v>0.69858373540452301</v>
      </c>
      <c r="O543">
        <v>25.596184419713801</v>
      </c>
      <c r="P543">
        <v>24.863523573200901</v>
      </c>
      <c r="Q543">
        <v>0.10634392201285001</v>
      </c>
    </row>
    <row r="544" spans="1:17" x14ac:dyDescent="0.3">
      <c r="A544" t="s">
        <v>1213</v>
      </c>
      <c r="B544" t="s">
        <v>1214</v>
      </c>
      <c r="C544" t="s">
        <v>3151</v>
      </c>
      <c r="D544" t="s">
        <v>229</v>
      </c>
      <c r="E544">
        <v>9920.5888622399998</v>
      </c>
      <c r="F544">
        <v>514.08000000000004</v>
      </c>
      <c r="G544">
        <v>19.668708797188401</v>
      </c>
      <c r="H544">
        <v>23.907502210671399</v>
      </c>
      <c r="I544">
        <v>-7.2220202936697602</v>
      </c>
      <c r="J544">
        <v>5.8360001809119897</v>
      </c>
      <c r="K544">
        <v>453.76319901422102</v>
      </c>
      <c r="L544">
        <v>415.391871875758</v>
      </c>
      <c r="M544">
        <v>69.575953140570903</v>
      </c>
      <c r="N544">
        <v>1.1154056120290801</v>
      </c>
      <c r="O544">
        <v>6.7149081854964203</v>
      </c>
      <c r="P544">
        <v>75.825979889185206</v>
      </c>
      <c r="Q544">
        <v>2.0424548385831999E-2</v>
      </c>
    </row>
    <row r="545" spans="1:17" x14ac:dyDescent="0.3">
      <c r="A545" t="s">
        <v>1215</v>
      </c>
      <c r="B545" t="s">
        <v>1216</v>
      </c>
      <c r="C545" t="s">
        <v>3148</v>
      </c>
      <c r="D545" t="s">
        <v>190</v>
      </c>
      <c r="E545">
        <v>9896.8942072000009</v>
      </c>
      <c r="F545">
        <v>2246.75</v>
      </c>
      <c r="G545">
        <v>88.825575540958596</v>
      </c>
      <c r="H545">
        <v>7.6969310102863897E-2</v>
      </c>
      <c r="I545">
        <v>-1.25850433379467</v>
      </c>
      <c r="J545">
        <v>5.1905554245953098</v>
      </c>
      <c r="K545">
        <v>2138.4732404999199</v>
      </c>
      <c r="L545">
        <v>1864.3977807695701</v>
      </c>
      <c r="M545">
        <v>59.313820803997601</v>
      </c>
      <c r="N545">
        <v>0.546987894951944</v>
      </c>
      <c r="O545">
        <v>6.7764548792700499</v>
      </c>
      <c r="P545">
        <v>136.77415955316599</v>
      </c>
      <c r="Q545">
        <v>0.16163050716052099</v>
      </c>
    </row>
    <row r="546" spans="1:17" hidden="1" x14ac:dyDescent="0.3">
      <c r="A546" t="s">
        <v>1217</v>
      </c>
      <c r="B546" t="s">
        <v>1218</v>
      </c>
      <c r="C546" t="s">
        <v>3157</v>
      </c>
      <c r="D546" t="s">
        <v>258</v>
      </c>
      <c r="E546">
        <v>9853.9956832000007</v>
      </c>
      <c r="F546">
        <v>6401.6</v>
      </c>
      <c r="G546">
        <v>-1.0303438313857201</v>
      </c>
      <c r="H546">
        <v>8.5905215259783905</v>
      </c>
      <c r="I546">
        <v>15.7243297726645</v>
      </c>
      <c r="J546">
        <v>7.7485297009067997</v>
      </c>
      <c r="K546">
        <v>6178.6245536674096</v>
      </c>
      <c r="L546">
        <v>5800.3256045242997</v>
      </c>
      <c r="M546">
        <v>61.711421649620597</v>
      </c>
      <c r="N546">
        <v>0.78934221035759999</v>
      </c>
      <c r="O546">
        <v>9.3320419895026099</v>
      </c>
      <c r="P546">
        <v>38.562770562770503</v>
      </c>
      <c r="Q546">
        <v>0.11305803865102899</v>
      </c>
    </row>
    <row r="547" spans="1:17" hidden="1" x14ac:dyDescent="0.3">
      <c r="A547" t="s">
        <v>1219</v>
      </c>
      <c r="B547" t="s">
        <v>1220</v>
      </c>
      <c r="C547" t="s">
        <v>3157</v>
      </c>
      <c r="D547" t="s">
        <v>1183</v>
      </c>
      <c r="E547">
        <v>9843.7031599999991</v>
      </c>
      <c r="F547">
        <v>770.05</v>
      </c>
      <c r="G547">
        <v>99.905432791652501</v>
      </c>
      <c r="H547">
        <v>16.653575170950901</v>
      </c>
      <c r="I547">
        <v>55.763354083522998</v>
      </c>
      <c r="J547">
        <v>-1.08531582615116</v>
      </c>
      <c r="K547">
        <v>707.41573738710701</v>
      </c>
      <c r="L547">
        <v>550.36836729374897</v>
      </c>
      <c r="M547">
        <v>51.671442653354198</v>
      </c>
      <c r="N547">
        <v>1.3744336972298199</v>
      </c>
      <c r="O547">
        <v>13.6484643854295</v>
      </c>
      <c r="P547">
        <v>140.60303077644099</v>
      </c>
      <c r="Q547">
        <v>0.18632702223990899</v>
      </c>
    </row>
    <row r="548" spans="1:17" x14ac:dyDescent="0.3">
      <c r="A548" t="s">
        <v>1221</v>
      </c>
      <c r="B548" t="s">
        <v>1222</v>
      </c>
      <c r="C548" t="s">
        <v>3143</v>
      </c>
      <c r="D548" t="s">
        <v>21</v>
      </c>
      <c r="E548">
        <v>9811.4770735099992</v>
      </c>
      <c r="F548">
        <v>1558.3</v>
      </c>
      <c r="G548">
        <v>-26.514988016372399</v>
      </c>
      <c r="H548">
        <v>-3.0068280076436702</v>
      </c>
      <c r="I548">
        <v>-10.408403274850899</v>
      </c>
      <c r="J548">
        <v>3.04284875339691</v>
      </c>
      <c r="K548">
        <v>1587.9493617727101</v>
      </c>
      <c r="L548">
        <v>1581.9310024884001</v>
      </c>
      <c r="M548">
        <v>46.920965856254099</v>
      </c>
      <c r="N548">
        <v>0.34588550829624998</v>
      </c>
      <c r="O548">
        <v>24.651864210999101</v>
      </c>
      <c r="P548">
        <v>12.4274016088885</v>
      </c>
      <c r="Q548">
        <v>-6.2327849298544999E-2</v>
      </c>
    </row>
    <row r="549" spans="1:17" hidden="1" x14ac:dyDescent="0.3">
      <c r="A549" t="s">
        <v>1223</v>
      </c>
      <c r="B549" t="s">
        <v>1224</v>
      </c>
      <c r="C549" t="s">
        <v>3157</v>
      </c>
      <c r="E549">
        <v>9799.9040879999993</v>
      </c>
      <c r="F549">
        <v>967.8</v>
      </c>
      <c r="G549">
        <v>6167.6610923362296</v>
      </c>
      <c r="H549">
        <v>119.76813199069601</v>
      </c>
      <c r="I549">
        <v>416.95993686969098</v>
      </c>
      <c r="J549">
        <v>22.5432028569568</v>
      </c>
      <c r="K549">
        <v>561.09613648860397</v>
      </c>
      <c r="L549">
        <v>271.89203781470798</v>
      </c>
      <c r="M549">
        <v>74.246954320696005</v>
      </c>
      <c r="N549">
        <v>3.3174153199820302</v>
      </c>
      <c r="O549">
        <v>10.518702211200599</v>
      </c>
      <c r="P549">
        <v>6192.5877763328899</v>
      </c>
    </row>
    <row r="550" spans="1:17" x14ac:dyDescent="0.3">
      <c r="A550" t="s">
        <v>1225</v>
      </c>
      <c r="B550" t="s">
        <v>1226</v>
      </c>
      <c r="C550" t="s">
        <v>3154</v>
      </c>
      <c r="D550" t="s">
        <v>909</v>
      </c>
      <c r="E550">
        <v>9776.6842363199994</v>
      </c>
      <c r="F550">
        <v>70.8</v>
      </c>
      <c r="G550">
        <v>0.60523089694842003</v>
      </c>
      <c r="H550">
        <v>-9.1604341856030196</v>
      </c>
      <c r="I550">
        <v>-14.428478779235901</v>
      </c>
      <c r="J550">
        <v>-0.91352210521761901</v>
      </c>
      <c r="K550">
        <v>76.786652431094893</v>
      </c>
      <c r="L550">
        <v>74.692431027871194</v>
      </c>
      <c r="M550">
        <v>30.018670676312102</v>
      </c>
      <c r="N550">
        <v>0.42924785528199999</v>
      </c>
      <c r="O550">
        <v>33.968926553672297</v>
      </c>
      <c r="P550">
        <v>46.583850931676999</v>
      </c>
      <c r="Q550">
        <v>6.0566370964763999E-2</v>
      </c>
    </row>
    <row r="551" spans="1:17" hidden="1" x14ac:dyDescent="0.3">
      <c r="A551" t="s">
        <v>1227</v>
      </c>
      <c r="B551" t="s">
        <v>1228</v>
      </c>
      <c r="C551" t="s">
        <v>3157</v>
      </c>
      <c r="D551" t="s">
        <v>133</v>
      </c>
      <c r="E551">
        <v>9717.1900299270001</v>
      </c>
      <c r="F551">
        <v>292.70999999999998</v>
      </c>
      <c r="G551">
        <v>-4.4451034245344099</v>
      </c>
      <c r="H551">
        <v>6.1318189608065099</v>
      </c>
      <c r="I551">
        <v>3.1257611496862601</v>
      </c>
      <c r="J551">
        <v>1.7117030359330501</v>
      </c>
      <c r="K551">
        <v>279.71668800780998</v>
      </c>
      <c r="L551">
        <v>266.54686914791301</v>
      </c>
      <c r="M551">
        <v>22.227502817667499</v>
      </c>
      <c r="N551">
        <v>1.0165942654304501</v>
      </c>
      <c r="O551">
        <v>0.38946397458237098</v>
      </c>
      <c r="P551">
        <v>26.113744075829299</v>
      </c>
    </row>
    <row r="552" spans="1:17" x14ac:dyDescent="0.3">
      <c r="A552" t="s">
        <v>1229</v>
      </c>
      <c r="B552" t="s">
        <v>1230</v>
      </c>
      <c r="C552" t="s">
        <v>3151</v>
      </c>
      <c r="D552" t="s">
        <v>258</v>
      </c>
      <c r="E552">
        <v>9681.4530099000003</v>
      </c>
      <c r="F552">
        <v>1493.1</v>
      </c>
      <c r="G552">
        <v>100.53197964999001</v>
      </c>
      <c r="H552">
        <v>16.026278273033402</v>
      </c>
      <c r="I552">
        <v>88.762240447467804</v>
      </c>
      <c r="J552">
        <v>17.677126275551402</v>
      </c>
      <c r="K552">
        <v>1320.34198750939</v>
      </c>
      <c r="L552">
        <v>1098.0755744454</v>
      </c>
      <c r="M552">
        <v>71.188622229891294</v>
      </c>
      <c r="N552">
        <v>1.4126211160387601</v>
      </c>
      <c r="O552">
        <v>3.9783001808318201</v>
      </c>
      <c r="P552">
        <v>175.963404491266</v>
      </c>
    </row>
    <row r="553" spans="1:17" x14ac:dyDescent="0.3">
      <c r="A553" t="s">
        <v>1231</v>
      </c>
      <c r="B553" t="s">
        <v>1232</v>
      </c>
      <c r="C553" t="s">
        <v>3156</v>
      </c>
      <c r="D553" t="s">
        <v>395</v>
      </c>
      <c r="E553">
        <v>9661.1620072000005</v>
      </c>
      <c r="F553">
        <v>175.12</v>
      </c>
      <c r="G553">
        <v>-0.28611460165080099</v>
      </c>
      <c r="H553">
        <v>-4.3119192742618999</v>
      </c>
      <c r="I553">
        <v>14.3736476718405</v>
      </c>
      <c r="J553">
        <v>-0.75953105842350899</v>
      </c>
      <c r="K553">
        <v>186.021402601684</v>
      </c>
      <c r="L553">
        <v>172.271431245673</v>
      </c>
      <c r="M553">
        <v>43.7781348225271</v>
      </c>
      <c r="N553">
        <v>0.52553795761528199</v>
      </c>
      <c r="O553">
        <v>39.904065783462698</v>
      </c>
      <c r="P553">
        <v>48.911564625850303</v>
      </c>
      <c r="Q553">
        <v>8.3375831509457002E-2</v>
      </c>
    </row>
    <row r="554" spans="1:17" x14ac:dyDescent="0.3">
      <c r="A554" t="s">
        <v>1233</v>
      </c>
      <c r="B554" t="s">
        <v>1234</v>
      </c>
      <c r="C554" t="s">
        <v>3155</v>
      </c>
      <c r="D554" t="s">
        <v>133</v>
      </c>
      <c r="E554">
        <v>9656.7352139199993</v>
      </c>
      <c r="F554">
        <v>407.2</v>
      </c>
      <c r="G554">
        <v>168.44507392840299</v>
      </c>
      <c r="H554">
        <v>-8.9250381064425302</v>
      </c>
      <c r="I554">
        <v>3.2152311638913398</v>
      </c>
      <c r="J554">
        <v>3.3157128979335302</v>
      </c>
      <c r="K554">
        <v>423.43438464242701</v>
      </c>
      <c r="L554">
        <v>363.30748429691499</v>
      </c>
      <c r="M554">
        <v>55.525082566601299</v>
      </c>
      <c r="N554">
        <v>0.83351245458943202</v>
      </c>
      <c r="O554">
        <v>39.882121807465602</v>
      </c>
      <c r="P554">
        <v>221.135646687697</v>
      </c>
      <c r="Q554">
        <v>0.11425275471148399</v>
      </c>
    </row>
    <row r="555" spans="1:17" x14ac:dyDescent="0.3">
      <c r="A555" t="s">
        <v>1235</v>
      </c>
      <c r="B555" t="s">
        <v>1236</v>
      </c>
      <c r="C555" t="s">
        <v>3148</v>
      </c>
      <c r="D555" t="s">
        <v>190</v>
      </c>
      <c r="E555">
        <v>9633.6178641349998</v>
      </c>
      <c r="F555">
        <v>1560.85</v>
      </c>
      <c r="G555">
        <v>46.097257273259601</v>
      </c>
      <c r="H555">
        <v>5.6628071670250497</v>
      </c>
      <c r="I555">
        <v>35.038034123237701</v>
      </c>
      <c r="J555">
        <v>0.926070709097219</v>
      </c>
      <c r="K555">
        <v>1534.0444663834</v>
      </c>
      <c r="L555">
        <v>1270.0300586574201</v>
      </c>
      <c r="M555">
        <v>39.153987892305601</v>
      </c>
      <c r="N555">
        <v>0.61151686048710097</v>
      </c>
      <c r="O555">
        <v>12.6501585674472</v>
      </c>
      <c r="P555">
        <v>90.231566118220499</v>
      </c>
      <c r="Q555">
        <v>8.9492564092615995E-2</v>
      </c>
    </row>
    <row r="556" spans="1:17" x14ac:dyDescent="0.3">
      <c r="A556" t="s">
        <v>1237</v>
      </c>
      <c r="B556" t="s">
        <v>1238</v>
      </c>
      <c r="C556" t="s">
        <v>3152</v>
      </c>
      <c r="D556" t="s">
        <v>1239</v>
      </c>
      <c r="E556">
        <v>9631.127899305</v>
      </c>
      <c r="F556">
        <v>886.05</v>
      </c>
      <c r="G556">
        <v>-47.035602285974498</v>
      </c>
      <c r="H556">
        <v>-0.299351641907948</v>
      </c>
      <c r="I556">
        <v>-15.756516654567401</v>
      </c>
      <c r="J556">
        <v>-1.3581613828580801</v>
      </c>
      <c r="K556">
        <v>924.915643339388</v>
      </c>
      <c r="L556">
        <v>984.50195672472501</v>
      </c>
      <c r="M556">
        <v>33.948919190930397</v>
      </c>
      <c r="N556">
        <v>0.57335045931489703</v>
      </c>
      <c r="O556">
        <v>46.380001128604498</v>
      </c>
      <c r="P556">
        <v>3.7529274004683701</v>
      </c>
      <c r="Q556">
        <v>-7.8328033555532001E-2</v>
      </c>
    </row>
    <row r="557" spans="1:17" x14ac:dyDescent="0.3">
      <c r="A557" t="s">
        <v>1240</v>
      </c>
      <c r="B557" t="s">
        <v>1241</v>
      </c>
      <c r="C557" t="s">
        <v>3155</v>
      </c>
      <c r="D557" t="s">
        <v>133</v>
      </c>
      <c r="E557">
        <v>9607.3012904219995</v>
      </c>
      <c r="F557">
        <v>178.42</v>
      </c>
      <c r="G557">
        <v>-19.664147123512201</v>
      </c>
      <c r="H557">
        <v>0.91842711785048403</v>
      </c>
      <c r="I557">
        <v>-26.745684321393899</v>
      </c>
      <c r="J557">
        <v>7.0189004176343799</v>
      </c>
      <c r="K557">
        <v>192.123794439481</v>
      </c>
      <c r="L557">
        <v>195.79359138389299</v>
      </c>
      <c r="M557">
        <v>39.635140461936103</v>
      </c>
      <c r="N557">
        <v>1.30230602570262</v>
      </c>
      <c r="O557">
        <v>59.679408138101103</v>
      </c>
      <c r="P557">
        <v>31.626706012541401</v>
      </c>
      <c r="Q557">
        <v>0.12063808544599799</v>
      </c>
    </row>
    <row r="558" spans="1:17" hidden="1" x14ac:dyDescent="0.3">
      <c r="A558" t="s">
        <v>1242</v>
      </c>
      <c r="B558" t="s">
        <v>1243</v>
      </c>
      <c r="C558" t="s">
        <v>3157</v>
      </c>
      <c r="D558" t="s">
        <v>133</v>
      </c>
      <c r="E558">
        <v>9602.3421487199994</v>
      </c>
      <c r="F558">
        <v>596.6</v>
      </c>
      <c r="G558">
        <v>85.848797367047993</v>
      </c>
      <c r="H558">
        <v>6.2709585876764598</v>
      </c>
      <c r="I558">
        <v>90.523505044686701</v>
      </c>
      <c r="J558">
        <v>2.9130663077854999</v>
      </c>
      <c r="K558">
        <v>588.68876043783405</v>
      </c>
      <c r="L558">
        <v>442.56930913383502</v>
      </c>
      <c r="M558">
        <v>44.749802239306199</v>
      </c>
      <c r="N558">
        <v>0.58594041981470002</v>
      </c>
      <c r="O558">
        <v>17.122024807241001</v>
      </c>
      <c r="P558">
        <v>145.767250257466</v>
      </c>
    </row>
    <row r="559" spans="1:17" hidden="1" x14ac:dyDescent="0.3">
      <c r="A559" t="s">
        <v>1244</v>
      </c>
      <c r="B559" t="s">
        <v>1245</v>
      </c>
      <c r="C559" t="s">
        <v>3157</v>
      </c>
      <c r="D559" t="s">
        <v>80</v>
      </c>
      <c r="E559">
        <v>9591.9028099999996</v>
      </c>
      <c r="F559">
        <v>145.93</v>
      </c>
      <c r="G559">
        <v>-16.806360961920099</v>
      </c>
      <c r="H559">
        <v>4.9341266714906196</v>
      </c>
      <c r="I559">
        <v>-4.8474730449782797</v>
      </c>
      <c r="J559">
        <v>-0.85826353370268604</v>
      </c>
      <c r="K559">
        <v>142.769635375554</v>
      </c>
      <c r="L559">
        <v>138.320304381265</v>
      </c>
      <c r="M559">
        <v>19.599037825510401</v>
      </c>
      <c r="N559">
        <v>0.344650504394866</v>
      </c>
      <c r="O559">
        <v>4.2623175495100298</v>
      </c>
      <c r="P559">
        <v>15.8174603174603</v>
      </c>
      <c r="Q559">
        <v>-1.3388827299693999E-2</v>
      </c>
    </row>
    <row r="560" spans="1:17" hidden="1" x14ac:dyDescent="0.3">
      <c r="A560" t="s">
        <v>1246</v>
      </c>
      <c r="B560" t="s">
        <v>1247</v>
      </c>
      <c r="C560" t="s">
        <v>3157</v>
      </c>
      <c r="D560" t="s">
        <v>229</v>
      </c>
      <c r="E560">
        <v>9579.8068997399896</v>
      </c>
      <c r="F560">
        <v>1817.9</v>
      </c>
      <c r="G560">
        <v>2892.3347267917102</v>
      </c>
      <c r="H560">
        <v>22.134180542507998</v>
      </c>
      <c r="I560">
        <v>157.65027384086</v>
      </c>
      <c r="J560">
        <v>22.537478027225202</v>
      </c>
      <c r="K560">
        <v>1430.4727673580301</v>
      </c>
      <c r="L560">
        <v>939.40924285621304</v>
      </c>
      <c r="M560">
        <v>86.434983709276096</v>
      </c>
      <c r="N560">
        <v>1.52903775652275</v>
      </c>
      <c r="O560">
        <v>0.77286979481818696</v>
      </c>
    </row>
    <row r="561" spans="1:17" x14ac:dyDescent="0.3">
      <c r="A561" t="s">
        <v>1248</v>
      </c>
      <c r="B561" t="s">
        <v>1249</v>
      </c>
      <c r="C561" t="s">
        <v>609</v>
      </c>
      <c r="D561" t="s">
        <v>455</v>
      </c>
      <c r="E561">
        <v>9574.1007389200004</v>
      </c>
      <c r="F561">
        <v>365.8</v>
      </c>
      <c r="G561">
        <v>65.247477687760806</v>
      </c>
      <c r="H561">
        <v>-5.4427753533817098</v>
      </c>
      <c r="I561">
        <v>6.25193359189812</v>
      </c>
      <c r="J561">
        <v>5.0872886608421304</v>
      </c>
      <c r="K561">
        <v>377.72345965848501</v>
      </c>
      <c r="L561">
        <v>335.49835612842799</v>
      </c>
      <c r="M561">
        <v>50.615243373747198</v>
      </c>
      <c r="N561">
        <v>0.60422638399178696</v>
      </c>
      <c r="O561">
        <v>15.1722252597047</v>
      </c>
      <c r="P561">
        <v>123.66248853561601</v>
      </c>
      <c r="Q561">
        <v>0.12658893159217899</v>
      </c>
    </row>
    <row r="562" spans="1:17" x14ac:dyDescent="0.3">
      <c r="A562" t="s">
        <v>1250</v>
      </c>
      <c r="B562" t="s">
        <v>1251</v>
      </c>
      <c r="C562" t="s">
        <v>3142</v>
      </c>
      <c r="D562" t="s">
        <v>529</v>
      </c>
      <c r="E562">
        <v>9570.1919999999991</v>
      </c>
      <c r="F562">
        <v>480</v>
      </c>
      <c r="G562">
        <v>95.915275975726104</v>
      </c>
      <c r="H562">
        <v>8.37253789189419</v>
      </c>
      <c r="I562">
        <v>42.965873962566903</v>
      </c>
      <c r="J562">
        <v>3.9855095765805899</v>
      </c>
      <c r="K562">
        <v>448.55897553849297</v>
      </c>
      <c r="L562">
        <v>361.64859820758602</v>
      </c>
      <c r="M562">
        <v>57.583685724801498</v>
      </c>
      <c r="N562">
        <v>0.97233368535845599</v>
      </c>
      <c r="O562">
        <v>3.1041666666666599</v>
      </c>
      <c r="P562">
        <v>148.06201550387499</v>
      </c>
      <c r="Q562">
        <v>0.34361886066772901</v>
      </c>
    </row>
    <row r="563" spans="1:17" x14ac:dyDescent="0.3">
      <c r="A563" t="s">
        <v>1252</v>
      </c>
      <c r="B563" t="s">
        <v>1253</v>
      </c>
      <c r="C563" t="s">
        <v>3153</v>
      </c>
      <c r="D563" t="s">
        <v>278</v>
      </c>
      <c r="E563">
        <v>9564.1636009600006</v>
      </c>
      <c r="F563">
        <v>586.1</v>
      </c>
      <c r="G563">
        <v>31.763598051185902</v>
      </c>
      <c r="H563">
        <v>6.8825164483540497</v>
      </c>
      <c r="I563">
        <v>41.500724283491799</v>
      </c>
      <c r="J563">
        <v>-2.7131568489468498</v>
      </c>
      <c r="K563">
        <v>565.69639170749201</v>
      </c>
      <c r="L563">
        <v>484.10991683766201</v>
      </c>
      <c r="M563">
        <v>48.110119054086802</v>
      </c>
      <c r="N563">
        <v>0.84222540636625798</v>
      </c>
      <c r="O563">
        <v>5.1868281863163199</v>
      </c>
      <c r="P563">
        <v>66.861209964412794</v>
      </c>
      <c r="Q563">
        <v>0.12818955229398399</v>
      </c>
    </row>
    <row r="564" spans="1:17" x14ac:dyDescent="0.3">
      <c r="A564" t="s">
        <v>1254</v>
      </c>
      <c r="B564" t="s">
        <v>1255</v>
      </c>
      <c r="C564" t="s">
        <v>3145</v>
      </c>
      <c r="D564" t="s">
        <v>48</v>
      </c>
      <c r="E564">
        <v>9561.2536948100005</v>
      </c>
      <c r="F564">
        <v>1467.1</v>
      </c>
      <c r="G564">
        <v>30.841219597321899</v>
      </c>
      <c r="H564">
        <v>-5.6828277498023398</v>
      </c>
      <c r="I564">
        <v>30.110374899188699</v>
      </c>
      <c r="J564">
        <v>-1.77348701892872</v>
      </c>
      <c r="K564">
        <v>1530.74965266189</v>
      </c>
      <c r="L564">
        <v>1360.22650432055</v>
      </c>
      <c r="M564">
        <v>35.562357993456203</v>
      </c>
      <c r="N564">
        <v>0.447307630085579</v>
      </c>
      <c r="O564">
        <v>28.137141299161598</v>
      </c>
      <c r="P564">
        <v>82.225810458328098</v>
      </c>
      <c r="Q564">
        <v>7.9715547211531998E-2</v>
      </c>
    </row>
    <row r="565" spans="1:17" x14ac:dyDescent="0.3">
      <c r="A565" t="s">
        <v>1256</v>
      </c>
      <c r="B565" t="s">
        <v>1257</v>
      </c>
      <c r="C565" t="s">
        <v>3144</v>
      </c>
      <c r="D565" t="s">
        <v>1010</v>
      </c>
      <c r="E565">
        <v>9561.1760603160001</v>
      </c>
      <c r="F565">
        <v>44.92</v>
      </c>
      <c r="G565">
        <v>-42.277189976429398</v>
      </c>
      <c r="H565">
        <v>-0.76049385335573205</v>
      </c>
      <c r="I565">
        <v>-7.7665849266203999</v>
      </c>
      <c r="J565">
        <v>-4.02714772802433</v>
      </c>
      <c r="K565">
        <v>48.104604101763996</v>
      </c>
      <c r="L565">
        <v>47.1832437300423</v>
      </c>
      <c r="M565">
        <v>27.877596984891099</v>
      </c>
      <c r="N565">
        <v>1.1498344411913699</v>
      </c>
      <c r="O565">
        <v>25.7791629563668</v>
      </c>
      <c r="P565">
        <v>22.900136798905599</v>
      </c>
      <c r="Q565">
        <v>4.8144108529250003E-2</v>
      </c>
    </row>
    <row r="566" spans="1:17" x14ac:dyDescent="0.3">
      <c r="A566" t="s">
        <v>1258</v>
      </c>
      <c r="B566" t="s">
        <v>1259</v>
      </c>
      <c r="C566" t="s">
        <v>3150</v>
      </c>
      <c r="D566" t="s">
        <v>77</v>
      </c>
      <c r="E566">
        <v>9491.8558738899992</v>
      </c>
      <c r="F566">
        <v>806.65</v>
      </c>
      <c r="G566">
        <v>-6.9004933462918396</v>
      </c>
      <c r="H566">
        <v>7.2948524532604404</v>
      </c>
      <c r="I566">
        <v>-11.878065170018401</v>
      </c>
      <c r="J566">
        <v>2.5147215720276002</v>
      </c>
      <c r="K566">
        <v>801.77161405921697</v>
      </c>
      <c r="L566">
        <v>810.09456134521702</v>
      </c>
      <c r="M566">
        <v>51.473914043582603</v>
      </c>
      <c r="N566">
        <v>1.60581367520595</v>
      </c>
      <c r="O566">
        <v>23.9571065517882</v>
      </c>
      <c r="P566">
        <v>24.185974905703901</v>
      </c>
      <c r="Q566">
        <v>2.7773459059323002E-2</v>
      </c>
    </row>
    <row r="567" spans="1:17" hidden="1" x14ac:dyDescent="0.3">
      <c r="A567" t="s">
        <v>1260</v>
      </c>
      <c r="B567" t="s">
        <v>1261</v>
      </c>
      <c r="C567" t="s">
        <v>3157</v>
      </c>
      <c r="D567" t="s">
        <v>21</v>
      </c>
      <c r="E567">
        <v>9478.8500351000002</v>
      </c>
      <c r="F567">
        <v>1716.7</v>
      </c>
      <c r="G567">
        <v>110.036532427625</v>
      </c>
      <c r="H567">
        <v>-2.6728245205448502</v>
      </c>
      <c r="I567">
        <v>36.189111780923596</v>
      </c>
      <c r="J567">
        <v>4.4356892718641703</v>
      </c>
      <c r="K567">
        <v>1685.0289352186201</v>
      </c>
      <c r="L567">
        <v>1379.44506573433</v>
      </c>
      <c r="M567">
        <v>57.127000769088397</v>
      </c>
      <c r="N567">
        <v>0.68161952475895804</v>
      </c>
      <c r="O567">
        <v>16.022018989922501</v>
      </c>
      <c r="P567">
        <v>152.84630679726001</v>
      </c>
      <c r="Q567">
        <v>0.25420463987551001</v>
      </c>
    </row>
    <row r="568" spans="1:17" x14ac:dyDescent="0.3">
      <c r="A568" t="s">
        <v>1262</v>
      </c>
      <c r="B568" t="s">
        <v>1263</v>
      </c>
      <c r="C568" t="s">
        <v>3142</v>
      </c>
      <c r="D568" t="s">
        <v>141</v>
      </c>
      <c r="E568">
        <v>9466.8799043340005</v>
      </c>
      <c r="F568">
        <v>88.02</v>
      </c>
      <c r="G568">
        <v>-16.643370671338399</v>
      </c>
      <c r="H568">
        <v>7.3318586127741101</v>
      </c>
      <c r="I568">
        <v>-12.008689637563601</v>
      </c>
      <c r="J568">
        <v>1.4398959550637001</v>
      </c>
      <c r="K568">
        <v>87.8268300274692</v>
      </c>
      <c r="L568">
        <v>86.001968572522401</v>
      </c>
      <c r="M568">
        <v>42.687337467459102</v>
      </c>
      <c r="N568">
        <v>0.59007123794335103</v>
      </c>
      <c r="O568">
        <v>20.211315610088601</v>
      </c>
      <c r="P568">
        <v>21.574585635359099</v>
      </c>
    </row>
    <row r="569" spans="1:17" x14ac:dyDescent="0.3">
      <c r="A569" t="s">
        <v>1264</v>
      </c>
      <c r="B569" t="s">
        <v>1265</v>
      </c>
      <c r="C569" t="s">
        <v>3144</v>
      </c>
      <c r="D569" t="s">
        <v>1010</v>
      </c>
      <c r="E569">
        <v>9464.0536464800007</v>
      </c>
      <c r="F569">
        <v>432.35</v>
      </c>
      <c r="G569">
        <v>-12.3648511406415</v>
      </c>
      <c r="H569">
        <v>-10.631212595549499</v>
      </c>
      <c r="I569">
        <v>19.665307452080398</v>
      </c>
      <c r="J569">
        <v>-1.4143707287904601</v>
      </c>
      <c r="K569">
        <v>447.29308375207</v>
      </c>
      <c r="L569">
        <v>394.68501541925002</v>
      </c>
      <c r="M569">
        <v>32.4591586131558</v>
      </c>
      <c r="N569">
        <v>0.45155156490795301</v>
      </c>
      <c r="O569">
        <v>19.810338845842399</v>
      </c>
      <c r="P569">
        <v>61.626168224299001</v>
      </c>
      <c r="Q569">
        <v>8.9028483372551995E-2</v>
      </c>
    </row>
    <row r="570" spans="1:17" hidden="1" x14ac:dyDescent="0.3">
      <c r="A570" t="s">
        <v>1266</v>
      </c>
      <c r="B570" t="s">
        <v>1267</v>
      </c>
      <c r="C570" t="s">
        <v>3157</v>
      </c>
      <c r="D570" t="s">
        <v>57</v>
      </c>
      <c r="E570">
        <v>9452.2789932619999</v>
      </c>
      <c r="F570">
        <v>132.22999999999999</v>
      </c>
      <c r="G570">
        <v>262.276829912555</v>
      </c>
      <c r="H570">
        <v>-2.6822191046628099</v>
      </c>
      <c r="I570">
        <v>130.87578680290699</v>
      </c>
      <c r="J570">
        <v>1.34592976821385</v>
      </c>
      <c r="K570">
        <v>132.15648610320699</v>
      </c>
      <c r="L570">
        <v>91.675483971162294</v>
      </c>
      <c r="M570">
        <v>31.559986079087199</v>
      </c>
      <c r="N570">
        <v>0.51153668478733505</v>
      </c>
      <c r="O570">
        <v>27.996672464644899</v>
      </c>
      <c r="P570">
        <v>345.21885521885503</v>
      </c>
      <c r="Q570">
        <v>0.112258205223062</v>
      </c>
    </row>
    <row r="571" spans="1:17" hidden="1" x14ac:dyDescent="0.3">
      <c r="A571" t="s">
        <v>1268</v>
      </c>
      <c r="B571" t="s">
        <v>1269</v>
      </c>
      <c r="C571" t="s">
        <v>3157</v>
      </c>
      <c r="D571" t="s">
        <v>1270</v>
      </c>
      <c r="E571">
        <v>9435.9825347999395</v>
      </c>
      <c r="F571">
        <v>591.15</v>
      </c>
      <c r="G571">
        <v>-13.388948147611901</v>
      </c>
      <c r="H571">
        <v>17.243856645782799</v>
      </c>
      <c r="I571">
        <v>10.025545704371</v>
      </c>
      <c r="J571">
        <v>9.9370491863872292</v>
      </c>
      <c r="K571">
        <v>539.85087925997198</v>
      </c>
      <c r="L571">
        <v>497.90584518206202</v>
      </c>
      <c r="N571">
        <v>0.86674517269733098</v>
      </c>
      <c r="O571">
        <v>7.7645267698553697</v>
      </c>
      <c r="P571">
        <v>48.848042301397399</v>
      </c>
    </row>
    <row r="572" spans="1:17" x14ac:dyDescent="0.3">
      <c r="A572" t="s">
        <v>1271</v>
      </c>
      <c r="B572" t="s">
        <v>1272</v>
      </c>
      <c r="C572" t="s">
        <v>3156</v>
      </c>
      <c r="D572" t="s">
        <v>395</v>
      </c>
      <c r="E572">
        <v>9392.4484573600002</v>
      </c>
      <c r="F572">
        <v>639.20000000000005</v>
      </c>
      <c r="G572">
        <v>-26.980009157563401</v>
      </c>
      <c r="H572">
        <v>0.99604501491038</v>
      </c>
      <c r="I572">
        <v>-16.678534170428001</v>
      </c>
      <c r="J572">
        <v>-2.0220486508962101E-2</v>
      </c>
      <c r="K572">
        <v>662.88355392596202</v>
      </c>
      <c r="L572">
        <v>668.57933525838098</v>
      </c>
      <c r="M572">
        <v>35.671212792789099</v>
      </c>
      <c r="N572">
        <v>0.55451830332413499</v>
      </c>
      <c r="O572">
        <v>27.487484355444298</v>
      </c>
      <c r="P572">
        <v>8.2930961457009698</v>
      </c>
      <c r="Q572">
        <v>3.8484740287556003E-2</v>
      </c>
    </row>
    <row r="573" spans="1:17" x14ac:dyDescent="0.3">
      <c r="A573" t="s">
        <v>1273</v>
      </c>
      <c r="B573" t="s">
        <v>1274</v>
      </c>
      <c r="C573" t="s">
        <v>3151</v>
      </c>
      <c r="D573" t="s">
        <v>268</v>
      </c>
      <c r="E573">
        <v>9372.4123874800007</v>
      </c>
      <c r="F573">
        <v>4034.2</v>
      </c>
      <c r="G573">
        <v>139.39436432437901</v>
      </c>
      <c r="H573">
        <v>28.397401064087799</v>
      </c>
      <c r="I573">
        <v>123.653830017864</v>
      </c>
      <c r="J573">
        <v>10.484039422523299</v>
      </c>
      <c r="K573">
        <v>3378.3501496971699</v>
      </c>
      <c r="L573">
        <v>2442.03454273118</v>
      </c>
      <c r="M573">
        <v>65.795150425330505</v>
      </c>
      <c r="N573">
        <v>0.72683635291617299</v>
      </c>
      <c r="O573">
        <v>4.5560458083387001</v>
      </c>
      <c r="P573">
        <v>217.65354330708601</v>
      </c>
      <c r="Q573">
        <v>0.15235677449457399</v>
      </c>
    </row>
    <row r="574" spans="1:17" x14ac:dyDescent="0.3">
      <c r="A574" t="s">
        <v>1275</v>
      </c>
      <c r="B574" t="s">
        <v>1276</v>
      </c>
      <c r="C574" t="s">
        <v>3154</v>
      </c>
      <c r="D574" t="s">
        <v>859</v>
      </c>
      <c r="E574">
        <v>9369.4006406480003</v>
      </c>
      <c r="F574">
        <v>201.26</v>
      </c>
      <c r="G574">
        <v>31.6349651670808</v>
      </c>
      <c r="H574">
        <v>-6.4948255103750601</v>
      </c>
      <c r="I574">
        <v>-9.7926459420431193</v>
      </c>
      <c r="J574">
        <v>0.177161286045525</v>
      </c>
      <c r="K574">
        <v>208.018180498736</v>
      </c>
      <c r="L574">
        <v>194.796190211316</v>
      </c>
      <c r="M574">
        <v>57.249023718415302</v>
      </c>
      <c r="N574">
        <v>0.74118925537199898</v>
      </c>
      <c r="O574">
        <v>31.173606280433201</v>
      </c>
      <c r="P574">
        <v>77.243505063848502</v>
      </c>
      <c r="Q574">
        <v>0.106986837219239</v>
      </c>
    </row>
    <row r="575" spans="1:17" hidden="1" x14ac:dyDescent="0.3">
      <c r="A575" t="s">
        <v>1277</v>
      </c>
      <c r="B575" t="s">
        <v>1278</v>
      </c>
      <c r="C575" t="s">
        <v>3157</v>
      </c>
      <c r="D575" t="s">
        <v>234</v>
      </c>
      <c r="E575">
        <v>9361.8987539699992</v>
      </c>
      <c r="F575">
        <v>334.7</v>
      </c>
      <c r="G575">
        <v>-19.6420032794619</v>
      </c>
      <c r="H575">
        <v>-3.6590750931364999</v>
      </c>
      <c r="I575">
        <v>-6.4633856908952101</v>
      </c>
      <c r="J575">
        <v>3.8377032561361601</v>
      </c>
      <c r="K575">
        <v>331.64837077449999</v>
      </c>
      <c r="M575">
        <v>50.083938127357001</v>
      </c>
      <c r="N575">
        <v>0.48646294137213802</v>
      </c>
      <c r="O575">
        <v>11.2638183447863</v>
      </c>
      <c r="P575">
        <v>18.666903031377402</v>
      </c>
    </row>
    <row r="576" spans="1:17" x14ac:dyDescent="0.3">
      <c r="A576" t="s">
        <v>1279</v>
      </c>
      <c r="B576" t="s">
        <v>1280</v>
      </c>
      <c r="C576" t="s">
        <v>3150</v>
      </c>
      <c r="D576" t="s">
        <v>77</v>
      </c>
      <c r="E576">
        <v>9279.9143669699897</v>
      </c>
      <c r="F576">
        <v>1205.0999999999999</v>
      </c>
      <c r="G576">
        <v>-31.479103351507302</v>
      </c>
      <c r="H576">
        <v>-2.3222627173771899</v>
      </c>
      <c r="I576">
        <v>-29.9493221352357</v>
      </c>
      <c r="J576">
        <v>0.389775337650693</v>
      </c>
      <c r="K576">
        <v>1309.4410104941001</v>
      </c>
      <c r="L576">
        <v>1386.9493385687899</v>
      </c>
      <c r="M576">
        <v>36.702040733376499</v>
      </c>
      <c r="N576">
        <v>1.23755412828443</v>
      </c>
      <c r="O576">
        <v>49.5311592398971</v>
      </c>
      <c r="P576">
        <v>5.9102693676670901</v>
      </c>
      <c r="Q576">
        <v>-3.4652764820945002E-2</v>
      </c>
    </row>
    <row r="577" spans="1:17" hidden="1" x14ac:dyDescent="0.3">
      <c r="A577" t="s">
        <v>1281</v>
      </c>
      <c r="B577" t="s">
        <v>1282</v>
      </c>
      <c r="C577" t="s">
        <v>3157</v>
      </c>
      <c r="D577" t="s">
        <v>77</v>
      </c>
      <c r="E577">
        <v>9274.8483430800006</v>
      </c>
      <c r="F577">
        <v>184.26</v>
      </c>
      <c r="G577">
        <v>12.375849535373099</v>
      </c>
      <c r="H577">
        <v>-8.2724212621931894</v>
      </c>
      <c r="I577">
        <v>-2.1021276993842499</v>
      </c>
      <c r="J577">
        <v>-4.0304114653309497</v>
      </c>
      <c r="K577">
        <v>189.31796724176201</v>
      </c>
      <c r="L577">
        <v>171.29740750746899</v>
      </c>
      <c r="M577">
        <v>29.6404503458878</v>
      </c>
      <c r="N577">
        <v>0.392683417186873</v>
      </c>
      <c r="O577">
        <v>33.507000976880498</v>
      </c>
      <c r="P577">
        <v>53.549999999999898</v>
      </c>
      <c r="Q577">
        <v>3.9911915197032001E-2</v>
      </c>
    </row>
    <row r="578" spans="1:17" hidden="1" x14ac:dyDescent="0.3">
      <c r="A578" t="s">
        <v>1283</v>
      </c>
      <c r="B578" t="s">
        <v>1284</v>
      </c>
      <c r="C578" t="s">
        <v>3157</v>
      </c>
      <c r="D578" t="s">
        <v>258</v>
      </c>
      <c r="E578">
        <v>9253.4442534000009</v>
      </c>
      <c r="F578">
        <v>76.849999999999994</v>
      </c>
      <c r="G578">
        <v>-10.1395294036887</v>
      </c>
      <c r="H578">
        <v>-13.0505325235873</v>
      </c>
      <c r="I578">
        <v>14.8581938884384</v>
      </c>
      <c r="J578">
        <v>0.46946165662271699</v>
      </c>
      <c r="K578">
        <v>82.007457434627497</v>
      </c>
      <c r="L578">
        <v>69.123253771353404</v>
      </c>
      <c r="M578">
        <v>28.4411364381032</v>
      </c>
      <c r="N578">
        <v>0.38132169246435899</v>
      </c>
      <c r="O578">
        <v>36.6297983083929</v>
      </c>
      <c r="P578">
        <v>87.210718635809897</v>
      </c>
      <c r="Q578">
        <v>9.3472027724692E-2</v>
      </c>
    </row>
    <row r="579" spans="1:17" x14ac:dyDescent="0.3">
      <c r="A579" t="s">
        <v>1285</v>
      </c>
      <c r="B579" t="s">
        <v>1286</v>
      </c>
      <c r="C579" t="s">
        <v>3152</v>
      </c>
      <c r="D579" t="s">
        <v>190</v>
      </c>
      <c r="E579">
        <v>9242.5399615799997</v>
      </c>
      <c r="F579">
        <v>2281.0500000000002</v>
      </c>
      <c r="G579">
        <v>127.611373019661</v>
      </c>
      <c r="H579">
        <v>12.408059118652799</v>
      </c>
      <c r="I579">
        <v>40.484314798518497</v>
      </c>
      <c r="J579">
        <v>19.275386385449199</v>
      </c>
      <c r="K579">
        <v>1875.60536953219</v>
      </c>
      <c r="L579">
        <v>1586.8596481305001</v>
      </c>
      <c r="M579">
        <v>87.205085110465404</v>
      </c>
      <c r="N579">
        <v>2.0100758979130702</v>
      </c>
      <c r="O579">
        <v>2.9701234080796</v>
      </c>
      <c r="P579">
        <v>168.35882352941101</v>
      </c>
      <c r="Q579">
        <v>5.5851998571916001E-2</v>
      </c>
    </row>
    <row r="580" spans="1:17" x14ac:dyDescent="0.3">
      <c r="A580" t="s">
        <v>1287</v>
      </c>
      <c r="B580" t="s">
        <v>1288</v>
      </c>
      <c r="C580" t="s">
        <v>3152</v>
      </c>
      <c r="D580" t="s">
        <v>455</v>
      </c>
      <c r="E580">
        <v>9229.3692128700004</v>
      </c>
      <c r="F580">
        <v>302.3</v>
      </c>
      <c r="G580">
        <v>-22.746525132379201</v>
      </c>
      <c r="H580">
        <v>-5.0128442959398303</v>
      </c>
      <c r="I580">
        <v>14.1315921386397</v>
      </c>
      <c r="J580">
        <v>-3.2867883433772702</v>
      </c>
      <c r="K580">
        <v>312.06846607885899</v>
      </c>
      <c r="L580">
        <v>292.21983525353198</v>
      </c>
      <c r="M580">
        <v>26.266142353560099</v>
      </c>
      <c r="N580">
        <v>0.70727365518379903</v>
      </c>
      <c r="O580">
        <v>23.023486602712499</v>
      </c>
      <c r="P580">
        <v>41.924882629107898</v>
      </c>
      <c r="Q580">
        <v>-5.7945372192381002E-2</v>
      </c>
    </row>
    <row r="581" spans="1:17" x14ac:dyDescent="0.3">
      <c r="A581" t="s">
        <v>1289</v>
      </c>
      <c r="B581" t="s">
        <v>1290</v>
      </c>
      <c r="C581" t="s">
        <v>3141</v>
      </c>
      <c r="D581" t="s">
        <v>21</v>
      </c>
      <c r="E581">
        <v>9216.1393004000001</v>
      </c>
      <c r="F581">
        <v>2985.2</v>
      </c>
      <c r="G581">
        <v>-2.1698783383085498</v>
      </c>
      <c r="H581">
        <v>11.355501259195099</v>
      </c>
      <c r="I581">
        <v>-4.9105666317835102</v>
      </c>
      <c r="J581">
        <v>8.6427047020107004</v>
      </c>
      <c r="K581">
        <v>2751.4912692674202</v>
      </c>
      <c r="L581">
        <v>2664.4912886687298</v>
      </c>
      <c r="M581">
        <v>87.612286007788796</v>
      </c>
      <c r="N581">
        <v>1.4856498070392901</v>
      </c>
      <c r="O581">
        <v>5.3530751708428204</v>
      </c>
      <c r="P581">
        <v>41.946220964789198</v>
      </c>
      <c r="Q581">
        <v>-5.9209742266979996E-3</v>
      </c>
    </row>
    <row r="582" spans="1:17" hidden="1" x14ac:dyDescent="0.3">
      <c r="A582" t="s">
        <v>1291</v>
      </c>
      <c r="B582" t="s">
        <v>1292</v>
      </c>
      <c r="C582" t="s">
        <v>3157</v>
      </c>
      <c r="D582" t="s">
        <v>133</v>
      </c>
      <c r="E582">
        <v>9180</v>
      </c>
      <c r="F582">
        <v>4590</v>
      </c>
      <c r="G582">
        <v>-27.328368046041799</v>
      </c>
      <c r="H582">
        <v>1.0434542976721799</v>
      </c>
      <c r="I582">
        <v>-21.4452864989948</v>
      </c>
      <c r="J582">
        <v>5.4888436790946296</v>
      </c>
      <c r="K582">
        <v>4569.2117019466104</v>
      </c>
      <c r="L582">
        <v>4716.3648459640699</v>
      </c>
      <c r="M582">
        <v>59.2343733914566</v>
      </c>
      <c r="N582">
        <v>0.45099610716739102</v>
      </c>
      <c r="O582">
        <v>51.938997821350704</v>
      </c>
      <c r="P582">
        <v>9.2531984528414206</v>
      </c>
      <c r="Q582">
        <v>-1.5980128761201001E-2</v>
      </c>
    </row>
    <row r="583" spans="1:17" x14ac:dyDescent="0.3">
      <c r="A583" t="s">
        <v>1293</v>
      </c>
      <c r="B583" t="s">
        <v>1294</v>
      </c>
      <c r="C583" t="s">
        <v>3151</v>
      </c>
      <c r="D583" t="s">
        <v>281</v>
      </c>
      <c r="E583">
        <v>9162.2183500350002</v>
      </c>
      <c r="F583">
        <v>1549.95</v>
      </c>
      <c r="G583">
        <v>103.848223752408</v>
      </c>
      <c r="H583">
        <v>3.48428728971707</v>
      </c>
      <c r="I583">
        <v>10.2328095215404</v>
      </c>
      <c r="J583">
        <v>6.4516084068611796</v>
      </c>
      <c r="K583">
        <v>1529.2697840297401</v>
      </c>
      <c r="L583">
        <v>1366.7237201492501</v>
      </c>
      <c r="M583">
        <v>67.614040456709802</v>
      </c>
      <c r="N583">
        <v>0.770669886548628</v>
      </c>
      <c r="O583">
        <v>34.197877350882202</v>
      </c>
      <c r="P583">
        <v>141.27490660024901</v>
      </c>
    </row>
    <row r="584" spans="1:17" x14ac:dyDescent="0.3">
      <c r="A584" t="s">
        <v>1295</v>
      </c>
      <c r="B584" t="s">
        <v>1296</v>
      </c>
      <c r="C584" t="s">
        <v>3156</v>
      </c>
      <c r="D584" t="s">
        <v>268</v>
      </c>
      <c r="E584">
        <v>9156.2005676699991</v>
      </c>
      <c r="F584">
        <v>2203.65</v>
      </c>
      <c r="G584">
        <v>100.14225686739</v>
      </c>
      <c r="H584">
        <v>15.8676248611399</v>
      </c>
      <c r="I584">
        <v>57.907026362704102</v>
      </c>
      <c r="J584">
        <v>5.8778553499631201</v>
      </c>
      <c r="K584">
        <v>2033.06995407822</v>
      </c>
      <c r="L584">
        <v>1569.95907160358</v>
      </c>
      <c r="M584">
        <v>49.168935477143201</v>
      </c>
      <c r="N584">
        <v>0.59481337760224295</v>
      </c>
      <c r="O584">
        <v>9.2165271254509502</v>
      </c>
      <c r="P584">
        <v>152.683178534571</v>
      </c>
      <c r="Q584">
        <v>9.4670906325782997E-2</v>
      </c>
    </row>
    <row r="585" spans="1:17" x14ac:dyDescent="0.3">
      <c r="A585" t="s">
        <v>1297</v>
      </c>
      <c r="B585" t="s">
        <v>1298</v>
      </c>
      <c r="C585" t="s">
        <v>3148</v>
      </c>
      <c r="D585" t="s">
        <v>60</v>
      </c>
      <c r="E585">
        <v>9141.8223382199994</v>
      </c>
      <c r="F585">
        <v>6938.1</v>
      </c>
      <c r="G585">
        <v>56.630054937505598</v>
      </c>
      <c r="H585">
        <v>0.62389084822687502</v>
      </c>
      <c r="I585">
        <v>-25.732519861443599</v>
      </c>
      <c r="J585">
        <v>-3.6489809663280899</v>
      </c>
      <c r="K585">
        <v>7557.7240341895103</v>
      </c>
      <c r="L585">
        <v>7105.9636680532703</v>
      </c>
      <c r="M585">
        <v>40.619551786195899</v>
      </c>
      <c r="N585">
        <v>0.73748816680775597</v>
      </c>
      <c r="O585">
        <v>48.136377394387502</v>
      </c>
      <c r="P585">
        <v>118.08323379644099</v>
      </c>
      <c r="Q585">
        <v>0.136943030350449</v>
      </c>
    </row>
    <row r="586" spans="1:17" x14ac:dyDescent="0.3">
      <c r="A586" t="s">
        <v>1299</v>
      </c>
      <c r="B586" t="s">
        <v>1300</v>
      </c>
      <c r="C586" t="s">
        <v>3151</v>
      </c>
      <c r="D586" t="s">
        <v>258</v>
      </c>
      <c r="E586">
        <v>9104.9499770839993</v>
      </c>
      <c r="F586">
        <v>78.34</v>
      </c>
      <c r="G586">
        <v>47.619987726680499</v>
      </c>
      <c r="H586">
        <v>-1.03005375952589E-2</v>
      </c>
      <c r="I586">
        <v>30.6882972282617</v>
      </c>
      <c r="J586">
        <v>0.90822289846082704</v>
      </c>
      <c r="K586">
        <v>78.445738431010597</v>
      </c>
      <c r="L586">
        <v>66.7399789728141</v>
      </c>
      <c r="M586">
        <v>46.337907068885102</v>
      </c>
      <c r="N586">
        <v>0.98114339218801305</v>
      </c>
      <c r="O586">
        <v>19.223895838651998</v>
      </c>
      <c r="P586">
        <v>97.828282828282795</v>
      </c>
      <c r="Q586">
        <v>0.19862261010903401</v>
      </c>
    </row>
    <row r="587" spans="1:17" hidden="1" x14ac:dyDescent="0.3">
      <c r="A587" t="s">
        <v>1301</v>
      </c>
      <c r="B587" t="s">
        <v>1302</v>
      </c>
      <c r="C587" t="s">
        <v>3157</v>
      </c>
      <c r="D587" t="s">
        <v>258</v>
      </c>
      <c r="E587">
        <v>9030.1200965000007</v>
      </c>
      <c r="F587">
        <v>4507.1499999999996</v>
      </c>
      <c r="G587">
        <v>359.99988547990301</v>
      </c>
      <c r="H587">
        <v>9.9908957451136295</v>
      </c>
      <c r="I587">
        <v>184.46315861818599</v>
      </c>
      <c r="J587">
        <v>-4.8954034843662404</v>
      </c>
      <c r="K587">
        <v>4348.2922166050603</v>
      </c>
      <c r="L587">
        <v>3113.1239708725898</v>
      </c>
      <c r="M587">
        <v>46.210600602781</v>
      </c>
      <c r="N587">
        <v>1.0182344015325999</v>
      </c>
      <c r="O587">
        <v>13.703781768967</v>
      </c>
      <c r="P587">
        <v>399.13067552602399</v>
      </c>
      <c r="Q587">
        <v>0.17118457928883599</v>
      </c>
    </row>
    <row r="588" spans="1:17" hidden="1" x14ac:dyDescent="0.3">
      <c r="A588" t="s">
        <v>1303</v>
      </c>
      <c r="B588" t="s">
        <v>1304</v>
      </c>
      <c r="C588" t="s">
        <v>3157</v>
      </c>
      <c r="D588" t="s">
        <v>133</v>
      </c>
      <c r="E588">
        <v>9018.1335845249996</v>
      </c>
      <c r="F588">
        <v>715.65</v>
      </c>
      <c r="G588">
        <v>-0.95093692001204</v>
      </c>
      <c r="H588">
        <v>3.8496666156156301</v>
      </c>
      <c r="I588">
        <v>-7.63837772611177</v>
      </c>
      <c r="J588">
        <v>2.7366712883507498</v>
      </c>
      <c r="K588">
        <v>714.99917043651203</v>
      </c>
      <c r="L588">
        <v>679.63731558729296</v>
      </c>
      <c r="M588">
        <v>52.756435016831702</v>
      </c>
      <c r="N588">
        <v>0.40933649440712999</v>
      </c>
      <c r="O588">
        <v>10.438063299098699</v>
      </c>
      <c r="P588">
        <v>38.156370656370598</v>
      </c>
    </row>
    <row r="589" spans="1:17" x14ac:dyDescent="0.3">
      <c r="A589" t="s">
        <v>1305</v>
      </c>
      <c r="B589" t="s">
        <v>1306</v>
      </c>
      <c r="C589" t="s">
        <v>3142</v>
      </c>
      <c r="D589" t="s">
        <v>529</v>
      </c>
      <c r="E589">
        <v>8944.3930140399898</v>
      </c>
      <c r="F589">
        <v>270.8</v>
      </c>
      <c r="G589">
        <v>-9.6435848055234192</v>
      </c>
      <c r="H589">
        <v>9.0625350487976097E-2</v>
      </c>
      <c r="I589">
        <v>10.730450100265299</v>
      </c>
      <c r="J589">
        <v>1.63198442529302</v>
      </c>
      <c r="K589">
        <v>269.649301062154</v>
      </c>
      <c r="L589">
        <v>242.61902894412799</v>
      </c>
      <c r="M589">
        <v>41.219868337275301</v>
      </c>
      <c r="N589">
        <v>0.49304351048963102</v>
      </c>
      <c r="O589">
        <v>9.8966026587887708</v>
      </c>
      <c r="P589">
        <v>34.325396825396801</v>
      </c>
      <c r="Q589">
        <v>5.0889197551775997E-2</v>
      </c>
    </row>
    <row r="590" spans="1:17" x14ac:dyDescent="0.3">
      <c r="A590" t="s">
        <v>1307</v>
      </c>
      <c r="B590" t="s">
        <v>1308</v>
      </c>
      <c r="C590" t="s">
        <v>3146</v>
      </c>
      <c r="D590" t="s">
        <v>51</v>
      </c>
      <c r="E590">
        <v>8899.1991914399896</v>
      </c>
      <c r="F590">
        <v>546.6</v>
      </c>
      <c r="G590">
        <v>17.195000870725998</v>
      </c>
      <c r="H590">
        <v>-0.24359867612778399</v>
      </c>
      <c r="I590">
        <v>9.1811371317211297</v>
      </c>
      <c r="J590">
        <v>7.0359913005201102</v>
      </c>
      <c r="K590">
        <v>536.517880197198</v>
      </c>
      <c r="L590">
        <v>478.73108780068497</v>
      </c>
      <c r="M590">
        <v>51.5756162971389</v>
      </c>
      <c r="N590">
        <v>0.35258864944176499</v>
      </c>
      <c r="O590">
        <v>20.5360409806073</v>
      </c>
      <c r="P590">
        <v>59.219341683658598</v>
      </c>
      <c r="Q590">
        <v>4.8686544082395998E-2</v>
      </c>
    </row>
    <row r="591" spans="1:17" x14ac:dyDescent="0.3">
      <c r="A591" t="s">
        <v>1309</v>
      </c>
      <c r="B591" t="s">
        <v>1310</v>
      </c>
      <c r="C591" t="s">
        <v>3146</v>
      </c>
      <c r="D591" t="s">
        <v>51</v>
      </c>
      <c r="E591">
        <v>8896.1743211249996</v>
      </c>
      <c r="F591">
        <v>512.85</v>
      </c>
      <c r="G591">
        <v>1.65773787077213</v>
      </c>
      <c r="H591">
        <v>2.8797980305676298</v>
      </c>
      <c r="I591">
        <v>18.8478083054199</v>
      </c>
      <c r="J591">
        <v>6.3392024719221496</v>
      </c>
      <c r="K591">
        <v>494.11165403100199</v>
      </c>
      <c r="L591">
        <v>425.45448258398801</v>
      </c>
      <c r="M591">
        <v>51.541685569324102</v>
      </c>
      <c r="N591">
        <v>0.32219113173254299</v>
      </c>
      <c r="O591">
        <v>7.8970459198596004</v>
      </c>
      <c r="P591">
        <v>60.516431924882603</v>
      </c>
    </row>
    <row r="592" spans="1:17" x14ac:dyDescent="0.3">
      <c r="A592" t="s">
        <v>1311</v>
      </c>
      <c r="B592" t="s">
        <v>1312</v>
      </c>
      <c r="C592" t="s">
        <v>3145</v>
      </c>
      <c r="D592" t="s">
        <v>48</v>
      </c>
      <c r="E592">
        <v>8881.3886679999996</v>
      </c>
      <c r="F592">
        <v>315.8</v>
      </c>
      <c r="G592">
        <v>-10.589247356552701</v>
      </c>
      <c r="H592">
        <v>-3.1985797742790298</v>
      </c>
      <c r="I592">
        <v>9.2017612441386305</v>
      </c>
      <c r="J592">
        <v>1.5376868622722599</v>
      </c>
      <c r="K592">
        <v>334.66173657303199</v>
      </c>
      <c r="L592">
        <v>314.24441124452602</v>
      </c>
      <c r="M592">
        <v>39.289498110095103</v>
      </c>
      <c r="N592">
        <v>0.358995829125768</v>
      </c>
      <c r="O592">
        <v>31.538948701709899</v>
      </c>
      <c r="P592">
        <v>33.389651531151003</v>
      </c>
      <c r="Q592">
        <v>-1.2430890321671001E-2</v>
      </c>
    </row>
    <row r="593" spans="1:17" x14ac:dyDescent="0.3">
      <c r="A593" t="s">
        <v>1313</v>
      </c>
      <c r="B593" t="s">
        <v>1314</v>
      </c>
      <c r="C593" t="s">
        <v>3146</v>
      </c>
      <c r="D593" t="s">
        <v>275</v>
      </c>
      <c r="E593">
        <v>8846.8233484600005</v>
      </c>
      <c r="F593">
        <v>1349.3</v>
      </c>
      <c r="G593">
        <v>4.1126695155008504</v>
      </c>
      <c r="H593">
        <v>-0.60208102022056098</v>
      </c>
      <c r="I593">
        <v>-3.9894112948966001</v>
      </c>
      <c r="J593">
        <v>-3.4154561732240598</v>
      </c>
      <c r="K593">
        <v>1355.88326950752</v>
      </c>
      <c r="L593">
        <v>1256.98122145191</v>
      </c>
      <c r="M593">
        <v>38.0059759875571</v>
      </c>
      <c r="N593">
        <v>0.55737096949440601</v>
      </c>
      <c r="O593">
        <v>22.578373971689</v>
      </c>
      <c r="P593">
        <v>38.120585525642298</v>
      </c>
    </row>
    <row r="594" spans="1:17" x14ac:dyDescent="0.3">
      <c r="A594" t="s">
        <v>1315</v>
      </c>
      <c r="B594" t="s">
        <v>1316</v>
      </c>
      <c r="C594" t="s">
        <v>3144</v>
      </c>
      <c r="D594" t="s">
        <v>237</v>
      </c>
      <c r="E594">
        <v>8816.180918</v>
      </c>
      <c r="F594">
        <v>660.25</v>
      </c>
      <c r="G594">
        <v>-21.317425463910599</v>
      </c>
      <c r="H594">
        <v>-3.1349720119016702</v>
      </c>
      <c r="I594">
        <v>4.25825881372013</v>
      </c>
      <c r="J594">
        <v>1.4275237039608699</v>
      </c>
      <c r="K594">
        <v>687.85367782992296</v>
      </c>
      <c r="L594">
        <v>644.93706295736104</v>
      </c>
      <c r="M594">
        <v>37.849687827001503</v>
      </c>
      <c r="N594">
        <v>0.347952010875895</v>
      </c>
      <c r="O594">
        <v>29.4964028776978</v>
      </c>
      <c r="P594">
        <v>19.697244379985499</v>
      </c>
      <c r="Q594">
        <v>6.7211377082869006E-2</v>
      </c>
    </row>
    <row r="595" spans="1:17" x14ac:dyDescent="0.3">
      <c r="A595" t="s">
        <v>1317</v>
      </c>
      <c r="B595" t="s">
        <v>1318</v>
      </c>
      <c r="C595" t="s">
        <v>3154</v>
      </c>
      <c r="D595" t="s">
        <v>114</v>
      </c>
      <c r="E595">
        <v>8785.5943452899992</v>
      </c>
      <c r="F595">
        <v>4440.1000000000004</v>
      </c>
      <c r="G595">
        <v>106.52743021606599</v>
      </c>
      <c r="H595">
        <v>24.789130872858099</v>
      </c>
      <c r="I595">
        <v>101.970014985847</v>
      </c>
      <c r="J595">
        <v>1.47737737416257</v>
      </c>
      <c r="K595">
        <v>3886.07322539917</v>
      </c>
      <c r="L595">
        <v>3017.9496960787001</v>
      </c>
      <c r="M595">
        <v>63.712879016762102</v>
      </c>
      <c r="N595">
        <v>1.04409795058153</v>
      </c>
      <c r="O595">
        <v>1.34906871466857</v>
      </c>
      <c r="P595">
        <v>178.376175548589</v>
      </c>
      <c r="Q595">
        <v>-6.9464170803820004E-3</v>
      </c>
    </row>
    <row r="596" spans="1:17" x14ac:dyDescent="0.3">
      <c r="A596" t="s">
        <v>1319</v>
      </c>
      <c r="B596" t="s">
        <v>1320</v>
      </c>
      <c r="C596" t="s">
        <v>3148</v>
      </c>
      <c r="D596" t="s">
        <v>190</v>
      </c>
      <c r="E596">
        <v>8766.1196999999993</v>
      </c>
      <c r="F596">
        <v>573.75</v>
      </c>
      <c r="G596">
        <v>-7.2343763043609002</v>
      </c>
      <c r="H596">
        <v>5.9402371014317303</v>
      </c>
      <c r="I596">
        <v>0.99510513837090597</v>
      </c>
      <c r="J596">
        <v>-0.11855204200741699</v>
      </c>
      <c r="K596">
        <v>579.29796345546004</v>
      </c>
      <c r="L596">
        <v>554.29791325914198</v>
      </c>
      <c r="M596">
        <v>46.345870353123303</v>
      </c>
      <c r="N596">
        <v>0.55930755977010205</v>
      </c>
      <c r="O596">
        <v>23.363834422657899</v>
      </c>
      <c r="P596">
        <v>32.505773672055398</v>
      </c>
      <c r="Q596">
        <v>6.9567642670614993E-2</v>
      </c>
    </row>
    <row r="597" spans="1:17" hidden="1" x14ac:dyDescent="0.3">
      <c r="A597" t="s">
        <v>1321</v>
      </c>
      <c r="B597" t="s">
        <v>1322</v>
      </c>
      <c r="C597" t="s">
        <v>3157</v>
      </c>
      <c r="D597" t="s">
        <v>48</v>
      </c>
      <c r="E597">
        <v>8763.012933</v>
      </c>
      <c r="F597">
        <v>800.7</v>
      </c>
      <c r="G597">
        <v>233.80987514311599</v>
      </c>
      <c r="H597">
        <v>6.6502680800957199</v>
      </c>
      <c r="I597">
        <v>242.074293291412</v>
      </c>
      <c r="J597">
        <v>7.0910518118568797</v>
      </c>
      <c r="K597">
        <v>708.60730282892405</v>
      </c>
      <c r="L597">
        <v>464.20074627892399</v>
      </c>
      <c r="M597">
        <v>63.656734340936403</v>
      </c>
      <c r="N597">
        <v>0.40908557876992002</v>
      </c>
      <c r="O597">
        <v>10.771824653428199</v>
      </c>
      <c r="P597">
        <v>418.084762212876</v>
      </c>
    </row>
    <row r="598" spans="1:17" x14ac:dyDescent="0.3">
      <c r="A598" t="s">
        <v>1323</v>
      </c>
      <c r="B598" t="s">
        <v>1324</v>
      </c>
      <c r="C598" t="s">
        <v>3141</v>
      </c>
      <c r="D598" t="s">
        <v>278</v>
      </c>
      <c r="E598">
        <v>8756.4122341999991</v>
      </c>
      <c r="F598">
        <v>742.9</v>
      </c>
      <c r="G598">
        <v>-6.6681676006163899</v>
      </c>
      <c r="H598">
        <v>4.6043514662751397</v>
      </c>
      <c r="I598">
        <v>1.71508746742312</v>
      </c>
      <c r="J598">
        <v>3.4442146511412299</v>
      </c>
      <c r="K598">
        <v>745.45698601392803</v>
      </c>
      <c r="L598">
        <v>721.74090651786605</v>
      </c>
      <c r="M598">
        <v>52.9872252697403</v>
      </c>
      <c r="N598">
        <v>0.89608114511625503</v>
      </c>
      <c r="O598">
        <v>24.0678422398707</v>
      </c>
      <c r="P598">
        <v>28.4294234592445</v>
      </c>
      <c r="Q598">
        <v>8.0731801694941999E-2</v>
      </c>
    </row>
    <row r="599" spans="1:17" hidden="1" x14ac:dyDescent="0.3">
      <c r="A599" t="s">
        <v>1325</v>
      </c>
      <c r="B599" t="s">
        <v>1326</v>
      </c>
      <c r="C599" t="s">
        <v>3157</v>
      </c>
      <c r="D599" t="s">
        <v>89</v>
      </c>
      <c r="E599">
        <v>8665.5532245359991</v>
      </c>
      <c r="F599">
        <v>186.02</v>
      </c>
      <c r="G599">
        <v>422.19096306215499</v>
      </c>
      <c r="H599">
        <v>23.935728185089999</v>
      </c>
      <c r="I599">
        <v>228.01449066952301</v>
      </c>
      <c r="J599">
        <v>11.775223680357801</v>
      </c>
      <c r="K599">
        <v>135.84262231848899</v>
      </c>
      <c r="L599">
        <v>86.169764930149995</v>
      </c>
      <c r="M599">
        <v>77.435325889486407</v>
      </c>
      <c r="N599">
        <v>0.74577762480464804</v>
      </c>
      <c r="O599">
        <v>0.56445543489946903</v>
      </c>
      <c r="P599">
        <v>571.55234657039705</v>
      </c>
      <c r="Q599">
        <v>0.14210239066414301</v>
      </c>
    </row>
    <row r="600" spans="1:17" x14ac:dyDescent="0.3">
      <c r="A600" t="s">
        <v>1327</v>
      </c>
      <c r="B600" t="s">
        <v>1328</v>
      </c>
      <c r="C600" t="s">
        <v>3146</v>
      </c>
      <c r="D600" t="s">
        <v>51</v>
      </c>
      <c r="E600">
        <v>8643.2982073999992</v>
      </c>
      <c r="F600">
        <v>5207</v>
      </c>
      <c r="G600">
        <v>-23.4286771157781</v>
      </c>
      <c r="H600">
        <v>4.7575484256758296</v>
      </c>
      <c r="I600">
        <v>-0.97261698782744299</v>
      </c>
      <c r="J600">
        <v>-6.2108063818722303E-2</v>
      </c>
      <c r="K600">
        <v>5251.5532651209396</v>
      </c>
      <c r="L600">
        <v>5103.9672697554797</v>
      </c>
      <c r="M600">
        <v>39.4332775770742</v>
      </c>
      <c r="N600">
        <v>0.56296066812656298</v>
      </c>
      <c r="O600">
        <v>8.3704628384866595</v>
      </c>
      <c r="P600">
        <v>12.3033289838349</v>
      </c>
      <c r="Q600">
        <v>-5.3511599807584999E-2</v>
      </c>
    </row>
    <row r="601" spans="1:17" hidden="1" x14ac:dyDescent="0.3">
      <c r="A601" t="s">
        <v>1329</v>
      </c>
      <c r="B601" t="s">
        <v>1330</v>
      </c>
      <c r="C601" t="s">
        <v>3157</v>
      </c>
      <c r="D601" t="s">
        <v>745</v>
      </c>
      <c r="E601">
        <v>8642.3479203879997</v>
      </c>
      <c r="F601">
        <v>526.73</v>
      </c>
      <c r="G601">
        <v>-8.68410460444119</v>
      </c>
      <c r="H601">
        <v>2.1091728149246101</v>
      </c>
      <c r="I601">
        <v>-2.1770063315500399</v>
      </c>
      <c r="J601">
        <v>1.96599865852025</v>
      </c>
      <c r="K601">
        <v>532.01032755802805</v>
      </c>
      <c r="L601">
        <v>507.88179476584702</v>
      </c>
      <c r="M601">
        <v>73.886051750125603</v>
      </c>
      <c r="N601">
        <v>0.40863556628069803</v>
      </c>
      <c r="O601">
        <v>6.50048411899835</v>
      </c>
      <c r="P601">
        <v>22.7436907230909</v>
      </c>
      <c r="Q601">
        <v>-1.0545973830429E-2</v>
      </c>
    </row>
    <row r="602" spans="1:17" hidden="1" x14ac:dyDescent="0.3">
      <c r="A602" t="s">
        <v>1331</v>
      </c>
      <c r="B602" t="s">
        <v>1332</v>
      </c>
      <c r="C602" t="s">
        <v>3154</v>
      </c>
      <c r="D602" t="s">
        <v>286</v>
      </c>
      <c r="E602">
        <v>8633.0924992</v>
      </c>
      <c r="F602">
        <v>388</v>
      </c>
      <c r="G602">
        <v>-28.289075030292501</v>
      </c>
      <c r="H602">
        <v>4.7595338087582704</v>
      </c>
      <c r="I602">
        <v>-28.369963904609801</v>
      </c>
      <c r="J602">
        <v>4.7040960307887199</v>
      </c>
      <c r="K602">
        <v>388.462920974604</v>
      </c>
      <c r="M602">
        <v>65.255026696421993</v>
      </c>
      <c r="N602">
        <v>0.58755941506238896</v>
      </c>
      <c r="O602">
        <v>38.724226804123703</v>
      </c>
      <c r="P602">
        <v>13.4502923976608</v>
      </c>
    </row>
    <row r="603" spans="1:17" hidden="1" x14ac:dyDescent="0.3">
      <c r="A603" t="s">
        <v>1333</v>
      </c>
      <c r="B603" t="s">
        <v>1334</v>
      </c>
      <c r="C603" t="s">
        <v>3157</v>
      </c>
      <c r="D603" t="s">
        <v>117</v>
      </c>
      <c r="E603">
        <v>8633.0322121000008</v>
      </c>
      <c r="F603">
        <v>357.8</v>
      </c>
      <c r="G603">
        <v>257.74711279477498</v>
      </c>
      <c r="H603">
        <v>-0.43598283429129697</v>
      </c>
      <c r="I603">
        <v>38.115807937447798</v>
      </c>
      <c r="J603">
        <v>-0.14910406396145701</v>
      </c>
      <c r="K603">
        <v>358.55915405263403</v>
      </c>
      <c r="L603">
        <v>285.98930580685902</v>
      </c>
      <c r="M603">
        <v>44.858757312104302</v>
      </c>
      <c r="N603">
        <v>0.30680045310075199</v>
      </c>
      <c r="O603">
        <v>11.6126327557294</v>
      </c>
      <c r="P603">
        <v>354.34920634920599</v>
      </c>
      <c r="Q603">
        <v>0.152883829831269</v>
      </c>
    </row>
    <row r="604" spans="1:17" x14ac:dyDescent="0.3">
      <c r="A604" t="s">
        <v>1335</v>
      </c>
      <c r="B604" t="s">
        <v>1336</v>
      </c>
      <c r="C604" t="s">
        <v>3142</v>
      </c>
      <c r="D604" t="s">
        <v>24</v>
      </c>
      <c r="E604">
        <v>8601.1681498259895</v>
      </c>
      <c r="F604">
        <v>227.74</v>
      </c>
      <c r="G604">
        <v>-30.9745387821471</v>
      </c>
      <c r="H604">
        <v>1.9840647877545401</v>
      </c>
      <c r="I604">
        <v>-10.7994848478181</v>
      </c>
      <c r="J604">
        <v>3.43944943168384</v>
      </c>
      <c r="K604">
        <v>227.96105948175699</v>
      </c>
      <c r="L604">
        <v>224.15296976400799</v>
      </c>
      <c r="M604">
        <v>46.539894690640701</v>
      </c>
      <c r="N604">
        <v>0.55349521199027596</v>
      </c>
      <c r="O604">
        <v>25.823307280231798</v>
      </c>
      <c r="P604">
        <v>18.6145833333333</v>
      </c>
      <c r="Q604">
        <v>0.128622931076151</v>
      </c>
    </row>
    <row r="605" spans="1:17" x14ac:dyDescent="0.3">
      <c r="A605" t="s">
        <v>1337</v>
      </c>
      <c r="B605" t="s">
        <v>1338</v>
      </c>
      <c r="C605" t="s">
        <v>3155</v>
      </c>
      <c r="D605" t="s">
        <v>133</v>
      </c>
      <c r="E605">
        <v>8567.99064731</v>
      </c>
      <c r="F605">
        <v>584.9</v>
      </c>
      <c r="G605">
        <v>-2.2932842692338502</v>
      </c>
      <c r="H605">
        <v>5.0448452320527997</v>
      </c>
      <c r="I605">
        <v>21.532097657068402</v>
      </c>
      <c r="J605">
        <v>5.48214681746063</v>
      </c>
      <c r="K605">
        <v>573.72748358285696</v>
      </c>
      <c r="L605">
        <v>519.258370211488</v>
      </c>
      <c r="M605">
        <v>56.816021812803299</v>
      </c>
      <c r="N605">
        <v>0.62467265814586104</v>
      </c>
      <c r="O605">
        <v>19.507608138143201</v>
      </c>
      <c r="P605">
        <v>53.900802525983401</v>
      </c>
      <c r="Q605">
        <v>1.5646264421270002E-2</v>
      </c>
    </row>
    <row r="606" spans="1:17" x14ac:dyDescent="0.3">
      <c r="A606" t="s">
        <v>1339</v>
      </c>
      <c r="B606" t="s">
        <v>1340</v>
      </c>
      <c r="C606" t="s">
        <v>3159</v>
      </c>
      <c r="D606" t="s">
        <v>1183</v>
      </c>
      <c r="E606">
        <v>8566.1327824580003</v>
      </c>
      <c r="F606">
        <v>81.819999999999993</v>
      </c>
      <c r="G606">
        <v>-19.5564328698173</v>
      </c>
      <c r="H606">
        <v>-3.3828019545189001</v>
      </c>
      <c r="I606">
        <v>-20.329071994694001</v>
      </c>
      <c r="J606">
        <v>11.824786566369999</v>
      </c>
      <c r="K606">
        <v>85.509234960349801</v>
      </c>
      <c r="L606">
        <v>86.560672934383007</v>
      </c>
      <c r="M606">
        <v>50.174157677254698</v>
      </c>
      <c r="N606">
        <v>1.1205582412545201</v>
      </c>
      <c r="O606">
        <v>65.851869958445306</v>
      </c>
      <c r="P606">
        <v>24.4410646387832</v>
      </c>
      <c r="Q606">
        <v>1.3730190653613E-2</v>
      </c>
    </row>
    <row r="607" spans="1:17" x14ac:dyDescent="0.3">
      <c r="A607" t="s">
        <v>1341</v>
      </c>
      <c r="B607" t="s">
        <v>1342</v>
      </c>
      <c r="C607" t="s">
        <v>3151</v>
      </c>
      <c r="D607" t="s">
        <v>1343</v>
      </c>
      <c r="E607">
        <v>8565.3622123099994</v>
      </c>
      <c r="F607">
        <v>268.85000000000002</v>
      </c>
      <c r="G607">
        <v>11.7535396942312</v>
      </c>
      <c r="H607">
        <v>10.6323482416616</v>
      </c>
      <c r="I607">
        <v>39.8021027012555</v>
      </c>
      <c r="J607">
        <v>1.4387415529573999</v>
      </c>
      <c r="K607">
        <v>250.60471701271001</v>
      </c>
      <c r="L607">
        <v>219.557499579227</v>
      </c>
      <c r="M607">
        <v>58.730133703099803</v>
      </c>
      <c r="N607">
        <v>0.85863000441064796</v>
      </c>
      <c r="O607">
        <v>3.1430165519806499</v>
      </c>
      <c r="P607">
        <v>58.520047169811299</v>
      </c>
      <c r="Q607">
        <v>5.9544951612299996E-3</v>
      </c>
    </row>
    <row r="608" spans="1:17" x14ac:dyDescent="0.3">
      <c r="A608" t="s">
        <v>1344</v>
      </c>
      <c r="B608" t="s">
        <v>1345</v>
      </c>
      <c r="C608" t="s">
        <v>3155</v>
      </c>
      <c r="D608" t="s">
        <v>133</v>
      </c>
      <c r="E608">
        <v>8522.1605980000004</v>
      </c>
      <c r="F608">
        <v>1022</v>
      </c>
      <c r="G608">
        <v>105.64297195369799</v>
      </c>
      <c r="H608">
        <v>28.203926616680999</v>
      </c>
      <c r="I608">
        <v>21.065448861553701</v>
      </c>
      <c r="J608">
        <v>19.8082849993793</v>
      </c>
      <c r="K608">
        <v>874.41383406504406</v>
      </c>
      <c r="L608">
        <v>785.37929187659404</v>
      </c>
      <c r="M608">
        <v>81.647572775288197</v>
      </c>
      <c r="N608">
        <v>2.5152048447554298</v>
      </c>
      <c r="O608">
        <v>8.6105675146771006</v>
      </c>
      <c r="P608">
        <v>182.47650635710301</v>
      </c>
      <c r="Q608">
        <v>0.14655669290201401</v>
      </c>
    </row>
    <row r="609" spans="1:17" x14ac:dyDescent="0.3">
      <c r="A609" t="s">
        <v>1346</v>
      </c>
      <c r="B609" t="s">
        <v>1347</v>
      </c>
      <c r="C609" t="s">
        <v>3156</v>
      </c>
      <c r="D609" t="s">
        <v>395</v>
      </c>
      <c r="E609">
        <v>8460.8733944899996</v>
      </c>
      <c r="F609">
        <v>212.33</v>
      </c>
      <c r="G609">
        <v>-22.795851865836401</v>
      </c>
      <c r="H609">
        <v>-0.485315543597651</v>
      </c>
      <c r="I609">
        <v>-16.8307664528046</v>
      </c>
      <c r="J609">
        <v>2.0044686382378001</v>
      </c>
      <c r="K609">
        <v>222.94015333833801</v>
      </c>
      <c r="L609">
        <v>223.62241939185199</v>
      </c>
      <c r="M609">
        <v>42.456832071085998</v>
      </c>
      <c r="N609">
        <v>0.67630183856102299</v>
      </c>
      <c r="O609">
        <v>51.768473602411298</v>
      </c>
      <c r="P609">
        <v>18.553880513679498</v>
      </c>
      <c r="Q609">
        <v>5.4870807552939001E-2</v>
      </c>
    </row>
    <row r="610" spans="1:17" x14ac:dyDescent="0.3">
      <c r="A610" t="s">
        <v>1348</v>
      </c>
      <c r="B610" t="s">
        <v>1349</v>
      </c>
      <c r="C610" t="s">
        <v>3161</v>
      </c>
      <c r="D610" t="s">
        <v>1350</v>
      </c>
      <c r="E610">
        <v>8450.6359304399994</v>
      </c>
      <c r="F610">
        <v>498.85</v>
      </c>
      <c r="G610">
        <v>1.0614458177019099</v>
      </c>
      <c r="H610">
        <v>11.6752334333883</v>
      </c>
      <c r="I610">
        <v>28.971256582024999</v>
      </c>
      <c r="J610">
        <v>2.9037695325177002</v>
      </c>
      <c r="K610">
        <v>479.72944269314399</v>
      </c>
      <c r="L610">
        <v>443.940878173214</v>
      </c>
      <c r="M610">
        <v>57.876126145087397</v>
      </c>
      <c r="N610">
        <v>2.0581379186419402</v>
      </c>
      <c r="O610">
        <v>28.0445023554174</v>
      </c>
      <c r="P610">
        <v>56.330303979943501</v>
      </c>
      <c r="Q610">
        <v>9.2839164746019998E-2</v>
      </c>
    </row>
    <row r="611" spans="1:17" x14ac:dyDescent="0.3">
      <c r="A611" t="s">
        <v>1351</v>
      </c>
      <c r="B611" t="s">
        <v>1352</v>
      </c>
      <c r="C611" t="s">
        <v>3150</v>
      </c>
      <c r="D611" t="s">
        <v>77</v>
      </c>
      <c r="E611">
        <v>8433.6285811220005</v>
      </c>
      <c r="F611">
        <v>208.66</v>
      </c>
      <c r="G611">
        <v>-4.2092989807588399</v>
      </c>
      <c r="H611">
        <v>2.6741084861298399</v>
      </c>
      <c r="I611">
        <v>-17.6723224946663</v>
      </c>
      <c r="J611">
        <v>-0.15261116584277101</v>
      </c>
      <c r="K611">
        <v>211.60576759350701</v>
      </c>
      <c r="L611">
        <v>203.76499801640799</v>
      </c>
      <c r="M611">
        <v>47.510751001510002</v>
      </c>
      <c r="N611">
        <v>0.50344110723292601</v>
      </c>
      <c r="O611">
        <v>22.687625802741302</v>
      </c>
      <c r="P611">
        <v>41.945578231292501</v>
      </c>
      <c r="Q611">
        <v>8.7932308739576998E-2</v>
      </c>
    </row>
    <row r="612" spans="1:17" x14ac:dyDescent="0.3">
      <c r="A612" t="s">
        <v>1353</v>
      </c>
      <c r="B612" t="s">
        <v>1354</v>
      </c>
      <c r="C612" t="s">
        <v>3144</v>
      </c>
      <c r="D612" t="s">
        <v>384</v>
      </c>
      <c r="E612">
        <v>8418.6174776999997</v>
      </c>
      <c r="F612">
        <v>617.9</v>
      </c>
      <c r="G612">
        <v>18.821135009961601</v>
      </c>
      <c r="H612">
        <v>-4.4392202348612297</v>
      </c>
      <c r="I612">
        <v>12.353158737509601</v>
      </c>
      <c r="J612">
        <v>6.1619336081418501</v>
      </c>
      <c r="K612">
        <v>643.87274875864</v>
      </c>
      <c r="L612">
        <v>582.21392476174105</v>
      </c>
      <c r="M612">
        <v>44.872502935217298</v>
      </c>
      <c r="N612">
        <v>0.15626389480198399</v>
      </c>
      <c r="O612">
        <v>28.337918757080399</v>
      </c>
      <c r="P612">
        <v>60.119201865768296</v>
      </c>
      <c r="Q612">
        <v>-5.2748420176629996E-3</v>
      </c>
    </row>
    <row r="613" spans="1:17" x14ac:dyDescent="0.3">
      <c r="A613" t="s">
        <v>1355</v>
      </c>
      <c r="B613" t="s">
        <v>1356</v>
      </c>
      <c r="C613" t="s">
        <v>3146</v>
      </c>
      <c r="D613" t="s">
        <v>51</v>
      </c>
      <c r="E613">
        <v>8398.7721335799997</v>
      </c>
      <c r="F613">
        <v>858.85</v>
      </c>
      <c r="G613">
        <v>126.235766654011</v>
      </c>
      <c r="H613">
        <v>1.8036630046786899</v>
      </c>
      <c r="I613">
        <v>52.013970011003799</v>
      </c>
      <c r="J613">
        <v>7.7694315723868499</v>
      </c>
      <c r="K613">
        <v>794.82836552417905</v>
      </c>
      <c r="L613">
        <v>610.64737455798104</v>
      </c>
      <c r="M613">
        <v>53.465618884166297</v>
      </c>
      <c r="N613">
        <v>0.66138278148742002</v>
      </c>
      <c r="O613">
        <v>11.7191593409792</v>
      </c>
      <c r="P613">
        <v>189.36994609164401</v>
      </c>
      <c r="Q613">
        <v>3.7136388819724003E-2</v>
      </c>
    </row>
    <row r="614" spans="1:17" hidden="1" x14ac:dyDescent="0.3">
      <c r="A614" t="s">
        <v>1357</v>
      </c>
      <c r="B614" t="s">
        <v>1358</v>
      </c>
      <c r="C614" t="s">
        <v>3157</v>
      </c>
      <c r="D614" t="s">
        <v>745</v>
      </c>
      <c r="E614">
        <v>8375.5088797930002</v>
      </c>
      <c r="F614">
        <v>261.36</v>
      </c>
      <c r="G614">
        <v>1.53579241500219</v>
      </c>
      <c r="H614">
        <v>1.34419742884392</v>
      </c>
      <c r="I614">
        <v>1.5763059632288201</v>
      </c>
      <c r="J614">
        <v>0.76765285644126302</v>
      </c>
      <c r="K614">
        <v>264.06478316429798</v>
      </c>
      <c r="L614">
        <v>245.78171132747499</v>
      </c>
      <c r="M614">
        <v>59.785019392106697</v>
      </c>
      <c r="N614">
        <v>0.68705603390530001</v>
      </c>
      <c r="O614">
        <v>6.0797367615549298</v>
      </c>
      <c r="P614">
        <v>32.737430167597701</v>
      </c>
      <c r="Q614">
        <v>1.1816369177710001E-3</v>
      </c>
    </row>
    <row r="615" spans="1:17" hidden="1" x14ac:dyDescent="0.3">
      <c r="A615" t="s">
        <v>1359</v>
      </c>
      <c r="B615" t="s">
        <v>1360</v>
      </c>
      <c r="C615" t="s">
        <v>3157</v>
      </c>
      <c r="D615" t="s">
        <v>1361</v>
      </c>
      <c r="E615">
        <v>8369.7008711939998</v>
      </c>
      <c r="F615">
        <v>1230.3900000000001</v>
      </c>
      <c r="K615">
        <v>1221.0284065276701</v>
      </c>
      <c r="L615">
        <v>1201.49851616978</v>
      </c>
      <c r="M615">
        <v>68.273684852772604</v>
      </c>
      <c r="N615">
        <v>1</v>
      </c>
      <c r="Q615">
        <v>-6.1080809493942997E-2</v>
      </c>
    </row>
    <row r="616" spans="1:17" x14ac:dyDescent="0.3">
      <c r="A616" t="s">
        <v>1362</v>
      </c>
      <c r="B616" t="s">
        <v>1363</v>
      </c>
      <c r="C616" t="s">
        <v>3151</v>
      </c>
      <c r="D616" t="s">
        <v>757</v>
      </c>
      <c r="E616">
        <v>8352.4618175179894</v>
      </c>
      <c r="F616">
        <v>209.09</v>
      </c>
      <c r="G616">
        <v>27.749475185514701</v>
      </c>
      <c r="H616">
        <v>-4.2645749404300703</v>
      </c>
      <c r="I616">
        <v>14.285688866159701</v>
      </c>
      <c r="J616">
        <v>10.699301039184199</v>
      </c>
      <c r="K616">
        <v>220.09483176800401</v>
      </c>
      <c r="L616">
        <v>203.11192882133</v>
      </c>
      <c r="M616">
        <v>56.757377923520203</v>
      </c>
      <c r="N616">
        <v>0.91361420254178904</v>
      </c>
      <c r="O616">
        <v>41.800181739920603</v>
      </c>
      <c r="P616">
        <v>88.879855465221297</v>
      </c>
      <c r="Q616">
        <v>0.16257165819515601</v>
      </c>
    </row>
    <row r="617" spans="1:17" hidden="1" x14ac:dyDescent="0.3">
      <c r="A617" t="s">
        <v>1364</v>
      </c>
      <c r="B617" t="s">
        <v>1365</v>
      </c>
      <c r="C617" t="s">
        <v>3157</v>
      </c>
      <c r="D617" t="s">
        <v>105</v>
      </c>
      <c r="E617">
        <v>8320.6047388749994</v>
      </c>
      <c r="F617">
        <v>2592.85</v>
      </c>
      <c r="G617">
        <v>-47.831952788295602</v>
      </c>
      <c r="H617">
        <v>-0.610137096136252</v>
      </c>
      <c r="I617">
        <v>-16.490989680020899</v>
      </c>
      <c r="J617">
        <v>1.38111821462119</v>
      </c>
      <c r="K617">
        <v>2676.54473540749</v>
      </c>
      <c r="L617">
        <v>2693.7618403317601</v>
      </c>
      <c r="M617">
        <v>43.403182336099697</v>
      </c>
      <c r="N617">
        <v>0.71225834940838095</v>
      </c>
      <c r="O617">
        <v>34.986597759222398</v>
      </c>
      <c r="P617">
        <v>10.3810131971051</v>
      </c>
      <c r="Q617">
        <v>4.9597114640189998E-3</v>
      </c>
    </row>
    <row r="618" spans="1:17" hidden="1" x14ac:dyDescent="0.3">
      <c r="A618" t="s">
        <v>1366</v>
      </c>
      <c r="B618" t="s">
        <v>1367</v>
      </c>
      <c r="C618" t="s">
        <v>3157</v>
      </c>
      <c r="D618" t="s">
        <v>609</v>
      </c>
      <c r="E618">
        <v>8320.165330365</v>
      </c>
      <c r="F618">
        <v>4190.8500000000004</v>
      </c>
      <c r="G618">
        <v>6.0885563315846296</v>
      </c>
      <c r="H618">
        <v>9.6349720400459997</v>
      </c>
      <c r="I618">
        <v>16.214865455533701</v>
      </c>
      <c r="J618">
        <v>8.4836475304686694</v>
      </c>
      <c r="K618">
        <v>3920.4316745026599</v>
      </c>
      <c r="L618">
        <v>3659.5001418880001</v>
      </c>
      <c r="M618">
        <v>70.794548460611594</v>
      </c>
      <c r="N618">
        <v>0.71578456101349497</v>
      </c>
      <c r="O618">
        <v>3.4384432752305498</v>
      </c>
      <c r="P618">
        <v>38.469544530901501</v>
      </c>
      <c r="Q618">
        <v>-8.9584336375489997E-3</v>
      </c>
    </row>
    <row r="619" spans="1:17" x14ac:dyDescent="0.3">
      <c r="A619" t="s">
        <v>1368</v>
      </c>
      <c r="B619" t="s">
        <v>1369</v>
      </c>
      <c r="C619" t="s">
        <v>3152</v>
      </c>
      <c r="D619" t="s">
        <v>89</v>
      </c>
      <c r="E619">
        <v>8293.8522483100005</v>
      </c>
      <c r="F619">
        <v>280.89999999999998</v>
      </c>
      <c r="G619">
        <v>-63.420224614141702</v>
      </c>
      <c r="H619">
        <v>-2.9042373855511201</v>
      </c>
      <c r="I619">
        <v>-15.6317276570326</v>
      </c>
      <c r="J619">
        <v>1.44168884803595</v>
      </c>
      <c r="K619">
        <v>289.38861485424201</v>
      </c>
      <c r="L619">
        <v>325.74900244727201</v>
      </c>
      <c r="M619">
        <v>44.1844924825878</v>
      </c>
      <c r="N619">
        <v>0.90765097847672305</v>
      </c>
      <c r="O619">
        <v>68.387326450694204</v>
      </c>
      <c r="P619">
        <v>7.6245210727969104</v>
      </c>
      <c r="Q619">
        <v>-0.10004061925678499</v>
      </c>
    </row>
    <row r="620" spans="1:17" hidden="1" x14ac:dyDescent="0.3">
      <c r="A620" t="s">
        <v>1370</v>
      </c>
      <c r="B620" t="s">
        <v>1371</v>
      </c>
      <c r="C620" t="s">
        <v>3157</v>
      </c>
      <c r="D620" t="s">
        <v>57</v>
      </c>
      <c r="E620">
        <v>8275.33313026</v>
      </c>
      <c r="F620">
        <v>15.41</v>
      </c>
      <c r="G620">
        <v>96.799934708367303</v>
      </c>
      <c r="H620">
        <v>5.2776248326819699</v>
      </c>
      <c r="I620">
        <v>64.366219306183794</v>
      </c>
      <c r="J620">
        <v>-2.3490033889699702</v>
      </c>
      <c r="K620">
        <v>15.754681607972101</v>
      </c>
      <c r="L620">
        <v>13.5071339569517</v>
      </c>
      <c r="M620">
        <v>40.071689393057802</v>
      </c>
      <c r="N620">
        <v>1.29280801290603</v>
      </c>
      <c r="O620">
        <v>36.924075275794898</v>
      </c>
      <c r="P620">
        <v>131.72932330827001</v>
      </c>
      <c r="Q620">
        <v>0.120122553000289</v>
      </c>
    </row>
    <row r="621" spans="1:17" x14ac:dyDescent="0.3">
      <c r="A621" t="s">
        <v>1372</v>
      </c>
      <c r="B621" t="s">
        <v>1373</v>
      </c>
      <c r="C621" t="s">
        <v>3153</v>
      </c>
      <c r="D621" t="s">
        <v>432</v>
      </c>
      <c r="E621">
        <v>8238.3084531460008</v>
      </c>
      <c r="F621">
        <v>186.98</v>
      </c>
      <c r="G621">
        <v>-41.135512139173599</v>
      </c>
      <c r="H621">
        <v>-5.3004456654138199</v>
      </c>
      <c r="I621">
        <v>3.8143563360266501</v>
      </c>
      <c r="J621">
        <v>-1.04183074465575</v>
      </c>
      <c r="K621">
        <v>195.16287487006599</v>
      </c>
      <c r="L621">
        <v>193.31667536091001</v>
      </c>
      <c r="M621">
        <v>29.9982585601925</v>
      </c>
      <c r="N621">
        <v>0.28785329508098101</v>
      </c>
      <c r="O621">
        <v>22.7404000427853</v>
      </c>
      <c r="P621">
        <v>28.951724137930999</v>
      </c>
    </row>
    <row r="622" spans="1:17" x14ac:dyDescent="0.3">
      <c r="A622" t="s">
        <v>1374</v>
      </c>
      <c r="B622" t="s">
        <v>1375</v>
      </c>
      <c r="C622" t="s">
        <v>3148</v>
      </c>
      <c r="D622" t="s">
        <v>190</v>
      </c>
      <c r="E622">
        <v>8236.6178280000004</v>
      </c>
      <c r="F622">
        <v>417.8</v>
      </c>
      <c r="G622">
        <v>9.8040480252597995</v>
      </c>
      <c r="H622">
        <v>-6.0165043889988201</v>
      </c>
      <c r="I622">
        <v>24.676423387816399</v>
      </c>
      <c r="J622">
        <v>4.6495921969991603</v>
      </c>
      <c r="K622">
        <v>422.670229086576</v>
      </c>
      <c r="L622">
        <v>353.32933844256399</v>
      </c>
      <c r="M622">
        <v>50.307470057247698</v>
      </c>
      <c r="N622">
        <v>0.995907284273852</v>
      </c>
      <c r="O622">
        <v>16.1560555289612</v>
      </c>
      <c r="P622">
        <v>74.010828821324395</v>
      </c>
    </row>
    <row r="623" spans="1:17" hidden="1" x14ac:dyDescent="0.3">
      <c r="A623" t="s">
        <v>1376</v>
      </c>
      <c r="B623" t="s">
        <v>1377</v>
      </c>
      <c r="C623" t="s">
        <v>3157</v>
      </c>
      <c r="D623" t="s">
        <v>114</v>
      </c>
      <c r="E623">
        <v>8224.7191635050003</v>
      </c>
      <c r="F623">
        <v>747.85</v>
      </c>
      <c r="G623">
        <v>-15.3676450280193</v>
      </c>
      <c r="H623">
        <v>-11.764040495116699</v>
      </c>
      <c r="I623">
        <v>-5.04192386690191</v>
      </c>
      <c r="J623">
        <v>-1.3603770530546999</v>
      </c>
      <c r="K623">
        <v>798.34308612582095</v>
      </c>
      <c r="L623">
        <v>763.88649575472505</v>
      </c>
      <c r="M623">
        <v>28.9135879321991</v>
      </c>
      <c r="N623">
        <v>0.28944534666205401</v>
      </c>
      <c r="O623">
        <v>26.148291769739899</v>
      </c>
      <c r="P623">
        <v>21.404220779220701</v>
      </c>
      <c r="Q623">
        <v>0.103469659792416</v>
      </c>
    </row>
    <row r="624" spans="1:17" hidden="1" x14ac:dyDescent="0.3">
      <c r="A624" t="s">
        <v>1378</v>
      </c>
      <c r="B624" t="s">
        <v>1379</v>
      </c>
      <c r="C624" t="s">
        <v>3157</v>
      </c>
      <c r="D624" t="s">
        <v>432</v>
      </c>
      <c r="E624">
        <v>8214.1983086799992</v>
      </c>
      <c r="F624">
        <v>1073.1500000000001</v>
      </c>
      <c r="G624">
        <v>9.6207081798609995</v>
      </c>
      <c r="H624">
        <v>-0.46410843438034299</v>
      </c>
      <c r="I624">
        <v>12.423180337631401</v>
      </c>
      <c r="J624">
        <v>4.9046194096046403</v>
      </c>
      <c r="K624">
        <v>1052.2235359225799</v>
      </c>
      <c r="L624">
        <v>948.84359340291201</v>
      </c>
      <c r="M624">
        <v>57.7926080901399</v>
      </c>
      <c r="N624">
        <v>0.40051578482963202</v>
      </c>
      <c r="O624">
        <v>15.3613194800354</v>
      </c>
      <c r="P624">
        <v>41.641919091928997</v>
      </c>
      <c r="Q624">
        <v>6.5431840306185998E-2</v>
      </c>
    </row>
    <row r="625" spans="1:17" x14ac:dyDescent="0.3">
      <c r="A625" t="s">
        <v>1380</v>
      </c>
      <c r="B625" t="s">
        <v>1381</v>
      </c>
      <c r="C625" t="s">
        <v>3156</v>
      </c>
      <c r="D625" t="s">
        <v>268</v>
      </c>
      <c r="E625">
        <v>8198.0666384399992</v>
      </c>
      <c r="F625">
        <v>664.2</v>
      </c>
      <c r="G625">
        <v>-25.888437519370399</v>
      </c>
      <c r="H625">
        <v>-2.86711040236619</v>
      </c>
      <c r="I625">
        <v>-11.1117027717382</v>
      </c>
      <c r="J625">
        <v>-2.5831871097052801</v>
      </c>
      <c r="K625">
        <v>702.13343901098006</v>
      </c>
      <c r="L625">
        <v>676.45035280612899</v>
      </c>
      <c r="M625">
        <v>29.728597195050501</v>
      </c>
      <c r="N625">
        <v>0.48904576200198802</v>
      </c>
      <c r="O625">
        <v>26.1216501053899</v>
      </c>
      <c r="P625">
        <v>30.2225272032153</v>
      </c>
    </row>
    <row r="626" spans="1:17" x14ac:dyDescent="0.3">
      <c r="A626" t="s">
        <v>1382</v>
      </c>
      <c r="B626" t="s">
        <v>1383</v>
      </c>
      <c r="C626" t="s">
        <v>3155</v>
      </c>
      <c r="D626" t="s">
        <v>133</v>
      </c>
      <c r="E626">
        <v>8188.7459266859996</v>
      </c>
      <c r="F626">
        <v>128.78</v>
      </c>
      <c r="G626">
        <v>33.962890340160499</v>
      </c>
      <c r="H626">
        <v>4.8918281460460502</v>
      </c>
      <c r="I626">
        <v>-15.858267450544099</v>
      </c>
      <c r="J626">
        <v>8.3260551976437593</v>
      </c>
      <c r="K626">
        <v>128.91877599114201</v>
      </c>
      <c r="L626">
        <v>121.90829230835899</v>
      </c>
      <c r="M626">
        <v>56.837029569954503</v>
      </c>
      <c r="N626">
        <v>0.87527837429929001</v>
      </c>
      <c r="O626">
        <v>27.628513744370199</v>
      </c>
      <c r="P626">
        <v>86.637681159420296</v>
      </c>
      <c r="Q626">
        <v>-1.3387187028520001E-2</v>
      </c>
    </row>
    <row r="627" spans="1:17" x14ac:dyDescent="0.3">
      <c r="A627" t="s">
        <v>1384</v>
      </c>
      <c r="B627" t="s">
        <v>1385</v>
      </c>
      <c r="C627" t="s">
        <v>3160</v>
      </c>
      <c r="D627" t="s">
        <v>1386</v>
      </c>
      <c r="E627">
        <v>8124.4734404999999</v>
      </c>
      <c r="F627">
        <v>660.9</v>
      </c>
      <c r="G627">
        <v>-15.966169612034101</v>
      </c>
      <c r="H627">
        <v>4.16816360245606</v>
      </c>
      <c r="I627">
        <v>6.49148990283825</v>
      </c>
      <c r="J627">
        <v>6.2821264028937298</v>
      </c>
      <c r="K627">
        <v>650.7796120621</v>
      </c>
      <c r="L627">
        <v>591.34008662809697</v>
      </c>
      <c r="M627">
        <v>59.586078840024101</v>
      </c>
      <c r="N627">
        <v>0.68781031259605696</v>
      </c>
      <c r="O627">
        <v>16.265698290210299</v>
      </c>
      <c r="P627">
        <v>62.403243641724998</v>
      </c>
      <c r="Q627">
        <v>0.135288324681866</v>
      </c>
    </row>
    <row r="628" spans="1:17" x14ac:dyDescent="0.3">
      <c r="A628" t="s">
        <v>1387</v>
      </c>
      <c r="B628" t="s">
        <v>1388</v>
      </c>
      <c r="C628" t="s">
        <v>3151</v>
      </c>
      <c r="D628" t="s">
        <v>458</v>
      </c>
      <c r="E628">
        <v>8119.6846749399901</v>
      </c>
      <c r="F628">
        <v>605.95000000000005</v>
      </c>
      <c r="G628">
        <v>-35.3685994563197</v>
      </c>
      <c r="H628">
        <v>-6.5695690061138601</v>
      </c>
      <c r="I628">
        <v>-41.610905692782701</v>
      </c>
      <c r="J628">
        <v>-0.155056028264736</v>
      </c>
      <c r="K628">
        <v>641.916258671327</v>
      </c>
      <c r="L628">
        <v>701.80501329732601</v>
      </c>
      <c r="M628">
        <v>30.834383594763299</v>
      </c>
      <c r="N628">
        <v>0.58793401831453396</v>
      </c>
      <c r="O628">
        <v>81.038039442198098</v>
      </c>
      <c r="P628">
        <v>6.4470794905577602</v>
      </c>
      <c r="Q628">
        <v>0.102407713224209</v>
      </c>
    </row>
    <row r="629" spans="1:17" x14ac:dyDescent="0.3">
      <c r="A629" t="s">
        <v>1389</v>
      </c>
      <c r="B629" t="s">
        <v>1390</v>
      </c>
      <c r="C629" t="s">
        <v>3142</v>
      </c>
      <c r="D629" t="s">
        <v>24</v>
      </c>
      <c r="E629">
        <v>8113.4748718399997</v>
      </c>
      <c r="F629">
        <v>71.239999999999995</v>
      </c>
      <c r="G629">
        <v>-52.784911844769802</v>
      </c>
      <c r="H629">
        <v>-11.7212060650856</v>
      </c>
      <c r="I629">
        <v>-39.679275310479198</v>
      </c>
      <c r="J629">
        <v>-3.6015648334435002</v>
      </c>
      <c r="K629">
        <v>79.930473193834999</v>
      </c>
      <c r="L629">
        <v>88.194934213024098</v>
      </c>
      <c r="M629">
        <v>23.427565843843801</v>
      </c>
      <c r="N629">
        <v>0.832756064758434</v>
      </c>
      <c r="O629">
        <v>63.531723750701801</v>
      </c>
      <c r="P629">
        <v>2.50359712230214</v>
      </c>
      <c r="Q629">
        <v>-1.0497000672638999E-2</v>
      </c>
    </row>
    <row r="630" spans="1:17" x14ac:dyDescent="0.3">
      <c r="A630" t="s">
        <v>1391</v>
      </c>
      <c r="B630" t="s">
        <v>1392</v>
      </c>
      <c r="C630" t="s">
        <v>3154</v>
      </c>
      <c r="D630" t="s">
        <v>303</v>
      </c>
      <c r="E630">
        <v>8103.1936764820002</v>
      </c>
      <c r="F630">
        <v>210.61</v>
      </c>
      <c r="G630">
        <v>0.212947613551246</v>
      </c>
      <c r="H630">
        <v>4.2830347302350704</v>
      </c>
      <c r="I630">
        <v>-5.4867142385761296</v>
      </c>
      <c r="J630">
        <v>-3.5813987299558599E-2</v>
      </c>
      <c r="K630">
        <v>216.24505154684701</v>
      </c>
      <c r="L630">
        <v>206.56055462644301</v>
      </c>
      <c r="M630">
        <v>41.218345887864402</v>
      </c>
      <c r="N630">
        <v>0.52090858500155401</v>
      </c>
      <c r="O630">
        <v>24.400550781064499</v>
      </c>
      <c r="P630">
        <v>42.6897018970189</v>
      </c>
      <c r="Q630">
        <v>0.120611721331241</v>
      </c>
    </row>
    <row r="631" spans="1:17" x14ac:dyDescent="0.3">
      <c r="A631" t="s">
        <v>1393</v>
      </c>
      <c r="B631" t="s">
        <v>1394</v>
      </c>
      <c r="C631" t="s">
        <v>3154</v>
      </c>
      <c r="D631" t="s">
        <v>120</v>
      </c>
      <c r="E631">
        <v>8073.3073760500001</v>
      </c>
      <c r="F631">
        <v>675.85</v>
      </c>
      <c r="G631">
        <v>-36.1683938922625</v>
      </c>
      <c r="H631">
        <v>1.2675479957706699</v>
      </c>
      <c r="I631">
        <v>-14.6780484547805</v>
      </c>
      <c r="J631">
        <v>4.8500121223426698</v>
      </c>
      <c r="K631">
        <v>674.04959745776205</v>
      </c>
      <c r="L631">
        <v>695.65903112022295</v>
      </c>
      <c r="M631">
        <v>56.320635640917097</v>
      </c>
      <c r="N631">
        <v>0.40992095071302997</v>
      </c>
      <c r="O631">
        <v>25.6195901457424</v>
      </c>
      <c r="P631">
        <v>12.9051119278316</v>
      </c>
      <c r="Q631">
        <v>-9.7281868812111996E-2</v>
      </c>
    </row>
    <row r="632" spans="1:17" hidden="1" x14ac:dyDescent="0.3">
      <c r="A632" t="s">
        <v>1395</v>
      </c>
      <c r="B632" t="s">
        <v>1396</v>
      </c>
      <c r="C632" t="s">
        <v>3157</v>
      </c>
      <c r="D632" t="s">
        <v>278</v>
      </c>
      <c r="E632">
        <v>8044.0738074000001</v>
      </c>
      <c r="F632">
        <v>478.6</v>
      </c>
      <c r="G632">
        <v>108.309183449725</v>
      </c>
      <c r="H632">
        <v>-4.3825933877897203</v>
      </c>
      <c r="I632">
        <v>63.242792824073597</v>
      </c>
      <c r="J632">
        <v>-0.752906764429914</v>
      </c>
      <c r="K632">
        <v>486.22437021717298</v>
      </c>
      <c r="L632">
        <v>374.47774436399197</v>
      </c>
      <c r="M632">
        <v>43.892785014091999</v>
      </c>
      <c r="N632">
        <v>0.63825520575862305</v>
      </c>
      <c r="O632">
        <v>22.0225658169661</v>
      </c>
      <c r="P632">
        <v>142.145206172527</v>
      </c>
      <c r="Q632">
        <v>8.6447411846841002E-2</v>
      </c>
    </row>
    <row r="633" spans="1:17" x14ac:dyDescent="0.3">
      <c r="A633" t="s">
        <v>1397</v>
      </c>
      <c r="B633" t="s">
        <v>1398</v>
      </c>
      <c r="C633" t="s">
        <v>3142</v>
      </c>
      <c r="D633" t="s">
        <v>21</v>
      </c>
      <c r="E633">
        <v>8025.0421795599996</v>
      </c>
      <c r="F633">
        <v>28.9</v>
      </c>
      <c r="G633">
        <v>23.725614853906102</v>
      </c>
      <c r="H633">
        <v>8.7021844564023407</v>
      </c>
      <c r="I633">
        <v>-22.161452034343402</v>
      </c>
      <c r="J633">
        <v>2.8812541094529101</v>
      </c>
      <c r="K633">
        <v>28.974058128203101</v>
      </c>
      <c r="L633">
        <v>28.1173093902154</v>
      </c>
      <c r="M633">
        <v>50.270782944436299</v>
      </c>
      <c r="N633">
        <v>1.0736788422722401</v>
      </c>
      <c r="O633">
        <v>40.148073688890598</v>
      </c>
      <c r="P633">
        <v>70.845458960660494</v>
      </c>
      <c r="Q633">
        <v>3.0885907428174E-2</v>
      </c>
    </row>
    <row r="634" spans="1:17" x14ac:dyDescent="0.3">
      <c r="A634" t="s">
        <v>1399</v>
      </c>
      <c r="B634" t="s">
        <v>1400</v>
      </c>
      <c r="C634" t="s">
        <v>3154</v>
      </c>
      <c r="D634" t="s">
        <v>609</v>
      </c>
      <c r="E634">
        <v>8018.3926839899996</v>
      </c>
      <c r="F634">
        <v>601.9</v>
      </c>
      <c r="G634">
        <v>39.235323367302499</v>
      </c>
      <c r="H634">
        <v>8.0405086787427997</v>
      </c>
      <c r="I634">
        <v>23.237356332422799</v>
      </c>
      <c r="J634">
        <v>4.3909074297500901</v>
      </c>
      <c r="K634">
        <v>567.85702827794705</v>
      </c>
      <c r="L634">
        <v>493.930563463326</v>
      </c>
      <c r="M634">
        <v>49.439950312625498</v>
      </c>
      <c r="N634">
        <v>0.850746827633729</v>
      </c>
      <c r="O634">
        <v>6.2801129755773504</v>
      </c>
      <c r="P634">
        <v>101.40538731805199</v>
      </c>
      <c r="Q634">
        <v>7.4204306957419003E-2</v>
      </c>
    </row>
    <row r="635" spans="1:17" x14ac:dyDescent="0.3">
      <c r="A635" t="s">
        <v>1401</v>
      </c>
      <c r="B635" t="s">
        <v>1402</v>
      </c>
      <c r="C635" t="s">
        <v>3155</v>
      </c>
      <c r="D635" t="s">
        <v>133</v>
      </c>
      <c r="E635">
        <v>8003.5536010199903</v>
      </c>
      <c r="F635">
        <v>515.65</v>
      </c>
      <c r="G635">
        <v>-26.8197585780993</v>
      </c>
      <c r="H635">
        <v>-0.30182222575159801</v>
      </c>
      <c r="I635">
        <v>-29.566219248965702</v>
      </c>
      <c r="J635">
        <v>6.0572521243375403</v>
      </c>
      <c r="K635">
        <v>546.10316346008301</v>
      </c>
      <c r="L635">
        <v>563.62543930696097</v>
      </c>
      <c r="M635">
        <v>47.460101032493803</v>
      </c>
      <c r="N635">
        <v>0.965922844638059</v>
      </c>
      <c r="O635">
        <v>31.639678076214398</v>
      </c>
      <c r="P635">
        <v>8.5578947368420906</v>
      </c>
      <c r="Q635">
        <v>7.1739321370096004E-2</v>
      </c>
    </row>
    <row r="636" spans="1:17" x14ac:dyDescent="0.3">
      <c r="A636" t="s">
        <v>1403</v>
      </c>
      <c r="B636" t="s">
        <v>1404</v>
      </c>
      <c r="C636" t="s">
        <v>3156</v>
      </c>
      <c r="D636" t="s">
        <v>448</v>
      </c>
      <c r="E636">
        <v>7949.2855440000003</v>
      </c>
      <c r="F636">
        <v>723.75</v>
      </c>
      <c r="G636">
        <v>-39.789641295809801</v>
      </c>
      <c r="H636">
        <v>-1.8787015402503899</v>
      </c>
      <c r="I636">
        <v>-26.228747017814701</v>
      </c>
      <c r="J636">
        <v>-0.21753644751432999</v>
      </c>
      <c r="K636">
        <v>756.03738289040496</v>
      </c>
      <c r="L636">
        <v>815.75816662739203</v>
      </c>
      <c r="M636">
        <v>30.0510341891998</v>
      </c>
      <c r="N636">
        <v>0.38360896133955302</v>
      </c>
      <c r="O636">
        <v>52.8566493955094</v>
      </c>
      <c r="P636">
        <v>1.1177086971707999</v>
      </c>
      <c r="Q636">
        <v>-4.1499940911915001E-2</v>
      </c>
    </row>
    <row r="637" spans="1:17" x14ac:dyDescent="0.3">
      <c r="A637" t="s">
        <v>1405</v>
      </c>
      <c r="B637" t="s">
        <v>1406</v>
      </c>
      <c r="C637" t="s">
        <v>3141</v>
      </c>
      <c r="D637" t="s">
        <v>21</v>
      </c>
      <c r="E637">
        <v>7896.5103209850004</v>
      </c>
      <c r="F637">
        <v>953.55</v>
      </c>
      <c r="G637">
        <v>80.956939019632799</v>
      </c>
      <c r="H637">
        <v>9.1498072506026293</v>
      </c>
      <c r="I637">
        <v>20.7998902224235</v>
      </c>
      <c r="J637">
        <v>0.54800963708387795</v>
      </c>
      <c r="K637">
        <v>871.82072815153799</v>
      </c>
      <c r="L637">
        <v>748.31989566520599</v>
      </c>
      <c r="M637">
        <v>72.509536377406505</v>
      </c>
      <c r="N637">
        <v>1.6695931172735801</v>
      </c>
      <c r="O637">
        <v>4.1319280583084401</v>
      </c>
      <c r="P637">
        <v>129.77108433734901</v>
      </c>
      <c r="Q637">
        <v>0.13832220611783</v>
      </c>
    </row>
    <row r="638" spans="1:17" x14ac:dyDescent="0.3">
      <c r="A638" t="s">
        <v>1407</v>
      </c>
      <c r="B638" t="s">
        <v>1408</v>
      </c>
      <c r="C638" t="s">
        <v>3144</v>
      </c>
      <c r="D638" t="s">
        <v>127</v>
      </c>
      <c r="E638">
        <v>7842.9168090449903</v>
      </c>
      <c r="F638">
        <v>1300.05</v>
      </c>
      <c r="G638">
        <v>61.620883803589599</v>
      </c>
      <c r="H638">
        <v>11.407472574378</v>
      </c>
      <c r="I638">
        <v>32.935034142785597</v>
      </c>
      <c r="J638">
        <v>13.4004766942166</v>
      </c>
      <c r="K638">
        <v>1204.7352951718699</v>
      </c>
      <c r="L638">
        <v>1044.90622196718</v>
      </c>
      <c r="M638">
        <v>68.734729082238402</v>
      </c>
      <c r="N638">
        <v>0.943545645031307</v>
      </c>
      <c r="O638">
        <v>3.54217145494404</v>
      </c>
      <c r="P638">
        <v>99.623800383877096</v>
      </c>
      <c r="Q638">
        <v>9.2691795318313994E-2</v>
      </c>
    </row>
    <row r="639" spans="1:17" hidden="1" x14ac:dyDescent="0.3">
      <c r="A639" t="s">
        <v>1409</v>
      </c>
      <c r="B639" t="s">
        <v>1410</v>
      </c>
      <c r="C639" t="s">
        <v>3157</v>
      </c>
      <c r="D639" t="s">
        <v>159</v>
      </c>
      <c r="E639">
        <v>7837.5080738449997</v>
      </c>
      <c r="F639">
        <v>61.15</v>
      </c>
      <c r="G639">
        <v>33.288063739424501</v>
      </c>
      <c r="H639">
        <v>-11.841874288590899</v>
      </c>
      <c r="I639">
        <v>-14.622907577097999</v>
      </c>
      <c r="J639">
        <v>-3.39359804486981</v>
      </c>
      <c r="K639">
        <v>63.255679023287101</v>
      </c>
      <c r="L639">
        <v>58.307693893553399</v>
      </c>
      <c r="M639">
        <v>40.255505979871103</v>
      </c>
      <c r="N639">
        <v>1.46843237247183</v>
      </c>
      <c r="O639">
        <v>30.6623058053965</v>
      </c>
      <c r="P639">
        <v>79.852941176470594</v>
      </c>
      <c r="Q639">
        <v>-1.3961568333833E-2</v>
      </c>
    </row>
    <row r="640" spans="1:17" hidden="1" x14ac:dyDescent="0.3">
      <c r="A640" t="s">
        <v>1411</v>
      </c>
      <c r="B640" t="s">
        <v>1412</v>
      </c>
      <c r="C640" t="s">
        <v>3157</v>
      </c>
      <c r="D640" t="s">
        <v>1413</v>
      </c>
      <c r="E640">
        <v>7833.2058473399902</v>
      </c>
      <c r="F640">
        <v>1932.2</v>
      </c>
      <c r="G640">
        <v>93.895513058823994</v>
      </c>
      <c r="H640">
        <v>-2.5483034436757102</v>
      </c>
      <c r="I640">
        <v>43.905053179443897</v>
      </c>
      <c r="J640">
        <v>1.95290321506428</v>
      </c>
      <c r="K640">
        <v>1896.82517409516</v>
      </c>
      <c r="L640">
        <v>1493.3959411671899</v>
      </c>
      <c r="M640">
        <v>49.882310951320598</v>
      </c>
      <c r="N640">
        <v>0.27808669320938101</v>
      </c>
      <c r="O640">
        <v>15.1537107959838</v>
      </c>
      <c r="P640">
        <v>149.316129032258</v>
      </c>
    </row>
    <row r="641" spans="1:17" hidden="1" x14ac:dyDescent="0.3">
      <c r="A641" t="s">
        <v>1414</v>
      </c>
      <c r="B641" t="s">
        <v>1415</v>
      </c>
      <c r="C641" t="s">
        <v>3157</v>
      </c>
      <c r="D641" t="s">
        <v>412</v>
      </c>
      <c r="E641">
        <v>7821.3187387199996</v>
      </c>
      <c r="F641">
        <v>354.4</v>
      </c>
      <c r="G641">
        <v>154.018613130446</v>
      </c>
      <c r="H641">
        <v>-3.9867961377740602</v>
      </c>
      <c r="I641">
        <v>37.819352878667402</v>
      </c>
      <c r="J641">
        <v>8.6374890702103109</v>
      </c>
      <c r="K641">
        <v>345.289685340863</v>
      </c>
      <c r="L641">
        <v>270.50783425577498</v>
      </c>
      <c r="M641">
        <v>51.026656744625498</v>
      </c>
      <c r="N641">
        <v>0.83253960948233496</v>
      </c>
      <c r="O641">
        <v>22.178329571106101</v>
      </c>
      <c r="P641">
        <v>203.29482242190801</v>
      </c>
      <c r="Q641">
        <v>0.16682145116959801</v>
      </c>
    </row>
    <row r="642" spans="1:17" x14ac:dyDescent="0.3">
      <c r="A642" t="s">
        <v>1416</v>
      </c>
      <c r="B642" t="s">
        <v>1417</v>
      </c>
      <c r="C642" t="s">
        <v>3156</v>
      </c>
      <c r="D642" t="s">
        <v>448</v>
      </c>
      <c r="E642">
        <v>7807.4018046899901</v>
      </c>
      <c r="F642">
        <v>282.3</v>
      </c>
      <c r="G642">
        <v>-25.926157957741701</v>
      </c>
      <c r="H642">
        <v>-4.7611098348454703</v>
      </c>
      <c r="I642">
        <v>1.6026663764795199</v>
      </c>
      <c r="J642">
        <v>4.2516147968062503</v>
      </c>
      <c r="K642">
        <v>283.446609240133</v>
      </c>
      <c r="L642">
        <v>270.99908701148598</v>
      </c>
      <c r="M642">
        <v>49.0255008396501</v>
      </c>
      <c r="N642">
        <v>0.41670680226370399</v>
      </c>
      <c r="O642">
        <v>15.302869287991401</v>
      </c>
      <c r="P642">
        <v>28.318181818181799</v>
      </c>
      <c r="Q642">
        <v>-9.0609977283569995E-2</v>
      </c>
    </row>
    <row r="643" spans="1:17" x14ac:dyDescent="0.3">
      <c r="A643" t="s">
        <v>1418</v>
      </c>
      <c r="B643" t="s">
        <v>1419</v>
      </c>
      <c r="C643" t="s">
        <v>3142</v>
      </c>
      <c r="D643" t="s">
        <v>594</v>
      </c>
      <c r="E643">
        <v>7794.7588631750004</v>
      </c>
      <c r="F643">
        <v>725.75</v>
      </c>
      <c r="G643">
        <v>8.3117959005224993</v>
      </c>
      <c r="H643">
        <v>-1.1023815532524901</v>
      </c>
      <c r="I643">
        <v>13.3057804084743</v>
      </c>
      <c r="J643">
        <v>-1.44208656672753</v>
      </c>
      <c r="K643">
        <v>732.67744255401897</v>
      </c>
      <c r="L643">
        <v>653.98963807774703</v>
      </c>
      <c r="M643">
        <v>44.046441641270803</v>
      </c>
      <c r="N643">
        <v>0.34124836734237801</v>
      </c>
      <c r="O643">
        <v>10.0930072338959</v>
      </c>
      <c r="P643">
        <v>39.795820090532501</v>
      </c>
    </row>
    <row r="644" spans="1:17" x14ac:dyDescent="0.3">
      <c r="A644" t="s">
        <v>1420</v>
      </c>
      <c r="B644" t="s">
        <v>1421</v>
      </c>
      <c r="C644" t="s">
        <v>3151</v>
      </c>
      <c r="D644" t="s">
        <v>1025</v>
      </c>
      <c r="E644">
        <v>7768.8752795999999</v>
      </c>
      <c r="F644">
        <v>818.25</v>
      </c>
      <c r="G644">
        <v>57.799979692478303</v>
      </c>
      <c r="H644">
        <v>-7.0671342273004498</v>
      </c>
      <c r="I644">
        <v>5.9772770923657097</v>
      </c>
      <c r="J644">
        <v>-2.65715871374764</v>
      </c>
      <c r="K644">
        <v>864.91232584642898</v>
      </c>
      <c r="L644">
        <v>765.80509394670901</v>
      </c>
      <c r="M644">
        <v>35.202351568059001</v>
      </c>
      <c r="N644">
        <v>0.602266333854372</v>
      </c>
      <c r="O644">
        <v>29.422548120989902</v>
      </c>
      <c r="P644">
        <v>89.300173510699807</v>
      </c>
      <c r="Q644">
        <v>0.15547078479411</v>
      </c>
    </row>
    <row r="645" spans="1:17" x14ac:dyDescent="0.3">
      <c r="A645" t="s">
        <v>1422</v>
      </c>
      <c r="B645" t="s">
        <v>1423</v>
      </c>
      <c r="C645" t="s">
        <v>3156</v>
      </c>
      <c r="D645" t="s">
        <v>458</v>
      </c>
      <c r="E645">
        <v>7737.8825515600001</v>
      </c>
      <c r="F645">
        <v>489.4</v>
      </c>
      <c r="G645">
        <v>-22.359357160243899</v>
      </c>
      <c r="H645">
        <v>-1.9823969196683899</v>
      </c>
      <c r="I645">
        <v>-9.1592392411382502</v>
      </c>
      <c r="J645">
        <v>-0.39526039896617099</v>
      </c>
      <c r="K645">
        <v>506.44601920241598</v>
      </c>
      <c r="L645">
        <v>498.075279167529</v>
      </c>
      <c r="M645">
        <v>36.535521989454502</v>
      </c>
      <c r="N645">
        <v>0.397885127989762</v>
      </c>
      <c r="O645">
        <v>29.525950143032201</v>
      </c>
      <c r="P645">
        <v>21.499503475670199</v>
      </c>
      <c r="Q645">
        <v>-5.0274779948031E-2</v>
      </c>
    </row>
    <row r="646" spans="1:17" x14ac:dyDescent="0.3">
      <c r="A646" t="s">
        <v>1424</v>
      </c>
      <c r="B646" t="s">
        <v>1425</v>
      </c>
      <c r="C646" t="s">
        <v>3154</v>
      </c>
      <c r="D646" t="s">
        <v>286</v>
      </c>
      <c r="E646">
        <v>7710.5936227499997</v>
      </c>
      <c r="F646">
        <v>382.5</v>
      </c>
      <c r="G646">
        <v>-42.977032148784197</v>
      </c>
      <c r="H646">
        <v>-4.6387051928705398</v>
      </c>
      <c r="I646">
        <v>-14.900364167311899</v>
      </c>
      <c r="J646">
        <v>-1.03008598351393</v>
      </c>
      <c r="K646">
        <v>406.36108076669598</v>
      </c>
      <c r="L646">
        <v>407.387319541316</v>
      </c>
      <c r="M646">
        <v>30.858790357367901</v>
      </c>
      <c r="N646">
        <v>0.52127441015835596</v>
      </c>
      <c r="O646">
        <v>32.026143790849602</v>
      </c>
      <c r="P646">
        <v>9.9928109273903694</v>
      </c>
      <c r="Q646">
        <v>4.0061805718814E-2</v>
      </c>
    </row>
    <row r="647" spans="1:17" hidden="1" x14ac:dyDescent="0.3">
      <c r="A647" t="s">
        <v>1426</v>
      </c>
      <c r="B647" t="s">
        <v>1427</v>
      </c>
      <c r="C647" t="s">
        <v>3157</v>
      </c>
      <c r="D647" t="s">
        <v>1428</v>
      </c>
      <c r="E647">
        <v>7677.1127999999999</v>
      </c>
      <c r="F647">
        <v>3685.25</v>
      </c>
      <c r="G647">
        <v>691.85035794593603</v>
      </c>
      <c r="H647">
        <v>6.2149223264760698</v>
      </c>
      <c r="I647">
        <v>94.477451219206401</v>
      </c>
      <c r="J647">
        <v>6.5435930131382296</v>
      </c>
      <c r="K647">
        <v>3470.4269836478002</v>
      </c>
      <c r="L647">
        <v>2489.6982456679698</v>
      </c>
      <c r="M647">
        <v>54.5626516065538</v>
      </c>
      <c r="N647">
        <v>1.1803917265594901</v>
      </c>
      <c r="O647">
        <v>7.9940302557492702</v>
      </c>
      <c r="P647">
        <v>746.79457720588198</v>
      </c>
      <c r="Q647">
        <v>0.37350128521609699</v>
      </c>
    </row>
    <row r="648" spans="1:17" x14ac:dyDescent="0.3">
      <c r="A648" t="s">
        <v>1429</v>
      </c>
      <c r="B648" t="s">
        <v>1430</v>
      </c>
      <c r="C648" t="s">
        <v>3145</v>
      </c>
      <c r="D648" t="s">
        <v>48</v>
      </c>
      <c r="E648">
        <v>7658.3527969999996</v>
      </c>
      <c r="F648">
        <v>1143.25</v>
      </c>
      <c r="G648">
        <v>28.9324102769334</v>
      </c>
      <c r="H648">
        <v>-2.5708978443546102</v>
      </c>
      <c r="I648">
        <v>-5.7099455529333101</v>
      </c>
      <c r="J648">
        <v>2.9037587087769099</v>
      </c>
      <c r="K648">
        <v>1189.0028360798001</v>
      </c>
      <c r="L648">
        <v>1122.12538356192</v>
      </c>
      <c r="M648">
        <v>57.158703167506197</v>
      </c>
      <c r="N648">
        <v>1.22832679109715</v>
      </c>
      <c r="O648">
        <v>34.917996938552299</v>
      </c>
      <c r="P648">
        <v>75.884615384615401</v>
      </c>
      <c r="Q648">
        <v>0.134705182141656</v>
      </c>
    </row>
    <row r="649" spans="1:17" x14ac:dyDescent="0.3">
      <c r="A649" t="s">
        <v>1431</v>
      </c>
      <c r="B649" t="s">
        <v>1432</v>
      </c>
      <c r="C649" t="s">
        <v>609</v>
      </c>
      <c r="D649" t="s">
        <v>609</v>
      </c>
      <c r="E649">
        <v>7632.0239918999996</v>
      </c>
      <c r="F649">
        <v>385.35</v>
      </c>
      <c r="G649">
        <v>31.1170495526328</v>
      </c>
      <c r="H649">
        <v>-6.7397041634523696</v>
      </c>
      <c r="I649">
        <v>-8.3400427934500492</v>
      </c>
      <c r="J649">
        <v>3.7535556854490699</v>
      </c>
      <c r="K649">
        <v>385.32293925828998</v>
      </c>
      <c r="L649">
        <v>355.67600416820801</v>
      </c>
      <c r="M649">
        <v>63.398829630496998</v>
      </c>
      <c r="N649">
        <v>0.822430578682257</v>
      </c>
      <c r="O649">
        <v>16.945633839366799</v>
      </c>
      <c r="P649">
        <v>79.0659851301115</v>
      </c>
      <c r="Q649">
        <v>3.2736689461109997E-2</v>
      </c>
    </row>
    <row r="650" spans="1:17" x14ac:dyDescent="0.3">
      <c r="A650" t="s">
        <v>1433</v>
      </c>
      <c r="B650" t="s">
        <v>1434</v>
      </c>
      <c r="C650" t="s">
        <v>3152</v>
      </c>
      <c r="D650" t="s">
        <v>89</v>
      </c>
      <c r="E650">
        <v>7630.6764853149998</v>
      </c>
      <c r="F650">
        <v>3117.05</v>
      </c>
      <c r="G650">
        <v>62.137470117236397</v>
      </c>
      <c r="H650">
        <v>-3.9019819894753902</v>
      </c>
      <c r="I650">
        <v>19.8980110916341</v>
      </c>
      <c r="J650">
        <v>0.17108597375618601</v>
      </c>
      <c r="K650">
        <v>3186.2466354430699</v>
      </c>
      <c r="L650">
        <v>2731.5309069331402</v>
      </c>
      <c r="M650">
        <v>35.565079933131798</v>
      </c>
      <c r="N650">
        <v>0.50632531482476295</v>
      </c>
      <c r="O650">
        <v>13.0860910155435</v>
      </c>
      <c r="P650">
        <v>100.963863189452</v>
      </c>
      <c r="Q650">
        <v>0.178122179868618</v>
      </c>
    </row>
    <row r="651" spans="1:17" x14ac:dyDescent="0.3">
      <c r="A651" t="s">
        <v>1435</v>
      </c>
      <c r="B651" t="s">
        <v>1436</v>
      </c>
      <c r="C651" t="s">
        <v>3142</v>
      </c>
      <c r="D651" t="s">
        <v>24</v>
      </c>
      <c r="E651">
        <v>7602.4353180899998</v>
      </c>
      <c r="F651">
        <v>39.299999999999997</v>
      </c>
      <c r="G651">
        <v>-56.160279797193503</v>
      </c>
      <c r="H651">
        <v>-4.9933989296683396</v>
      </c>
      <c r="I651">
        <v>-36.962148234933402</v>
      </c>
      <c r="J651">
        <v>-3.4204961238356701</v>
      </c>
      <c r="K651">
        <v>42.110124738809901</v>
      </c>
      <c r="L651">
        <v>46.137456524965003</v>
      </c>
      <c r="M651">
        <v>29.952219092362601</v>
      </c>
      <c r="N651">
        <v>0.81194837325117297</v>
      </c>
      <c r="O651">
        <v>60.305343511450303</v>
      </c>
      <c r="P651">
        <v>0.76923076923076605</v>
      </c>
      <c r="Q651">
        <v>6.1706616460333E-2</v>
      </c>
    </row>
    <row r="652" spans="1:17" x14ac:dyDescent="0.3">
      <c r="A652" t="s">
        <v>1437</v>
      </c>
      <c r="B652" t="s">
        <v>1438</v>
      </c>
      <c r="C652" t="s">
        <v>3140</v>
      </c>
      <c r="D652" t="s">
        <v>1439</v>
      </c>
      <c r="E652">
        <v>7520.8516472699903</v>
      </c>
      <c r="F652">
        <v>464.15</v>
      </c>
      <c r="G652">
        <v>44.961984601775796</v>
      </c>
      <c r="H652">
        <v>-1.5861115849057399</v>
      </c>
      <c r="I652">
        <v>-11.952323557102099</v>
      </c>
      <c r="J652">
        <v>1.59553726560722</v>
      </c>
      <c r="K652">
        <v>494.92997985418401</v>
      </c>
      <c r="L652">
        <v>467.31051314653803</v>
      </c>
      <c r="M652">
        <v>34.466486705832601</v>
      </c>
      <c r="N652">
        <v>0.50508453274994003</v>
      </c>
      <c r="O652">
        <v>36.766131638478903</v>
      </c>
      <c r="P652">
        <v>94.259207589285694</v>
      </c>
    </row>
    <row r="653" spans="1:17" x14ac:dyDescent="0.3">
      <c r="A653" t="s">
        <v>1440</v>
      </c>
      <c r="B653" t="s">
        <v>1441</v>
      </c>
      <c r="C653" t="s">
        <v>3152</v>
      </c>
      <c r="D653" t="s">
        <v>1442</v>
      </c>
      <c r="E653">
        <v>7517.0278980800003</v>
      </c>
      <c r="F653">
        <v>281.95</v>
      </c>
      <c r="G653">
        <v>-37.350973482613597</v>
      </c>
      <c r="H653">
        <v>-1.8194159363320599</v>
      </c>
      <c r="I653">
        <v>-14.001489878374</v>
      </c>
      <c r="J653">
        <v>2.8442785064395699</v>
      </c>
      <c r="K653">
        <v>277.77008359622101</v>
      </c>
      <c r="L653">
        <v>282.49240256654099</v>
      </c>
      <c r="M653">
        <v>65.123612616698495</v>
      </c>
      <c r="N653">
        <v>0.68697459025521801</v>
      </c>
      <c r="O653">
        <v>27.593544954779201</v>
      </c>
      <c r="P653">
        <v>12.7574485102979</v>
      </c>
      <c r="Q653">
        <v>8.3870211957608007E-2</v>
      </c>
    </row>
    <row r="654" spans="1:17" x14ac:dyDescent="0.3">
      <c r="A654" t="s">
        <v>1443</v>
      </c>
      <c r="B654" t="s">
        <v>1444</v>
      </c>
      <c r="C654" t="s">
        <v>3149</v>
      </c>
      <c r="D654" t="s">
        <v>1439</v>
      </c>
      <c r="E654">
        <v>7470.9584938449998</v>
      </c>
      <c r="F654">
        <v>367.15</v>
      </c>
      <c r="G654">
        <v>9.4128696074294407</v>
      </c>
      <c r="H654">
        <v>-2.5431735386102901</v>
      </c>
      <c r="I654">
        <v>-1.9872293378477699</v>
      </c>
      <c r="J654">
        <v>0.54620852544276099</v>
      </c>
      <c r="K654">
        <v>402.87016354170999</v>
      </c>
      <c r="L654">
        <v>388.34453685617598</v>
      </c>
      <c r="M654">
        <v>33.092512773281001</v>
      </c>
      <c r="N654">
        <v>0.64761378924010005</v>
      </c>
      <c r="O654">
        <v>60.152526215443203</v>
      </c>
      <c r="P654">
        <v>68.224513172966695</v>
      </c>
      <c r="Q654">
        <v>8.6019263054724002E-2</v>
      </c>
    </row>
    <row r="655" spans="1:17" x14ac:dyDescent="0.3">
      <c r="A655" t="s">
        <v>1445</v>
      </c>
      <c r="B655" t="s">
        <v>1446</v>
      </c>
      <c r="C655" t="s">
        <v>3152</v>
      </c>
      <c r="D655" t="s">
        <v>95</v>
      </c>
      <c r="E655">
        <v>7438.1594980500004</v>
      </c>
      <c r="F655">
        <v>1561.5</v>
      </c>
      <c r="G655">
        <v>-18.709419864976802</v>
      </c>
      <c r="H655">
        <v>6.5789502881191098</v>
      </c>
      <c r="I655">
        <v>6.9385143694605302</v>
      </c>
      <c r="J655">
        <v>8.0117071411630008</v>
      </c>
      <c r="K655">
        <v>1476.1333288114599</v>
      </c>
      <c r="L655">
        <v>1439.4357117269401</v>
      </c>
      <c r="M655">
        <v>71.203247323404199</v>
      </c>
      <c r="N655">
        <v>0.39179785988495802</v>
      </c>
      <c r="O655">
        <v>2.6577009285942901</v>
      </c>
      <c r="P655">
        <v>24.92</v>
      </c>
      <c r="Q655">
        <v>-0.105549000573488</v>
      </c>
    </row>
    <row r="656" spans="1:17" x14ac:dyDescent="0.3">
      <c r="A656" t="s">
        <v>1447</v>
      </c>
      <c r="B656" t="s">
        <v>1448</v>
      </c>
      <c r="C656" t="s">
        <v>3145</v>
      </c>
      <c r="D656" t="s">
        <v>48</v>
      </c>
      <c r="E656">
        <v>7432.4943854499998</v>
      </c>
      <c r="F656">
        <v>544.45000000000005</v>
      </c>
      <c r="G656">
        <v>68.1406918898562</v>
      </c>
      <c r="H656">
        <v>-3.5526310207951401</v>
      </c>
      <c r="I656">
        <v>47.540991520511298</v>
      </c>
      <c r="J656">
        <v>0.19839725590714699</v>
      </c>
      <c r="K656">
        <v>552.34029001299996</v>
      </c>
      <c r="L656">
        <v>451.40986210902298</v>
      </c>
      <c r="M656">
        <v>41.155230306296097</v>
      </c>
      <c r="N656">
        <v>0.59941841180828404</v>
      </c>
      <c r="O656">
        <v>13.6927174212508</v>
      </c>
      <c r="P656">
        <v>125.67875647668301</v>
      </c>
      <c r="Q656">
        <v>0.204357092009543</v>
      </c>
    </row>
    <row r="657" spans="1:17" x14ac:dyDescent="0.3">
      <c r="A657" t="s">
        <v>1449</v>
      </c>
      <c r="B657" t="s">
        <v>1450</v>
      </c>
      <c r="C657" t="s">
        <v>3156</v>
      </c>
      <c r="D657" t="s">
        <v>172</v>
      </c>
      <c r="E657">
        <v>7419.7766549999997</v>
      </c>
      <c r="F657">
        <v>1071.8</v>
      </c>
      <c r="G657">
        <v>90.272593184337296</v>
      </c>
      <c r="H657">
        <v>13.242509980870301</v>
      </c>
      <c r="I657">
        <v>60.553195548332397</v>
      </c>
      <c r="J657">
        <v>6.2884951378074296</v>
      </c>
      <c r="K657">
        <v>1022.27680662189</v>
      </c>
      <c r="L657">
        <v>827.63544589052105</v>
      </c>
      <c r="M657">
        <v>49.749485963652198</v>
      </c>
      <c r="N657">
        <v>2.2508571394225001</v>
      </c>
      <c r="O657">
        <v>15.175405859302099</v>
      </c>
      <c r="P657">
        <v>145.20704644246101</v>
      </c>
      <c r="Q657">
        <v>6.2282229162490002E-2</v>
      </c>
    </row>
    <row r="658" spans="1:17" x14ac:dyDescent="0.3">
      <c r="A658" t="s">
        <v>1451</v>
      </c>
      <c r="B658" t="s">
        <v>1452</v>
      </c>
      <c r="C658" t="s">
        <v>3155</v>
      </c>
      <c r="D658" t="s">
        <v>133</v>
      </c>
      <c r="E658">
        <v>7405.4425268249997</v>
      </c>
      <c r="F658">
        <v>250.95</v>
      </c>
      <c r="G658">
        <v>157.03960813816201</v>
      </c>
      <c r="H658">
        <v>8.3498475586491203</v>
      </c>
      <c r="I658">
        <v>45.291983654476297</v>
      </c>
      <c r="J658">
        <v>-2.3504057020854701</v>
      </c>
      <c r="K658">
        <v>238.673768713388</v>
      </c>
      <c r="L658">
        <v>188.95248702562401</v>
      </c>
      <c r="M658">
        <v>44.518312708491301</v>
      </c>
      <c r="N658">
        <v>0.91713085323972299</v>
      </c>
      <c r="O658">
        <v>7.5712293285514898</v>
      </c>
      <c r="P658">
        <v>198.21746880570399</v>
      </c>
      <c r="Q658">
        <v>0.179406932309287</v>
      </c>
    </row>
    <row r="659" spans="1:17" x14ac:dyDescent="0.3">
      <c r="A659" t="s">
        <v>1453</v>
      </c>
      <c r="B659" t="s">
        <v>1454</v>
      </c>
      <c r="C659" t="s">
        <v>3156</v>
      </c>
      <c r="D659" t="s">
        <v>395</v>
      </c>
      <c r="E659">
        <v>7340.1516773720004</v>
      </c>
      <c r="F659">
        <v>90.04</v>
      </c>
      <c r="G659">
        <v>7.5825139429929198</v>
      </c>
      <c r="H659">
        <v>7.96041359230205</v>
      </c>
      <c r="I659">
        <v>19.409981661818001</v>
      </c>
      <c r="J659">
        <v>5.7824858824254797</v>
      </c>
      <c r="K659">
        <v>86.143382391196397</v>
      </c>
      <c r="L659">
        <v>79.017947684011006</v>
      </c>
      <c r="M659">
        <v>56.829909491452199</v>
      </c>
      <c r="N659">
        <v>0.84047532376178902</v>
      </c>
      <c r="O659">
        <v>9.2292314526876797</v>
      </c>
      <c r="P659">
        <v>53.5208866155157</v>
      </c>
      <c r="Q659">
        <v>7.3501418062255006E-2</v>
      </c>
    </row>
    <row r="660" spans="1:17" x14ac:dyDescent="0.3">
      <c r="A660" t="s">
        <v>1455</v>
      </c>
      <c r="B660" t="s">
        <v>1456</v>
      </c>
      <c r="C660" t="s">
        <v>3152</v>
      </c>
      <c r="D660" t="s">
        <v>455</v>
      </c>
      <c r="E660">
        <v>7312.1865465450001</v>
      </c>
      <c r="F660">
        <v>514.95000000000005</v>
      </c>
      <c r="G660">
        <v>-47.426495871151197</v>
      </c>
      <c r="H660">
        <v>6.0143999611304197</v>
      </c>
      <c r="I660">
        <v>-12.9472222024226</v>
      </c>
      <c r="J660">
        <v>-4.0694028238555902</v>
      </c>
      <c r="K660">
        <v>513.25541373236194</v>
      </c>
      <c r="L660">
        <v>522.48308225364599</v>
      </c>
      <c r="M660">
        <v>38.114956901911803</v>
      </c>
      <c r="N660">
        <v>1.4255346927894501</v>
      </c>
      <c r="O660">
        <v>30.653461501116499</v>
      </c>
      <c r="P660">
        <v>20.1750291715286</v>
      </c>
      <c r="Q660">
        <v>-3.0174946792011999E-2</v>
      </c>
    </row>
    <row r="661" spans="1:17" x14ac:dyDescent="0.3">
      <c r="A661" t="s">
        <v>1457</v>
      </c>
      <c r="B661" t="s">
        <v>1458</v>
      </c>
      <c r="C661" t="s">
        <v>3145</v>
      </c>
      <c r="D661" t="s">
        <v>48</v>
      </c>
      <c r="E661">
        <v>7290.2784540599996</v>
      </c>
      <c r="F661">
        <v>498.6</v>
      </c>
      <c r="G661">
        <v>24.623405985335001</v>
      </c>
      <c r="H661">
        <v>-6.6979354201503103</v>
      </c>
      <c r="I661">
        <v>4.6656622867381801</v>
      </c>
      <c r="J661">
        <v>0.65105506321612505</v>
      </c>
      <c r="K661">
        <v>523.69570779911601</v>
      </c>
      <c r="L661">
        <v>471.762467867071</v>
      </c>
      <c r="M661">
        <v>35.847217860011497</v>
      </c>
      <c r="N661">
        <v>0.47219185216607801</v>
      </c>
      <c r="O661">
        <v>17.930204572803799</v>
      </c>
      <c r="P661">
        <v>74.183406113537103</v>
      </c>
      <c r="Q661">
        <v>-3.4291488709095E-2</v>
      </c>
    </row>
    <row r="662" spans="1:17" x14ac:dyDescent="0.3">
      <c r="A662" t="s">
        <v>1459</v>
      </c>
      <c r="B662" t="s">
        <v>1460</v>
      </c>
      <c r="C662" t="s">
        <v>3151</v>
      </c>
      <c r="D662" t="s">
        <v>117</v>
      </c>
      <c r="E662">
        <v>7278.2241514199904</v>
      </c>
      <c r="F662">
        <v>669.65</v>
      </c>
      <c r="G662">
        <v>-1.7386781099872199</v>
      </c>
      <c r="H662">
        <v>3.9223353640126501</v>
      </c>
      <c r="I662">
        <v>6.9210812084141597</v>
      </c>
      <c r="J662">
        <v>1.6902510548007501</v>
      </c>
      <c r="K662">
        <v>676.50108239531005</v>
      </c>
      <c r="L662">
        <v>617.38957301199696</v>
      </c>
      <c r="M662">
        <v>35.588712955505599</v>
      </c>
      <c r="N662">
        <v>0.82336222912030899</v>
      </c>
      <c r="O662">
        <v>25.6850593593668</v>
      </c>
      <c r="P662">
        <v>43.225323494813303</v>
      </c>
      <c r="Q662">
        <v>6.9194161468441998E-2</v>
      </c>
    </row>
    <row r="663" spans="1:17" x14ac:dyDescent="0.3">
      <c r="A663" t="s">
        <v>1461</v>
      </c>
      <c r="B663" t="s">
        <v>1462</v>
      </c>
      <c r="C663" t="s">
        <v>3144</v>
      </c>
      <c r="D663" t="s">
        <v>127</v>
      </c>
      <c r="E663">
        <v>7245.0459769549998</v>
      </c>
      <c r="F663">
        <v>632.35</v>
      </c>
      <c r="G663">
        <v>-7.8898526067000398</v>
      </c>
      <c r="H663">
        <v>9.61422695935393</v>
      </c>
      <c r="I663">
        <v>14.848530188494699</v>
      </c>
      <c r="J663">
        <v>2.5876181469696</v>
      </c>
      <c r="K663">
        <v>609.303969684751</v>
      </c>
      <c r="L663">
        <v>561.31190143040806</v>
      </c>
      <c r="M663">
        <v>47.419861339454698</v>
      </c>
      <c r="N663">
        <v>0.65046141350542297</v>
      </c>
      <c r="O663">
        <v>8.5474816161935596</v>
      </c>
      <c r="P663">
        <v>35.406852248394003</v>
      </c>
      <c r="Q663">
        <v>5.2152282371436001E-2</v>
      </c>
    </row>
    <row r="664" spans="1:17" hidden="1" x14ac:dyDescent="0.3">
      <c r="A664" t="s">
        <v>1463</v>
      </c>
      <c r="B664" t="s">
        <v>1464</v>
      </c>
      <c r="C664" t="s">
        <v>3157</v>
      </c>
      <c r="D664" t="s">
        <v>609</v>
      </c>
      <c r="E664">
        <v>7229.47032915</v>
      </c>
      <c r="F664">
        <v>514.1</v>
      </c>
      <c r="G664">
        <v>-38.326835601149298</v>
      </c>
      <c r="H664">
        <v>0.64406211302773597</v>
      </c>
      <c r="I664">
        <v>-1.8271769490469201</v>
      </c>
      <c r="J664">
        <v>5.0764948231421902</v>
      </c>
      <c r="K664">
        <v>531.26901099365296</v>
      </c>
      <c r="L664">
        <v>512.85039465283103</v>
      </c>
      <c r="M664">
        <v>45.584349599954898</v>
      </c>
      <c r="N664">
        <v>0.48858454735833401</v>
      </c>
      <c r="O664">
        <v>29.546780781949</v>
      </c>
      <c r="P664">
        <v>30.2508234101849</v>
      </c>
      <c r="Q664">
        <v>6.8043524923554005E-2</v>
      </c>
    </row>
    <row r="665" spans="1:17" x14ac:dyDescent="0.3">
      <c r="A665" t="s">
        <v>1465</v>
      </c>
      <c r="B665" t="s">
        <v>1466</v>
      </c>
      <c r="C665" t="s">
        <v>3151</v>
      </c>
      <c r="D665" t="s">
        <v>138</v>
      </c>
      <c r="E665">
        <v>7205.514661575</v>
      </c>
      <c r="F665">
        <v>405.75</v>
      </c>
      <c r="G665">
        <v>-61.562898566825503</v>
      </c>
      <c r="H665">
        <v>-7.3461443460239204</v>
      </c>
      <c r="I665">
        <v>-25.9930204395929</v>
      </c>
      <c r="J665">
        <v>0.90900200578642998</v>
      </c>
      <c r="K665">
        <v>433.85060823707198</v>
      </c>
      <c r="L665">
        <v>466.46972838552603</v>
      </c>
      <c r="M665">
        <v>29.677345355017799</v>
      </c>
      <c r="N665">
        <v>0.48889205211638098</v>
      </c>
      <c r="O665">
        <v>73.801601971657405</v>
      </c>
      <c r="P665">
        <v>5.0893550893550801</v>
      </c>
      <c r="Q665">
        <v>1.7912362486222001E-2</v>
      </c>
    </row>
    <row r="666" spans="1:17" hidden="1" x14ac:dyDescent="0.3">
      <c r="A666" t="s">
        <v>1467</v>
      </c>
      <c r="B666" t="s">
        <v>1468</v>
      </c>
      <c r="C666" t="s">
        <v>3157</v>
      </c>
      <c r="D666" t="s">
        <v>108</v>
      </c>
      <c r="E666">
        <v>7200.4930149299998</v>
      </c>
      <c r="F666">
        <v>675.3</v>
      </c>
      <c r="G666">
        <v>35795.286081960701</v>
      </c>
      <c r="H666">
        <v>43.318255884973702</v>
      </c>
      <c r="I666">
        <v>2855.29938526149</v>
      </c>
      <c r="J666">
        <v>0.99446165662271901</v>
      </c>
      <c r="K666">
        <v>300.625599742877</v>
      </c>
      <c r="L666">
        <v>105.95720738436999</v>
      </c>
      <c r="M666">
        <v>99.999974694532895</v>
      </c>
      <c r="N666">
        <v>1.5999840228473201</v>
      </c>
      <c r="O666">
        <v>0</v>
      </c>
      <c r="P666">
        <v>41076.829268292597</v>
      </c>
      <c r="Q666">
        <v>0.141888736138886</v>
      </c>
    </row>
    <row r="667" spans="1:17" x14ac:dyDescent="0.3">
      <c r="A667" t="s">
        <v>1469</v>
      </c>
      <c r="B667" t="s">
        <v>1470</v>
      </c>
      <c r="C667" t="s">
        <v>3145</v>
      </c>
      <c r="D667" t="s">
        <v>48</v>
      </c>
      <c r="E667">
        <v>7127.4033597500002</v>
      </c>
      <c r="F667">
        <v>191.5</v>
      </c>
      <c r="G667">
        <v>-5.01434836736364</v>
      </c>
      <c r="H667">
        <v>4.0086879350421398</v>
      </c>
      <c r="I667">
        <v>-20.4053523608803</v>
      </c>
      <c r="J667">
        <v>2.2871574001855</v>
      </c>
      <c r="K667">
        <v>192.00368178171601</v>
      </c>
      <c r="L667">
        <v>190.368609054865</v>
      </c>
      <c r="M667">
        <v>55.126203818263797</v>
      </c>
      <c r="N667">
        <v>0.88015343091786602</v>
      </c>
      <c r="O667">
        <v>30.182767624020901</v>
      </c>
      <c r="P667">
        <v>39.577259475218597</v>
      </c>
      <c r="Q667">
        <v>0.1061648352415</v>
      </c>
    </row>
    <row r="668" spans="1:17" x14ac:dyDescent="0.3">
      <c r="A668" t="s">
        <v>1471</v>
      </c>
      <c r="B668" t="s">
        <v>1472</v>
      </c>
      <c r="C668" t="s">
        <v>3156</v>
      </c>
      <c r="D668" t="s">
        <v>448</v>
      </c>
      <c r="E668">
        <v>7127.2479700000004</v>
      </c>
      <c r="F668">
        <v>2199.6999999999998</v>
      </c>
      <c r="G668">
        <v>-24.749072192314799</v>
      </c>
      <c r="H668">
        <v>0.33069443295026002</v>
      </c>
      <c r="I668">
        <v>-11.961276351850699</v>
      </c>
      <c r="J668">
        <v>-8.1093898932828007E-2</v>
      </c>
      <c r="K668">
        <v>2256.2945989885102</v>
      </c>
      <c r="L668">
        <v>2260.30094433159</v>
      </c>
      <c r="M668">
        <v>36.621428733833604</v>
      </c>
      <c r="N668">
        <v>0.48895564123608998</v>
      </c>
      <c r="O668">
        <v>24.335136609537599</v>
      </c>
      <c r="P668">
        <v>12.229591836734601</v>
      </c>
      <c r="Q668">
        <v>-8.2394043103553E-2</v>
      </c>
    </row>
    <row r="669" spans="1:17" x14ac:dyDescent="0.3">
      <c r="A669" t="s">
        <v>1473</v>
      </c>
      <c r="B669" t="s">
        <v>1474</v>
      </c>
      <c r="C669" t="s">
        <v>3145</v>
      </c>
      <c r="D669" t="s">
        <v>48</v>
      </c>
      <c r="E669">
        <v>7095.816431616</v>
      </c>
      <c r="F669">
        <v>42.24</v>
      </c>
      <c r="G669">
        <v>26.281257124044402</v>
      </c>
      <c r="H669">
        <v>1.4872581271262399</v>
      </c>
      <c r="I669">
        <v>7.9119902491219296</v>
      </c>
      <c r="J669">
        <v>10.562056090022301</v>
      </c>
      <c r="K669">
        <v>44.233943648310799</v>
      </c>
      <c r="L669">
        <v>40.655265218264397</v>
      </c>
      <c r="M669">
        <v>49.128874303834401</v>
      </c>
      <c r="N669">
        <v>0.74043902212353596</v>
      </c>
      <c r="O669">
        <v>36.126893939393902</v>
      </c>
      <c r="P669">
        <v>86.447079941218206</v>
      </c>
      <c r="Q669">
        <v>0.12877136291609501</v>
      </c>
    </row>
    <row r="670" spans="1:17" x14ac:dyDescent="0.3">
      <c r="A670" t="s">
        <v>1475</v>
      </c>
      <c r="B670" t="s">
        <v>1476</v>
      </c>
      <c r="C670" t="s">
        <v>3150</v>
      </c>
      <c r="D670" t="s">
        <v>77</v>
      </c>
      <c r="E670">
        <v>7018.8037175999998</v>
      </c>
      <c r="F670">
        <v>342.6</v>
      </c>
      <c r="G670">
        <v>56.247298023426602</v>
      </c>
      <c r="H670">
        <v>13.9620566979819</v>
      </c>
      <c r="I670">
        <v>63.003272536045003</v>
      </c>
      <c r="J670">
        <v>10.635829463128101</v>
      </c>
      <c r="K670">
        <v>301.35434341389202</v>
      </c>
      <c r="L670">
        <v>266.31495204352802</v>
      </c>
      <c r="M670">
        <v>79.003463770333695</v>
      </c>
      <c r="N670">
        <v>0.84843626252590199</v>
      </c>
      <c r="O670">
        <v>7.8809106830122602</v>
      </c>
      <c r="P670">
        <v>88.241758241758205</v>
      </c>
      <c r="Q670">
        <v>8.8116043657023996E-2</v>
      </c>
    </row>
    <row r="671" spans="1:17" x14ac:dyDescent="0.3">
      <c r="A671" t="s">
        <v>1477</v>
      </c>
      <c r="B671" t="s">
        <v>1478</v>
      </c>
      <c r="C671" t="s">
        <v>3145</v>
      </c>
      <c r="D671" t="s">
        <v>48</v>
      </c>
      <c r="E671">
        <v>7009.3780052729999</v>
      </c>
      <c r="F671">
        <v>249.69</v>
      </c>
      <c r="G671">
        <v>51.844997419260601</v>
      </c>
      <c r="H671">
        <v>5.8256697752039202</v>
      </c>
      <c r="I671">
        <v>34.654748015820701</v>
      </c>
      <c r="J671">
        <v>7.1890786338483803</v>
      </c>
      <c r="K671">
        <v>241.15633236169299</v>
      </c>
      <c r="L671">
        <v>204.69108962117099</v>
      </c>
      <c r="M671">
        <v>53.797833066260502</v>
      </c>
      <c r="N671">
        <v>1.55255270414415</v>
      </c>
      <c r="O671">
        <v>14.037406383916</v>
      </c>
      <c r="P671">
        <v>106.782608695652</v>
      </c>
      <c r="Q671">
        <v>8.6501537930049999E-2</v>
      </c>
    </row>
    <row r="672" spans="1:17" hidden="1" x14ac:dyDescent="0.3">
      <c r="A672" t="s">
        <v>1479</v>
      </c>
      <c r="B672" t="s">
        <v>1480</v>
      </c>
      <c r="C672" t="s">
        <v>3157</v>
      </c>
      <c r="D672" t="s">
        <v>24</v>
      </c>
      <c r="E672">
        <v>6988.8414222899901</v>
      </c>
      <c r="F672">
        <v>441.35</v>
      </c>
      <c r="G672">
        <v>-50.222892527474201</v>
      </c>
      <c r="H672">
        <v>-5.3275774483595502</v>
      </c>
      <c r="I672">
        <v>-20.210163265926202</v>
      </c>
      <c r="J672">
        <v>-1.02372419389845</v>
      </c>
      <c r="K672">
        <v>463.64950226091503</v>
      </c>
      <c r="L672">
        <v>475.19181552660802</v>
      </c>
      <c r="M672">
        <v>27.6974726689241</v>
      </c>
      <c r="N672">
        <v>0.48371630988320402</v>
      </c>
      <c r="O672">
        <v>35.946527699104998</v>
      </c>
      <c r="P672">
        <v>0.75333865997031502</v>
      </c>
      <c r="Q672">
        <v>-0.13113593030364501</v>
      </c>
    </row>
    <row r="673" spans="1:17" x14ac:dyDescent="0.3">
      <c r="A673" t="s">
        <v>1481</v>
      </c>
      <c r="B673" t="s">
        <v>1482</v>
      </c>
      <c r="C673" t="s">
        <v>3151</v>
      </c>
      <c r="D673" t="s">
        <v>258</v>
      </c>
      <c r="E673">
        <v>6978.4604964199998</v>
      </c>
      <c r="F673">
        <v>3077.9</v>
      </c>
      <c r="G673">
        <v>13.708092932818101</v>
      </c>
      <c r="H673">
        <v>-2.4054432100488401</v>
      </c>
      <c r="I673">
        <v>26.9835661529726</v>
      </c>
      <c r="J673">
        <v>3.0382217862823602</v>
      </c>
      <c r="K673">
        <v>3213.3760516952502</v>
      </c>
      <c r="L673">
        <v>2760.2423704165699</v>
      </c>
      <c r="M673">
        <v>41.210014384179097</v>
      </c>
      <c r="N673">
        <v>0.30357166692542698</v>
      </c>
      <c r="O673">
        <v>27.781929237467001</v>
      </c>
      <c r="P673">
        <v>100.841761827079</v>
      </c>
      <c r="Q673">
        <v>0.13036497132512401</v>
      </c>
    </row>
    <row r="674" spans="1:17" x14ac:dyDescent="0.3">
      <c r="A674" t="s">
        <v>1483</v>
      </c>
      <c r="B674" t="s">
        <v>1484</v>
      </c>
      <c r="C674" t="s">
        <v>3151</v>
      </c>
      <c r="D674" t="s">
        <v>151</v>
      </c>
      <c r="E674">
        <v>6968.1112999999996</v>
      </c>
      <c r="F674">
        <v>371.95</v>
      </c>
      <c r="G674">
        <v>-41.855773890582597</v>
      </c>
      <c r="H674">
        <v>-3.2988923562322601</v>
      </c>
      <c r="I674">
        <v>-21.468940194509599</v>
      </c>
      <c r="J674">
        <v>-0.956566233910224</v>
      </c>
      <c r="K674">
        <v>402.66267085104101</v>
      </c>
      <c r="L674">
        <v>414.56714602515302</v>
      </c>
      <c r="M674">
        <v>36.282643179955201</v>
      </c>
      <c r="N674">
        <v>0.58257123816707002</v>
      </c>
      <c r="O674">
        <v>47.197203925258698</v>
      </c>
      <c r="P674">
        <v>7.8115942028985401</v>
      </c>
      <c r="Q674">
        <v>6.9702982685348996E-2</v>
      </c>
    </row>
    <row r="675" spans="1:17" x14ac:dyDescent="0.3">
      <c r="A675" t="s">
        <v>1485</v>
      </c>
      <c r="B675" t="s">
        <v>1486</v>
      </c>
      <c r="C675" t="s">
        <v>3148</v>
      </c>
      <c r="D675" t="s">
        <v>190</v>
      </c>
      <c r="E675">
        <v>6961.068717225</v>
      </c>
      <c r="F675">
        <v>507.85</v>
      </c>
      <c r="G675">
        <v>7.2742791687615798</v>
      </c>
      <c r="H675">
        <v>2.3748559702737602</v>
      </c>
      <c r="I675">
        <v>10.0239033796933</v>
      </c>
      <c r="J675">
        <v>4.7814439051434299</v>
      </c>
      <c r="K675">
        <v>519.87150548116301</v>
      </c>
      <c r="L675">
        <v>475.334041166247</v>
      </c>
      <c r="M675">
        <v>43.295022622823097</v>
      </c>
      <c r="N675">
        <v>0.32029897425715298</v>
      </c>
      <c r="O675">
        <v>25.9426996160283</v>
      </c>
      <c r="P675">
        <v>43.5618374558304</v>
      </c>
      <c r="Q675">
        <v>3.5061127861171999E-2</v>
      </c>
    </row>
    <row r="676" spans="1:17" hidden="1" x14ac:dyDescent="0.3">
      <c r="A676" t="s">
        <v>1487</v>
      </c>
      <c r="B676" t="s">
        <v>1488</v>
      </c>
      <c r="C676" t="s">
        <v>3157</v>
      </c>
      <c r="D676" t="s">
        <v>404</v>
      </c>
      <c r="E676">
        <v>6953.2841442749996</v>
      </c>
      <c r="F676">
        <v>7227.75</v>
      </c>
      <c r="G676">
        <v>4.5553163437081299</v>
      </c>
      <c r="H676">
        <v>7.4181543723699903</v>
      </c>
      <c r="I676">
        <v>23.410696401382701</v>
      </c>
      <c r="J676">
        <v>-1.12627450858481</v>
      </c>
      <c r="K676">
        <v>6637.1397210659798</v>
      </c>
      <c r="L676">
        <v>5950.2327562923301</v>
      </c>
      <c r="M676">
        <v>63.143836743490802</v>
      </c>
      <c r="N676">
        <v>0.94638577485643804</v>
      </c>
      <c r="O676">
        <v>7.0236242260731201</v>
      </c>
      <c r="P676">
        <v>45.0365212505518</v>
      </c>
      <c r="Q676">
        <v>9.4388251358401995E-2</v>
      </c>
    </row>
    <row r="677" spans="1:17" x14ac:dyDescent="0.3">
      <c r="A677" t="s">
        <v>1489</v>
      </c>
      <c r="B677" t="s">
        <v>1490</v>
      </c>
      <c r="C677" t="s">
        <v>3156</v>
      </c>
      <c r="D677" t="s">
        <v>395</v>
      </c>
      <c r="E677">
        <v>6923.1636840000001</v>
      </c>
      <c r="F677">
        <v>356</v>
      </c>
      <c r="G677">
        <v>37.260104158228899</v>
      </c>
      <c r="H677">
        <v>15.598834460787099</v>
      </c>
      <c r="I677">
        <v>16.702231264638499</v>
      </c>
      <c r="J677">
        <v>18.432240852538399</v>
      </c>
      <c r="K677">
        <v>329.21861481396201</v>
      </c>
      <c r="L677">
        <v>298.91161220843298</v>
      </c>
      <c r="M677">
        <v>70.678974503874201</v>
      </c>
      <c r="N677">
        <v>2.6631313690786298</v>
      </c>
      <c r="O677">
        <v>6.37640449438201</v>
      </c>
      <c r="P677">
        <v>73.573866406630898</v>
      </c>
      <c r="Q677">
        <v>1.4767116277637E-2</v>
      </c>
    </row>
    <row r="678" spans="1:17" hidden="1" x14ac:dyDescent="0.3">
      <c r="A678" t="s">
        <v>1491</v>
      </c>
      <c r="B678" t="s">
        <v>1492</v>
      </c>
      <c r="C678" t="s">
        <v>3157</v>
      </c>
      <c r="D678" t="s">
        <v>258</v>
      </c>
      <c r="E678">
        <v>6921.7170144000002</v>
      </c>
      <c r="F678">
        <v>3149.35</v>
      </c>
      <c r="G678">
        <v>-4.7431277372474998</v>
      </c>
      <c r="H678">
        <v>-1.1389463264456801</v>
      </c>
      <c r="I678">
        <v>18.581549350552301</v>
      </c>
      <c r="J678">
        <v>3.1699235860389599</v>
      </c>
      <c r="K678">
        <v>3171.25884072603</v>
      </c>
      <c r="L678">
        <v>2970.3273264930799</v>
      </c>
      <c r="M678">
        <v>50.174608103101299</v>
      </c>
      <c r="N678">
        <v>0.946717652251027</v>
      </c>
      <c r="O678">
        <v>23.5175512407322</v>
      </c>
      <c r="P678">
        <v>50.040495474035197</v>
      </c>
      <c r="Q678">
        <v>9.4905328436059005E-2</v>
      </c>
    </row>
    <row r="679" spans="1:17" x14ac:dyDescent="0.3">
      <c r="A679" t="s">
        <v>1493</v>
      </c>
      <c r="B679" t="s">
        <v>1494</v>
      </c>
      <c r="C679" t="s">
        <v>3142</v>
      </c>
      <c r="D679" t="s">
        <v>529</v>
      </c>
      <c r="E679">
        <v>6919.7439916499998</v>
      </c>
      <c r="F679">
        <v>317.10000000000002</v>
      </c>
      <c r="G679">
        <v>-17.903159746778201</v>
      </c>
      <c r="H679">
        <v>9.3193885044136398</v>
      </c>
      <c r="I679">
        <v>-15.444121317446699</v>
      </c>
      <c r="J679">
        <v>6.5011413568508098</v>
      </c>
      <c r="K679">
        <v>307.93430567892398</v>
      </c>
      <c r="L679">
        <v>312.02291677231898</v>
      </c>
      <c r="M679">
        <v>54.037144807646598</v>
      </c>
      <c r="N679">
        <v>1.03884420479017</v>
      </c>
      <c r="O679">
        <v>27.808262377798801</v>
      </c>
      <c r="P679">
        <v>17.640511964384999</v>
      </c>
      <c r="Q679">
        <v>7.9747515227152996E-2</v>
      </c>
    </row>
    <row r="680" spans="1:17" hidden="1" x14ac:dyDescent="0.3">
      <c r="A680" t="s">
        <v>1495</v>
      </c>
      <c r="B680" t="s">
        <v>1496</v>
      </c>
      <c r="C680" t="s">
        <v>3157</v>
      </c>
      <c r="D680" t="s">
        <v>209</v>
      </c>
      <c r="E680">
        <v>6895.3827535549999</v>
      </c>
      <c r="F680">
        <v>574.25</v>
      </c>
      <c r="G680">
        <v>129.96984725845101</v>
      </c>
      <c r="H680">
        <v>35.443972957025103</v>
      </c>
      <c r="I680">
        <v>69.546329803421401</v>
      </c>
      <c r="J680">
        <v>11.1686312578409</v>
      </c>
      <c r="K680">
        <v>460.96147748980701</v>
      </c>
      <c r="L680">
        <v>361.47892457385097</v>
      </c>
      <c r="M680">
        <v>72.655407857432607</v>
      </c>
      <c r="N680">
        <v>1.9044304751014101</v>
      </c>
      <c r="O680">
        <v>7.7753591641271198</v>
      </c>
      <c r="P680">
        <v>192.215461632764</v>
      </c>
      <c r="Q680">
        <v>0.19337284286779</v>
      </c>
    </row>
    <row r="681" spans="1:17" x14ac:dyDescent="0.3">
      <c r="A681" t="s">
        <v>1497</v>
      </c>
      <c r="B681" t="s">
        <v>1498</v>
      </c>
      <c r="C681" t="s">
        <v>3152</v>
      </c>
      <c r="D681" t="s">
        <v>303</v>
      </c>
      <c r="E681">
        <v>6876.3026547600002</v>
      </c>
      <c r="F681">
        <v>2528.9</v>
      </c>
      <c r="G681">
        <v>80.332842808250007</v>
      </c>
      <c r="H681">
        <v>23.359912869823599</v>
      </c>
      <c r="I681">
        <v>110.50442733008801</v>
      </c>
      <c r="J681">
        <v>9.2382116566227097</v>
      </c>
      <c r="K681">
        <v>2207.12535078154</v>
      </c>
      <c r="L681">
        <v>1746.03532990238</v>
      </c>
      <c r="M681">
        <v>60.629339187457497</v>
      </c>
      <c r="N681">
        <v>0.92580963196264598</v>
      </c>
      <c r="O681">
        <v>3.6063110443275499</v>
      </c>
      <c r="P681">
        <v>165.82225258842601</v>
      </c>
      <c r="Q681">
        <v>1.1653641652742E-2</v>
      </c>
    </row>
    <row r="682" spans="1:17" x14ac:dyDescent="0.3">
      <c r="A682" t="s">
        <v>1499</v>
      </c>
      <c r="B682" t="s">
        <v>1500</v>
      </c>
      <c r="C682" t="s">
        <v>3156</v>
      </c>
      <c r="D682" t="s">
        <v>395</v>
      </c>
      <c r="E682">
        <v>6872.6412770399902</v>
      </c>
      <c r="F682">
        <v>1524.6</v>
      </c>
      <c r="G682">
        <v>56.703051528706602</v>
      </c>
      <c r="H682">
        <v>0.59999631184132296</v>
      </c>
      <c r="I682">
        <v>8.7355751281712095</v>
      </c>
      <c r="J682">
        <v>3.5338834700261401</v>
      </c>
      <c r="K682">
        <v>1587.7289789942699</v>
      </c>
      <c r="L682">
        <v>1414.4507544335099</v>
      </c>
      <c r="M682">
        <v>50.536530248576398</v>
      </c>
      <c r="N682">
        <v>0.326342612820052</v>
      </c>
      <c r="O682">
        <v>26.315099042371699</v>
      </c>
      <c r="P682">
        <v>99.398378236986602</v>
      </c>
      <c r="Q682">
        <v>7.6774964361822004E-2</v>
      </c>
    </row>
    <row r="683" spans="1:17" x14ac:dyDescent="0.3">
      <c r="A683" t="s">
        <v>1501</v>
      </c>
      <c r="B683" t="s">
        <v>1502</v>
      </c>
      <c r="C683" t="s">
        <v>3159</v>
      </c>
      <c r="D683" t="s">
        <v>1503</v>
      </c>
      <c r="E683">
        <v>6867.6986489999999</v>
      </c>
      <c r="F683">
        <v>897.25</v>
      </c>
      <c r="G683">
        <v>-18.968960803470601</v>
      </c>
      <c r="H683">
        <v>-11.0708494030337</v>
      </c>
      <c r="I683">
        <v>28.184871832696601</v>
      </c>
      <c r="J683">
        <v>-6.0350398693182798</v>
      </c>
      <c r="K683">
        <v>949.42172639598198</v>
      </c>
      <c r="L683">
        <v>854.18428033135297</v>
      </c>
      <c r="M683">
        <v>31.446233659594998</v>
      </c>
      <c r="N683">
        <v>0.43756710920206598</v>
      </c>
      <c r="O683">
        <v>24.4915018110894</v>
      </c>
      <c r="P683">
        <v>51.690617075232403</v>
      </c>
      <c r="Q683">
        <v>-5.6237897894081998E-2</v>
      </c>
    </row>
    <row r="684" spans="1:17" x14ac:dyDescent="0.3">
      <c r="A684" t="s">
        <v>1504</v>
      </c>
      <c r="B684" t="s">
        <v>1505</v>
      </c>
      <c r="C684" t="s">
        <v>3154</v>
      </c>
      <c r="D684" t="s">
        <v>1506</v>
      </c>
      <c r="E684">
        <v>6852.4510393</v>
      </c>
      <c r="F684">
        <v>503</v>
      </c>
      <c r="G684">
        <v>-3.7364659506500502</v>
      </c>
      <c r="H684">
        <v>3.2296170669883</v>
      </c>
      <c r="I684">
        <v>-16.3745358809877</v>
      </c>
      <c r="J684">
        <v>3.8140482510437499</v>
      </c>
      <c r="K684">
        <v>496.32082306726602</v>
      </c>
      <c r="L684">
        <v>466.91928936723599</v>
      </c>
      <c r="M684">
        <v>50.2695747069139</v>
      </c>
      <c r="N684">
        <v>0.80615101559828695</v>
      </c>
      <c r="O684">
        <v>14.691848906560599</v>
      </c>
      <c r="P684">
        <v>46.947122407245097</v>
      </c>
    </row>
    <row r="685" spans="1:17" hidden="1" x14ac:dyDescent="0.3">
      <c r="A685" t="s">
        <v>1507</v>
      </c>
      <c r="B685" t="s">
        <v>1508</v>
      </c>
      <c r="C685" t="s">
        <v>3157</v>
      </c>
      <c r="D685" t="s">
        <v>1010</v>
      </c>
      <c r="E685">
        <v>6824.5035152</v>
      </c>
      <c r="F685">
        <v>723.4</v>
      </c>
      <c r="G685">
        <v>106.63541587528999</v>
      </c>
      <c r="H685">
        <v>0.30395849935286301</v>
      </c>
      <c r="I685">
        <v>48.384750415362397</v>
      </c>
      <c r="J685">
        <v>4.7722394344005004</v>
      </c>
      <c r="K685">
        <v>747.29486896538901</v>
      </c>
      <c r="L685">
        <v>608.037632129587</v>
      </c>
      <c r="M685">
        <v>47.537697817801202</v>
      </c>
      <c r="N685">
        <v>0.62190155076354003</v>
      </c>
      <c r="O685">
        <v>25.891622891899299</v>
      </c>
      <c r="P685">
        <v>244.47619047619</v>
      </c>
      <c r="Q685">
        <v>0.231030693424773</v>
      </c>
    </row>
    <row r="686" spans="1:17" x14ac:dyDescent="0.3">
      <c r="A686" t="s">
        <v>1509</v>
      </c>
      <c r="B686" t="s">
        <v>1510</v>
      </c>
      <c r="C686" t="s">
        <v>3146</v>
      </c>
      <c r="D686" t="s">
        <v>51</v>
      </c>
      <c r="E686">
        <v>6815.6023911760003</v>
      </c>
      <c r="F686">
        <v>210.02</v>
      </c>
      <c r="G686">
        <v>-32.873210404733399</v>
      </c>
      <c r="H686">
        <v>-2.6366095440544601</v>
      </c>
      <c r="I686">
        <v>-51.750923142853999</v>
      </c>
      <c r="J686">
        <v>3.7401263965071201</v>
      </c>
      <c r="K686">
        <v>218.96653430410501</v>
      </c>
      <c r="L686">
        <v>248.12141206177901</v>
      </c>
      <c r="M686">
        <v>44.1017895457016</v>
      </c>
      <c r="N686">
        <v>0.91179127096483104</v>
      </c>
      <c r="O686">
        <v>125.121417007904</v>
      </c>
      <c r="P686">
        <v>7.0984191738908899</v>
      </c>
      <c r="Q686">
        <v>-2.7104879519666E-2</v>
      </c>
    </row>
    <row r="687" spans="1:17" x14ac:dyDescent="0.3">
      <c r="A687" t="s">
        <v>1511</v>
      </c>
      <c r="B687" t="s">
        <v>1512</v>
      </c>
      <c r="C687" t="s">
        <v>3146</v>
      </c>
      <c r="D687" t="s">
        <v>51</v>
      </c>
      <c r="E687">
        <v>6774.0436638000001</v>
      </c>
      <c r="F687">
        <v>1335.6</v>
      </c>
      <c r="G687">
        <v>150.73895067825299</v>
      </c>
      <c r="H687">
        <v>-4.6427101857291797</v>
      </c>
      <c r="I687">
        <v>12.9345325463417</v>
      </c>
      <c r="J687">
        <v>1.3720137991394901</v>
      </c>
      <c r="K687">
        <v>1366.42695095457</v>
      </c>
      <c r="L687">
        <v>1143.5762666550199</v>
      </c>
      <c r="M687">
        <v>41.853796434815997</v>
      </c>
      <c r="N687">
        <v>0.529734272431162</v>
      </c>
      <c r="O687">
        <v>19.047619047619001</v>
      </c>
      <c r="P687">
        <v>209.130887628746</v>
      </c>
      <c r="Q687">
        <v>0.11799735786825399</v>
      </c>
    </row>
    <row r="688" spans="1:17" x14ac:dyDescent="0.3">
      <c r="A688" t="s">
        <v>1513</v>
      </c>
      <c r="B688" t="s">
        <v>1514</v>
      </c>
      <c r="C688" t="s">
        <v>3160</v>
      </c>
      <c r="D688" t="s">
        <v>154</v>
      </c>
      <c r="E688">
        <v>6770.3587066829996</v>
      </c>
      <c r="F688">
        <v>184.47</v>
      </c>
      <c r="G688">
        <v>142.615012885129</v>
      </c>
      <c r="H688">
        <v>-9.6901743475843691</v>
      </c>
      <c r="I688">
        <v>27.160066122018499</v>
      </c>
      <c r="J688">
        <v>-2.8269669148058498</v>
      </c>
      <c r="K688">
        <v>193.795889539021</v>
      </c>
      <c r="L688">
        <v>156.03898049969899</v>
      </c>
      <c r="M688">
        <v>30.887530262737101</v>
      </c>
      <c r="N688">
        <v>0.399530375810355</v>
      </c>
      <c r="O688">
        <v>21.781319455738</v>
      </c>
      <c r="P688">
        <v>205.41390728476799</v>
      </c>
    </row>
    <row r="689" spans="1:17" hidden="1" x14ac:dyDescent="0.3">
      <c r="A689" t="s">
        <v>1515</v>
      </c>
      <c r="B689" t="s">
        <v>1516</v>
      </c>
      <c r="C689" t="s">
        <v>3157</v>
      </c>
      <c r="D689" t="s">
        <v>89</v>
      </c>
      <c r="E689">
        <v>6756.8941349999996</v>
      </c>
      <c r="F689">
        <v>2462.5</v>
      </c>
      <c r="G689">
        <v>43.041666332447001</v>
      </c>
      <c r="H689">
        <v>17.955819267806</v>
      </c>
      <c r="I689">
        <v>73.374471556114003</v>
      </c>
      <c r="J689">
        <v>-0.65608563010919596</v>
      </c>
      <c r="K689">
        <v>2207.91516114566</v>
      </c>
      <c r="L689">
        <v>1705.05417915114</v>
      </c>
      <c r="M689">
        <v>50.902870443227499</v>
      </c>
      <c r="N689">
        <v>0.66470583492065705</v>
      </c>
      <c r="O689">
        <v>7.61421319796953</v>
      </c>
      <c r="P689">
        <v>116.00877192982399</v>
      </c>
      <c r="Q689">
        <v>0.123793908788595</v>
      </c>
    </row>
    <row r="690" spans="1:17" x14ac:dyDescent="0.3">
      <c r="A690" t="s">
        <v>1517</v>
      </c>
      <c r="B690" t="s">
        <v>1518</v>
      </c>
      <c r="C690" t="s">
        <v>3153</v>
      </c>
      <c r="D690" t="s">
        <v>133</v>
      </c>
      <c r="E690">
        <v>6751.8256670000001</v>
      </c>
      <c r="F690">
        <v>958.25</v>
      </c>
      <c r="G690">
        <v>16.106504611764599</v>
      </c>
      <c r="H690">
        <v>5.7111776339917597</v>
      </c>
      <c r="I690">
        <v>7.4669124423584297</v>
      </c>
      <c r="J690">
        <v>9.29159458451152</v>
      </c>
      <c r="K690">
        <v>942.92248296307002</v>
      </c>
      <c r="L690">
        <v>881.70074810969402</v>
      </c>
      <c r="M690">
        <v>52.087066830544103</v>
      </c>
      <c r="N690">
        <v>1.05691213543524</v>
      </c>
      <c r="O690">
        <v>10.4878685103052</v>
      </c>
      <c r="P690">
        <v>55.547439331223103</v>
      </c>
      <c r="Q690">
        <v>4.0756492220753997E-2</v>
      </c>
    </row>
    <row r="691" spans="1:17" hidden="1" x14ac:dyDescent="0.3">
      <c r="A691" t="s">
        <v>1519</v>
      </c>
      <c r="B691" t="s">
        <v>1520</v>
      </c>
      <c r="C691" t="s">
        <v>3157</v>
      </c>
      <c r="D691" t="s">
        <v>1053</v>
      </c>
      <c r="E691">
        <v>6746.8437323999997</v>
      </c>
      <c r="F691">
        <v>131.5</v>
      </c>
      <c r="G691">
        <v>-14.4224823159963</v>
      </c>
      <c r="H691">
        <v>2.63075588497377</v>
      </c>
      <c r="I691">
        <v>-7.7954972381414001</v>
      </c>
      <c r="K691">
        <v>123.40259093004499</v>
      </c>
      <c r="M691">
        <v>1.05563603616817</v>
      </c>
      <c r="N691">
        <v>0.25</v>
      </c>
      <c r="O691">
        <v>0.65399239543726395</v>
      </c>
      <c r="P691">
        <v>10.970464135021</v>
      </c>
    </row>
    <row r="692" spans="1:17" x14ac:dyDescent="0.3">
      <c r="A692" t="s">
        <v>1521</v>
      </c>
      <c r="B692" t="s">
        <v>1522</v>
      </c>
      <c r="C692" t="s">
        <v>3144</v>
      </c>
      <c r="D692" t="s">
        <v>384</v>
      </c>
      <c r="E692">
        <v>6735.0850720999997</v>
      </c>
      <c r="F692">
        <v>294.25</v>
      </c>
      <c r="G692">
        <v>-48.159138992755203</v>
      </c>
      <c r="H692">
        <v>-5.4292253708837697</v>
      </c>
      <c r="I692">
        <v>-10.579078957525899</v>
      </c>
      <c r="J692">
        <v>3.0933341631274902</v>
      </c>
      <c r="K692">
        <v>297.277790701284</v>
      </c>
      <c r="L692">
        <v>311.38215151517301</v>
      </c>
      <c r="M692">
        <v>55.5041691260612</v>
      </c>
      <c r="N692">
        <v>0.57148137917604103</v>
      </c>
      <c r="O692">
        <v>33.389974511469802</v>
      </c>
      <c r="P692">
        <v>13.9841177609916</v>
      </c>
      <c r="Q692">
        <v>-1.4146833515856E-2</v>
      </c>
    </row>
    <row r="693" spans="1:17" hidden="1" x14ac:dyDescent="0.3">
      <c r="A693" t="s">
        <v>1523</v>
      </c>
      <c r="B693" t="s">
        <v>1524</v>
      </c>
      <c r="C693" t="s">
        <v>3157</v>
      </c>
      <c r="D693" t="s">
        <v>1525</v>
      </c>
      <c r="E693">
        <v>6727.6070324849998</v>
      </c>
      <c r="F693">
        <v>527.35</v>
      </c>
      <c r="G693">
        <v>4.1833661930731196</v>
      </c>
      <c r="H693">
        <v>0.95811550265598699</v>
      </c>
      <c r="I693">
        <v>-16.866814159091401</v>
      </c>
      <c r="J693">
        <v>4.2367660086443397</v>
      </c>
      <c r="K693">
        <v>537.95675074084102</v>
      </c>
      <c r="L693">
        <v>541.10114959509599</v>
      </c>
      <c r="M693">
        <v>57.248532614299101</v>
      </c>
      <c r="N693">
        <v>0.922395135525095</v>
      </c>
      <c r="O693">
        <v>25.5333270124205</v>
      </c>
      <c r="P693">
        <v>31.459553782874199</v>
      </c>
      <c r="Q693">
        <v>6.1023051545148997E-2</v>
      </c>
    </row>
    <row r="694" spans="1:17" x14ac:dyDescent="0.3">
      <c r="A694" t="s">
        <v>1526</v>
      </c>
      <c r="B694" t="s">
        <v>1527</v>
      </c>
      <c r="C694" t="s">
        <v>3154</v>
      </c>
      <c r="D694" t="s">
        <v>455</v>
      </c>
      <c r="E694">
        <v>6696.5739261600002</v>
      </c>
      <c r="F694">
        <v>1239.9000000000001</v>
      </c>
      <c r="G694">
        <v>-28.481444419817301</v>
      </c>
      <c r="H694">
        <v>2.2081526490404202</v>
      </c>
      <c r="I694">
        <v>-4.44851208332146</v>
      </c>
      <c r="J694">
        <v>-2.5907454670279502</v>
      </c>
      <c r="K694">
        <v>1230.1706017654999</v>
      </c>
      <c r="L694">
        <v>1160.26521850736</v>
      </c>
      <c r="M694">
        <v>32.4410134868181</v>
      </c>
      <c r="N694">
        <v>0.50546599644843104</v>
      </c>
      <c r="O694">
        <v>13.541414630212101</v>
      </c>
      <c r="P694">
        <v>32.8511732561877</v>
      </c>
      <c r="Q694">
        <v>-3.8377069549137999E-2</v>
      </c>
    </row>
    <row r="695" spans="1:17" hidden="1" x14ac:dyDescent="0.3">
      <c r="A695" t="s">
        <v>1528</v>
      </c>
      <c r="B695" t="s">
        <v>1529</v>
      </c>
      <c r="C695" t="s">
        <v>3157</v>
      </c>
      <c r="D695" t="s">
        <v>117</v>
      </c>
      <c r="E695">
        <v>6654.4107397600001</v>
      </c>
      <c r="F695">
        <v>425.05</v>
      </c>
      <c r="G695">
        <v>-3.6051483894187002</v>
      </c>
      <c r="H695">
        <v>-0.90614847076373595</v>
      </c>
      <c r="I695">
        <v>9.5734691991480005</v>
      </c>
      <c r="J695">
        <v>-1.1739351138501699</v>
      </c>
      <c r="K695">
        <v>405.70296102204497</v>
      </c>
      <c r="M695">
        <v>46.476536507632197</v>
      </c>
      <c r="N695">
        <v>0.37653342314025301</v>
      </c>
      <c r="O695">
        <v>10.257616750970399</v>
      </c>
      <c r="P695">
        <v>30.744386342663699</v>
      </c>
    </row>
    <row r="696" spans="1:17" hidden="1" x14ac:dyDescent="0.3">
      <c r="A696" t="s">
        <v>1530</v>
      </c>
      <c r="B696" t="s">
        <v>1531</v>
      </c>
      <c r="C696" t="s">
        <v>3157</v>
      </c>
      <c r="D696" t="s">
        <v>1361</v>
      </c>
      <c r="E696">
        <v>6636.6662775300001</v>
      </c>
      <c r="F696">
        <v>1426.53</v>
      </c>
      <c r="G696">
        <v>-14.8251905377869</v>
      </c>
      <c r="H696">
        <v>4.08332379216845</v>
      </c>
      <c r="I696">
        <v>-6.4115726772082597</v>
      </c>
      <c r="J696">
        <v>1.15637489635944</v>
      </c>
      <c r="K696">
        <v>1410.40767329705</v>
      </c>
      <c r="L696">
        <v>1372.5286603444899</v>
      </c>
      <c r="M696">
        <v>77.088001342421407</v>
      </c>
      <c r="N696">
        <v>0.63253071515188397</v>
      </c>
      <c r="O696">
        <v>2.6617035744078201</v>
      </c>
      <c r="P696">
        <v>13.3651209917749</v>
      </c>
      <c r="Q696">
        <v>-5.5078309021881003E-2</v>
      </c>
    </row>
    <row r="697" spans="1:17" hidden="1" x14ac:dyDescent="0.3">
      <c r="A697" t="s">
        <v>1532</v>
      </c>
      <c r="B697" t="s">
        <v>1533</v>
      </c>
      <c r="C697" t="s">
        <v>3157</v>
      </c>
      <c r="D697" t="s">
        <v>448</v>
      </c>
      <c r="E697">
        <v>6607.0660928400002</v>
      </c>
      <c r="F697">
        <v>1691.4</v>
      </c>
      <c r="G697">
        <v>14.254554431638301</v>
      </c>
      <c r="H697">
        <v>18.029852270515899</v>
      </c>
      <c r="I697">
        <v>40.6577724817882</v>
      </c>
      <c r="J697">
        <v>8.2304667456812393</v>
      </c>
      <c r="K697">
        <v>1515.7959016228499</v>
      </c>
      <c r="L697">
        <v>1364.0290381449299</v>
      </c>
      <c r="M697">
        <v>89.247773298166507</v>
      </c>
      <c r="N697">
        <v>1.85018403430806</v>
      </c>
      <c r="O697">
        <v>1.6909069409956199</v>
      </c>
      <c r="P697">
        <v>73.476923076923001</v>
      </c>
      <c r="Q697">
        <v>-1.1987104124167E-2</v>
      </c>
    </row>
    <row r="698" spans="1:17" x14ac:dyDescent="0.3">
      <c r="A698" t="s">
        <v>1534</v>
      </c>
      <c r="B698" t="s">
        <v>1535</v>
      </c>
      <c r="C698" t="s">
        <v>3151</v>
      </c>
      <c r="D698" t="s">
        <v>258</v>
      </c>
      <c r="E698">
        <v>6599.7204831999998</v>
      </c>
      <c r="F698">
        <v>1468</v>
      </c>
      <c r="G698">
        <v>-41.911443801005902</v>
      </c>
      <c r="H698">
        <v>4.4837146416982199</v>
      </c>
      <c r="I698">
        <v>-8.5131859580315599</v>
      </c>
      <c r="J698">
        <v>5.4928563754279596</v>
      </c>
      <c r="K698">
        <v>1407.14741423694</v>
      </c>
      <c r="L698">
        <v>1417.0222650508999</v>
      </c>
      <c r="M698">
        <v>69.921121946832599</v>
      </c>
      <c r="N698">
        <v>0.41944460516982002</v>
      </c>
      <c r="O698">
        <v>24.860354223433198</v>
      </c>
      <c r="P698">
        <v>28.422710174087999</v>
      </c>
      <c r="Q698">
        <v>-4.9659754662817003E-2</v>
      </c>
    </row>
    <row r="699" spans="1:17" x14ac:dyDescent="0.3">
      <c r="A699" t="s">
        <v>1536</v>
      </c>
      <c r="B699" t="s">
        <v>1537</v>
      </c>
      <c r="C699" t="s">
        <v>3142</v>
      </c>
      <c r="D699" t="s">
        <v>24</v>
      </c>
      <c r="E699">
        <v>6590.4039318589903</v>
      </c>
      <c r="F699">
        <v>25.19</v>
      </c>
      <c r="G699">
        <v>-21.054667173507401</v>
      </c>
      <c r="H699">
        <v>4.0213001837421301</v>
      </c>
      <c r="I699">
        <v>-20.4799504660728</v>
      </c>
      <c r="J699">
        <v>6.9745281018054399</v>
      </c>
      <c r="K699">
        <v>25.0087006953108</v>
      </c>
      <c r="L699">
        <v>25.699621280266499</v>
      </c>
      <c r="M699">
        <v>64.541501888571602</v>
      </c>
      <c r="N699">
        <v>1.06035753703391</v>
      </c>
      <c r="O699">
        <v>46.414152708953701</v>
      </c>
      <c r="P699">
        <v>18.968383693338598</v>
      </c>
      <c r="Q699">
        <v>0.113549771445471</v>
      </c>
    </row>
    <row r="700" spans="1:17" hidden="1" x14ac:dyDescent="0.3">
      <c r="A700" t="s">
        <v>1538</v>
      </c>
      <c r="B700" t="s">
        <v>1539</v>
      </c>
      <c r="C700" t="s">
        <v>3157</v>
      </c>
      <c r="D700" t="s">
        <v>48</v>
      </c>
      <c r="E700">
        <v>6560.5550652599904</v>
      </c>
      <c r="F700">
        <v>376.6</v>
      </c>
      <c r="G700">
        <v>-27.551118385808799</v>
      </c>
      <c r="H700">
        <v>2.31438362027564</v>
      </c>
      <c r="I700">
        <v>-14.3725007972421</v>
      </c>
      <c r="J700">
        <v>-0.60605883784702097</v>
      </c>
      <c r="M700">
        <v>38.971826778218997</v>
      </c>
      <c r="O700">
        <v>12.798725438130599</v>
      </c>
      <c r="P700">
        <v>2.3647730361511399</v>
      </c>
    </row>
    <row r="701" spans="1:17" x14ac:dyDescent="0.3">
      <c r="A701" t="s">
        <v>1540</v>
      </c>
      <c r="B701" t="s">
        <v>1541</v>
      </c>
      <c r="C701" t="s">
        <v>3146</v>
      </c>
      <c r="D701" t="s">
        <v>51</v>
      </c>
      <c r="E701">
        <v>6531.0932525500002</v>
      </c>
      <c r="F701">
        <v>1595.5</v>
      </c>
      <c r="G701">
        <v>3.5561634827967001</v>
      </c>
      <c r="H701">
        <v>8.8939257232076407</v>
      </c>
      <c r="I701">
        <v>20.636600037301299</v>
      </c>
      <c r="J701">
        <v>-2.2980593641768001</v>
      </c>
      <c r="K701">
        <v>1531.8551040427701</v>
      </c>
      <c r="L701">
        <v>1330.60603294729</v>
      </c>
      <c r="M701">
        <v>37.5654716980873</v>
      </c>
      <c r="N701">
        <v>0.63643786852362405</v>
      </c>
      <c r="O701">
        <v>14.2588530241303</v>
      </c>
      <c r="P701">
        <v>58.843147991438002</v>
      </c>
      <c r="Q701">
        <v>2.2453149572861E-2</v>
      </c>
    </row>
    <row r="702" spans="1:17" hidden="1" x14ac:dyDescent="0.3">
      <c r="A702" t="s">
        <v>1542</v>
      </c>
      <c r="B702" t="s">
        <v>1543</v>
      </c>
      <c r="C702" t="s">
        <v>3157</v>
      </c>
      <c r="D702" t="s">
        <v>1361</v>
      </c>
      <c r="E702">
        <v>6496.9056107910001</v>
      </c>
      <c r="F702">
        <v>1200.03</v>
      </c>
      <c r="G702">
        <v>-14.340129142500899</v>
      </c>
      <c r="H702">
        <v>3.6438522131296098</v>
      </c>
      <c r="I702">
        <v>-5.9421096816563503</v>
      </c>
      <c r="J702">
        <v>1.479139972282</v>
      </c>
      <c r="K702">
        <v>1184.80096903711</v>
      </c>
      <c r="L702">
        <v>1150.9335645581</v>
      </c>
      <c r="M702">
        <v>63.340787818078198</v>
      </c>
      <c r="N702">
        <v>1.4162913084065001</v>
      </c>
      <c r="O702">
        <v>10.445572194028401</v>
      </c>
      <c r="P702">
        <v>13.082359592913599</v>
      </c>
    </row>
    <row r="703" spans="1:17" x14ac:dyDescent="0.3">
      <c r="A703" t="s">
        <v>1544</v>
      </c>
      <c r="B703" t="s">
        <v>1545</v>
      </c>
      <c r="C703" t="s">
        <v>3150</v>
      </c>
      <c r="D703" t="s">
        <v>409</v>
      </c>
      <c r="E703">
        <v>6494.4238750149998</v>
      </c>
      <c r="F703">
        <v>209.05</v>
      </c>
      <c r="G703">
        <v>123.94236362237901</v>
      </c>
      <c r="H703">
        <v>0.70838145575002398</v>
      </c>
      <c r="I703">
        <v>13.207103944558</v>
      </c>
      <c r="J703">
        <v>0.41586510042942099</v>
      </c>
      <c r="K703">
        <v>214.60185276537399</v>
      </c>
      <c r="L703">
        <v>186.36608178475299</v>
      </c>
      <c r="M703">
        <v>28.227148473194699</v>
      </c>
      <c r="N703">
        <v>0.97516064225341503</v>
      </c>
      <c r="O703">
        <v>9.8588854341066607</v>
      </c>
      <c r="P703">
        <v>193.19775596072901</v>
      </c>
      <c r="Q703">
        <v>0.13139408491487301</v>
      </c>
    </row>
    <row r="704" spans="1:17" x14ac:dyDescent="0.3">
      <c r="A704" t="s">
        <v>1546</v>
      </c>
      <c r="B704" t="s">
        <v>1547</v>
      </c>
      <c r="C704" t="s">
        <v>609</v>
      </c>
      <c r="D704" t="s">
        <v>455</v>
      </c>
      <c r="E704">
        <v>6456.9947513500001</v>
      </c>
      <c r="F704">
        <v>903.5</v>
      </c>
      <c r="G704">
        <v>-27.356489612219299</v>
      </c>
      <c r="H704">
        <v>0.104689024821133</v>
      </c>
      <c r="I704">
        <v>0.105848788431698</v>
      </c>
      <c r="J704">
        <v>-1.3110759430325301</v>
      </c>
      <c r="K704">
        <v>930.93087590531002</v>
      </c>
      <c r="L704">
        <v>868.60422558989501</v>
      </c>
      <c r="M704">
        <v>36.651238068655402</v>
      </c>
      <c r="N704">
        <v>0.40228202438712601</v>
      </c>
      <c r="O704">
        <v>24.847814056447099</v>
      </c>
      <c r="P704">
        <v>31.571282947429701</v>
      </c>
      <c r="Q704">
        <v>0.157327868438987</v>
      </c>
    </row>
    <row r="705" spans="1:17" x14ac:dyDescent="0.3">
      <c r="A705" t="s">
        <v>1548</v>
      </c>
      <c r="B705" t="s">
        <v>1549</v>
      </c>
      <c r="C705" t="s">
        <v>3151</v>
      </c>
      <c r="D705" t="s">
        <v>609</v>
      </c>
      <c r="E705">
        <v>6414.7075672499996</v>
      </c>
      <c r="F705">
        <v>365.5</v>
      </c>
      <c r="G705">
        <v>-13.967364020955101</v>
      </c>
      <c r="H705">
        <v>8.0149318347024092</v>
      </c>
      <c r="I705">
        <v>11.0677938069518</v>
      </c>
      <c r="J705">
        <v>8.5443814933812003</v>
      </c>
      <c r="K705">
        <v>361.16230951239299</v>
      </c>
      <c r="L705">
        <v>336.02661463108097</v>
      </c>
      <c r="M705">
        <v>55.331092853261303</v>
      </c>
      <c r="N705">
        <v>0.77469179300112501</v>
      </c>
      <c r="O705">
        <v>19.917920656634699</v>
      </c>
      <c r="P705">
        <v>46.757679180887301</v>
      </c>
      <c r="Q705">
        <v>0.114455562877186</v>
      </c>
    </row>
    <row r="706" spans="1:17" x14ac:dyDescent="0.3">
      <c r="A706" t="s">
        <v>1550</v>
      </c>
      <c r="B706" t="s">
        <v>1551</v>
      </c>
      <c r="C706" t="s">
        <v>3151</v>
      </c>
      <c r="D706" t="s">
        <v>154</v>
      </c>
      <c r="E706">
        <v>6396.7273369599998</v>
      </c>
      <c r="F706">
        <v>409.6</v>
      </c>
      <c r="G706">
        <v>36.523848127887902</v>
      </c>
      <c r="H706">
        <v>1.5251336784341201</v>
      </c>
      <c r="I706">
        <v>28.501890791007799</v>
      </c>
      <c r="J706">
        <v>8.7893334514944996</v>
      </c>
      <c r="K706">
        <v>402.855444057353</v>
      </c>
      <c r="L706">
        <v>352.32058568105299</v>
      </c>
      <c r="M706">
        <v>57.616489422401699</v>
      </c>
      <c r="N706">
        <v>0.901630059858058</v>
      </c>
      <c r="O706">
        <v>10.107421875</v>
      </c>
      <c r="P706">
        <v>81.198849811988495</v>
      </c>
      <c r="Q706">
        <v>0.18928981730040201</v>
      </c>
    </row>
    <row r="707" spans="1:17" x14ac:dyDescent="0.3">
      <c r="A707" t="s">
        <v>1552</v>
      </c>
      <c r="B707" t="s">
        <v>1553</v>
      </c>
      <c r="C707" t="s">
        <v>3140</v>
      </c>
      <c r="D707" t="s">
        <v>268</v>
      </c>
      <c r="E707">
        <v>6380.8691975849997</v>
      </c>
      <c r="F707">
        <v>1295.8499999999999</v>
      </c>
      <c r="G707">
        <v>98.939602606078196</v>
      </c>
      <c r="H707">
        <v>-0.50346505781139905</v>
      </c>
      <c r="I707">
        <v>19.6102711489178</v>
      </c>
      <c r="J707">
        <v>4.4375696764513197</v>
      </c>
      <c r="K707">
        <v>1322.88490278571</v>
      </c>
      <c r="L707">
        <v>1096.7257872723201</v>
      </c>
      <c r="M707">
        <v>43.043705834539999</v>
      </c>
      <c r="N707">
        <v>0.44040008502209399</v>
      </c>
      <c r="O707">
        <v>16.799783925608601</v>
      </c>
      <c r="P707">
        <v>144.4769361381</v>
      </c>
      <c r="Q707">
        <v>9.2752914572173994E-2</v>
      </c>
    </row>
    <row r="708" spans="1:17" x14ac:dyDescent="0.3">
      <c r="A708" t="s">
        <v>1554</v>
      </c>
      <c r="B708" t="s">
        <v>1555</v>
      </c>
      <c r="C708" t="s">
        <v>3148</v>
      </c>
      <c r="D708" t="s">
        <v>258</v>
      </c>
      <c r="E708">
        <v>6376.8161713600002</v>
      </c>
      <c r="F708">
        <v>2341.5500000000002</v>
      </c>
      <c r="G708">
        <v>-21.9719936455792</v>
      </c>
      <c r="H708">
        <v>-1.38187083754184</v>
      </c>
      <c r="I708">
        <v>11.471951483809899</v>
      </c>
      <c r="J708">
        <v>-0.997273880567355</v>
      </c>
      <c r="K708">
        <v>2413.55977452262</v>
      </c>
      <c r="L708">
        <v>2308.7030465106</v>
      </c>
      <c r="M708">
        <v>41.231700354840797</v>
      </c>
      <c r="N708">
        <v>0.548873784501136</v>
      </c>
      <c r="O708">
        <v>19.322670880399698</v>
      </c>
      <c r="P708">
        <v>36.136627906976699</v>
      </c>
      <c r="Q708">
        <v>9.9419561253091995E-2</v>
      </c>
    </row>
    <row r="709" spans="1:17" hidden="1" x14ac:dyDescent="0.3">
      <c r="A709" t="s">
        <v>1556</v>
      </c>
      <c r="B709" t="s">
        <v>1557</v>
      </c>
      <c r="C709" t="s">
        <v>3157</v>
      </c>
      <c r="D709" t="s">
        <v>1558</v>
      </c>
      <c r="E709">
        <v>6374.6264978310001</v>
      </c>
      <c r="F709">
        <v>54.02</v>
      </c>
      <c r="G709">
        <v>-0.99917768788218098</v>
      </c>
      <c r="H709">
        <v>28.0718622273676</v>
      </c>
      <c r="I709">
        <v>52.097854125716701</v>
      </c>
      <c r="J709">
        <v>2.63665640159953</v>
      </c>
      <c r="K709">
        <v>44.502987182849097</v>
      </c>
      <c r="L709">
        <v>37.535525799842901</v>
      </c>
      <c r="M709">
        <v>74.294139021393406</v>
      </c>
      <c r="N709">
        <v>1.0266974766957699</v>
      </c>
      <c r="O709">
        <v>1.35135135135133</v>
      </c>
      <c r="P709">
        <v>97.875457875457798</v>
      </c>
      <c r="Q709">
        <v>0.20854430597489401</v>
      </c>
    </row>
    <row r="710" spans="1:17" hidden="1" x14ac:dyDescent="0.3">
      <c r="A710" t="s">
        <v>1559</v>
      </c>
      <c r="B710" t="s">
        <v>1560</v>
      </c>
      <c r="C710" t="s">
        <v>3157</v>
      </c>
      <c r="D710" t="s">
        <v>222</v>
      </c>
      <c r="E710">
        <v>6358.9592587500001</v>
      </c>
      <c r="F710">
        <v>5743.15</v>
      </c>
      <c r="G710">
        <v>116.839260015118</v>
      </c>
      <c r="H710">
        <v>10.506919758344299</v>
      </c>
      <c r="I710">
        <v>56.964662360148097</v>
      </c>
      <c r="J710">
        <v>12.397346272007301</v>
      </c>
      <c r="K710">
        <v>5299.21622492189</v>
      </c>
      <c r="L710">
        <v>4332.60684832879</v>
      </c>
      <c r="M710">
        <v>68.907778613735601</v>
      </c>
      <c r="N710">
        <v>1.2575224667170399</v>
      </c>
      <c r="O710">
        <v>2.7136675866031799</v>
      </c>
      <c r="P710">
        <v>158.70045045045001</v>
      </c>
      <c r="Q710">
        <v>0.14801840229879601</v>
      </c>
    </row>
    <row r="711" spans="1:17" x14ac:dyDescent="0.3">
      <c r="A711" t="s">
        <v>1561</v>
      </c>
      <c r="B711" t="s">
        <v>1562</v>
      </c>
      <c r="C711" t="s">
        <v>3144</v>
      </c>
      <c r="D711" t="s">
        <v>40</v>
      </c>
      <c r="E711">
        <v>6354.4963767999998</v>
      </c>
      <c r="F711">
        <v>374.8</v>
      </c>
      <c r="G711">
        <v>-3.0963327902739</v>
      </c>
      <c r="H711">
        <v>-12.436208400740499</v>
      </c>
      <c r="I711">
        <v>-5.94572083364144</v>
      </c>
      <c r="J711">
        <v>4.9562102905024998</v>
      </c>
      <c r="K711">
        <v>391.38956027583401</v>
      </c>
      <c r="L711">
        <v>368.02971158960202</v>
      </c>
      <c r="M711">
        <v>47.293718705259302</v>
      </c>
      <c r="N711">
        <v>0.30955952842337803</v>
      </c>
      <c r="O711">
        <v>29.709178228388399</v>
      </c>
      <c r="P711">
        <v>30.5096549540994</v>
      </c>
      <c r="Q711">
        <v>-5.4551954936499997E-3</v>
      </c>
    </row>
    <row r="712" spans="1:17" hidden="1" x14ac:dyDescent="0.3">
      <c r="A712" t="s">
        <v>1563</v>
      </c>
      <c r="B712" t="s">
        <v>1564</v>
      </c>
      <c r="C712" t="s">
        <v>3157</v>
      </c>
      <c r="D712" t="s">
        <v>48</v>
      </c>
      <c r="E712">
        <v>6347.84</v>
      </c>
      <c r="F712">
        <v>90</v>
      </c>
      <c r="G712">
        <v>-28.152490448281501</v>
      </c>
      <c r="H712">
        <v>2.63075588497377</v>
      </c>
      <c r="I712">
        <v>-13.9219794515801</v>
      </c>
      <c r="J712">
        <v>0.99446165662271901</v>
      </c>
      <c r="K712">
        <v>89.814011176641998</v>
      </c>
      <c r="L712">
        <v>91.510397874947699</v>
      </c>
      <c r="M712">
        <v>53.081674366169402</v>
      </c>
      <c r="N712">
        <v>1.2525252525252499</v>
      </c>
      <c r="O712">
        <v>9.44444444444445</v>
      </c>
      <c r="P712">
        <v>5.8823529411764701</v>
      </c>
    </row>
    <row r="713" spans="1:17" x14ac:dyDescent="0.3">
      <c r="A713" t="s">
        <v>1565</v>
      </c>
      <c r="B713" t="s">
        <v>1566</v>
      </c>
      <c r="C713" t="s">
        <v>3144</v>
      </c>
      <c r="D713" t="s">
        <v>975</v>
      </c>
      <c r="E713">
        <v>6328.27909602</v>
      </c>
      <c r="F713">
        <v>137.97</v>
      </c>
      <c r="G713">
        <v>-50.237280829798898</v>
      </c>
      <c r="H713">
        <v>5.4668143425052298</v>
      </c>
      <c r="I713">
        <v>-27.491577858483499</v>
      </c>
      <c r="J713">
        <v>1.62455015219793</v>
      </c>
      <c r="K713">
        <v>135.62657753084201</v>
      </c>
      <c r="L713">
        <v>147.224417443058</v>
      </c>
      <c r="M713">
        <v>55.215533353918403</v>
      </c>
      <c r="N713">
        <v>1.7320446951478801</v>
      </c>
      <c r="O713">
        <v>52.641878669275897</v>
      </c>
      <c r="P713">
        <v>14.9462634341414</v>
      </c>
      <c r="Q713">
        <v>4.8919494183322997E-2</v>
      </c>
    </row>
    <row r="714" spans="1:17" hidden="1" x14ac:dyDescent="0.3">
      <c r="A714" t="s">
        <v>1567</v>
      </c>
      <c r="B714" t="s">
        <v>1568</v>
      </c>
      <c r="C714" t="s">
        <v>3157</v>
      </c>
      <c r="D714" t="s">
        <v>1053</v>
      </c>
      <c r="E714">
        <v>6266.1528877000001</v>
      </c>
      <c r="F714">
        <v>113</v>
      </c>
      <c r="G714">
        <v>-26.665814431451199</v>
      </c>
      <c r="I714">
        <v>-13.4871968428844</v>
      </c>
      <c r="M714">
        <v>50</v>
      </c>
      <c r="N714">
        <v>0.2</v>
      </c>
      <c r="O714">
        <v>1.76991150442478</v>
      </c>
      <c r="P714">
        <v>0</v>
      </c>
    </row>
    <row r="715" spans="1:17" hidden="1" x14ac:dyDescent="0.3">
      <c r="A715" t="s">
        <v>1569</v>
      </c>
      <c r="B715" t="s">
        <v>1570</v>
      </c>
      <c r="C715" t="s">
        <v>3154</v>
      </c>
      <c r="D715" t="s">
        <v>120</v>
      </c>
      <c r="E715">
        <v>6253.0219651899997</v>
      </c>
      <c r="F715">
        <v>161.05000000000001</v>
      </c>
      <c r="G715">
        <v>-27.744690272314202</v>
      </c>
      <c r="H715">
        <v>8.1394215637315703</v>
      </c>
      <c r="I715">
        <v>-14.5660726837475</v>
      </c>
      <c r="J715">
        <v>12.5856030535562</v>
      </c>
      <c r="K715">
        <v>156.06196345528701</v>
      </c>
      <c r="M715">
        <v>68.043139689140901</v>
      </c>
      <c r="N715">
        <v>0.52238171982215398</v>
      </c>
      <c r="O715">
        <v>22.6327227569077</v>
      </c>
      <c r="P715">
        <v>19.296296296296301</v>
      </c>
    </row>
    <row r="716" spans="1:17" x14ac:dyDescent="0.3">
      <c r="A716" t="s">
        <v>1571</v>
      </c>
      <c r="B716" t="s">
        <v>1572</v>
      </c>
      <c r="C716" t="s">
        <v>3148</v>
      </c>
      <c r="D716" t="s">
        <v>190</v>
      </c>
      <c r="E716">
        <v>6248.3982403050004</v>
      </c>
      <c r="F716">
        <v>2176.85</v>
      </c>
      <c r="G716">
        <v>102.53935571075</v>
      </c>
      <c r="H716">
        <v>-8.4257004620637499</v>
      </c>
      <c r="I716">
        <v>25.147823916710198</v>
      </c>
      <c r="J716">
        <v>4.5777615929719904</v>
      </c>
      <c r="K716">
        <v>2366.61647092866</v>
      </c>
      <c r="L716">
        <v>1954.4575999629899</v>
      </c>
      <c r="M716">
        <v>34.946140838638698</v>
      </c>
      <c r="N716">
        <v>1.1131499269966201</v>
      </c>
      <c r="O716">
        <v>35.613386315088299</v>
      </c>
      <c r="P716">
        <v>151.77538746241001</v>
      </c>
      <c r="Q716">
        <v>0.14238336505862501</v>
      </c>
    </row>
    <row r="717" spans="1:17" x14ac:dyDescent="0.3">
      <c r="A717" t="s">
        <v>1573</v>
      </c>
      <c r="B717" t="s">
        <v>1574</v>
      </c>
      <c r="C717" t="s">
        <v>609</v>
      </c>
      <c r="D717" t="s">
        <v>609</v>
      </c>
      <c r="E717">
        <v>6247.2130619999998</v>
      </c>
      <c r="F717">
        <v>311.55</v>
      </c>
      <c r="G717">
        <v>-42.658397754260299</v>
      </c>
      <c r="H717">
        <v>-9.1158098565457006</v>
      </c>
      <c r="I717">
        <v>-16.253813534538601</v>
      </c>
      <c r="J717">
        <v>-3.1176309416105998</v>
      </c>
      <c r="K717">
        <v>344.15016796913</v>
      </c>
      <c r="L717">
        <v>346.69111820899701</v>
      </c>
      <c r="M717">
        <v>29.107120150812001</v>
      </c>
      <c r="N717">
        <v>0.32712479099172798</v>
      </c>
      <c r="O717">
        <v>40.250361097737098</v>
      </c>
      <c r="P717">
        <v>16.358543417366899</v>
      </c>
      <c r="Q717">
        <v>7.7463963370075994E-2</v>
      </c>
    </row>
    <row r="718" spans="1:17" x14ac:dyDescent="0.3">
      <c r="A718" t="s">
        <v>1575</v>
      </c>
      <c r="B718" t="s">
        <v>1576</v>
      </c>
      <c r="C718" t="s">
        <v>3148</v>
      </c>
      <c r="D718" t="s">
        <v>190</v>
      </c>
      <c r="E718">
        <v>6239.1745338999999</v>
      </c>
      <c r="F718">
        <v>434.35</v>
      </c>
      <c r="G718">
        <v>-0.22097053126520499</v>
      </c>
      <c r="H718">
        <v>-13.8106645642759</v>
      </c>
      <c r="I718">
        <v>11.5592437409399</v>
      </c>
      <c r="J718">
        <v>-5.5227437656921898</v>
      </c>
      <c r="K718">
        <v>492.306082691705</v>
      </c>
      <c r="L718">
        <v>431.43774797603402</v>
      </c>
      <c r="M718">
        <v>16.659444229361199</v>
      </c>
      <c r="N718">
        <v>0.85157686012126199</v>
      </c>
      <c r="O718">
        <v>28.824680557154299</v>
      </c>
      <c r="P718">
        <v>59.9521266801694</v>
      </c>
      <c r="Q718">
        <v>0.124268494535623</v>
      </c>
    </row>
    <row r="719" spans="1:17" x14ac:dyDescent="0.3">
      <c r="A719" t="s">
        <v>1577</v>
      </c>
      <c r="B719" t="s">
        <v>1578</v>
      </c>
      <c r="C719" t="s">
        <v>3151</v>
      </c>
      <c r="D719" t="s">
        <v>1343</v>
      </c>
      <c r="E719">
        <v>6215.47739267</v>
      </c>
      <c r="F719">
        <v>960.7</v>
      </c>
      <c r="G719">
        <v>-27.959739762502501</v>
      </c>
      <c r="H719">
        <v>18.898944187398801</v>
      </c>
      <c r="I719">
        <v>5.2250250322974896</v>
      </c>
      <c r="J719">
        <v>9.8289878824532799</v>
      </c>
      <c r="K719">
        <v>913.47836280563797</v>
      </c>
      <c r="L719">
        <v>822.67795233222103</v>
      </c>
      <c r="M719">
        <v>47.751157735734303</v>
      </c>
      <c r="N719">
        <v>1.1895857332089901</v>
      </c>
      <c r="O719">
        <v>11.0180077027167</v>
      </c>
      <c r="P719">
        <v>57.388597640891199</v>
      </c>
      <c r="Q719">
        <v>0.12300928599771201</v>
      </c>
    </row>
    <row r="720" spans="1:17" hidden="1" x14ac:dyDescent="0.3">
      <c r="A720" t="s">
        <v>1579</v>
      </c>
      <c r="B720" t="s">
        <v>1580</v>
      </c>
      <c r="C720" t="s">
        <v>3157</v>
      </c>
      <c r="D720" t="s">
        <v>1581</v>
      </c>
      <c r="E720">
        <v>6193.8392270000004</v>
      </c>
      <c r="F720">
        <v>481.4</v>
      </c>
      <c r="G720">
        <v>60.1601746632263</v>
      </c>
      <c r="H720">
        <v>-3.1377266052985902</v>
      </c>
      <c r="I720">
        <v>31.820571568695598</v>
      </c>
      <c r="J720">
        <v>-0.31971927247263199</v>
      </c>
      <c r="K720">
        <v>483.71260003527402</v>
      </c>
      <c r="L720">
        <v>406.85237643795398</v>
      </c>
      <c r="M720">
        <v>41.430885510975301</v>
      </c>
      <c r="N720">
        <v>0.57623302234494</v>
      </c>
      <c r="O720">
        <v>19.432904029912699</v>
      </c>
      <c r="P720">
        <v>111.977102597974</v>
      </c>
      <c r="Q720">
        <v>0.177270694033583</v>
      </c>
    </row>
    <row r="721" spans="1:17" hidden="1" x14ac:dyDescent="0.3">
      <c r="A721" t="s">
        <v>1582</v>
      </c>
      <c r="B721" t="s">
        <v>1583</v>
      </c>
      <c r="C721" t="s">
        <v>3157</v>
      </c>
      <c r="D721" t="s">
        <v>48</v>
      </c>
      <c r="E721">
        <v>6177.1087710499996</v>
      </c>
      <c r="F721">
        <v>571.9</v>
      </c>
      <c r="G721">
        <v>1037.47168998707</v>
      </c>
      <c r="H721">
        <v>0.46769432091387197</v>
      </c>
      <c r="I721">
        <v>142.48620787507201</v>
      </c>
      <c r="J721">
        <v>-0.51307603181949102</v>
      </c>
      <c r="K721">
        <v>589.12316485661597</v>
      </c>
      <c r="L721">
        <v>405.83368916049301</v>
      </c>
      <c r="M721">
        <v>46.765124690731199</v>
      </c>
      <c r="N721">
        <v>1.4307502061005699</v>
      </c>
      <c r="O721">
        <v>31.837733869557599</v>
      </c>
      <c r="P721">
        <v>1127.2532188841201</v>
      </c>
    </row>
    <row r="722" spans="1:17" hidden="1" x14ac:dyDescent="0.3">
      <c r="A722" t="s">
        <v>1584</v>
      </c>
      <c r="B722" t="s">
        <v>1585</v>
      </c>
      <c r="C722" t="s">
        <v>3157</v>
      </c>
      <c r="D722" t="s">
        <v>21</v>
      </c>
      <c r="E722">
        <v>6160.0603811499996</v>
      </c>
      <c r="F722">
        <v>520.70000000000005</v>
      </c>
      <c r="G722">
        <v>-18.812968895792199</v>
      </c>
      <c r="H722">
        <v>7.1042392882549397</v>
      </c>
      <c r="I722">
        <v>-1.8841567129863499</v>
      </c>
      <c r="J722">
        <v>10.0880871546306</v>
      </c>
      <c r="K722">
        <v>498.210497135612</v>
      </c>
      <c r="L722">
        <v>478.47057456098401</v>
      </c>
      <c r="M722">
        <v>55.482917280521001</v>
      </c>
      <c r="N722">
        <v>2.7815588357854502</v>
      </c>
      <c r="O722">
        <v>15.0374495870942</v>
      </c>
      <c r="P722">
        <v>33.478595231991697</v>
      </c>
      <c r="Q722">
        <v>9.1467131202122007E-2</v>
      </c>
    </row>
    <row r="723" spans="1:17" hidden="1" x14ac:dyDescent="0.3">
      <c r="A723" t="s">
        <v>1586</v>
      </c>
      <c r="B723" t="s">
        <v>1587</v>
      </c>
      <c r="C723" t="s">
        <v>3157</v>
      </c>
      <c r="D723" t="s">
        <v>278</v>
      </c>
      <c r="E723">
        <v>6158.2030796700001</v>
      </c>
      <c r="F723">
        <v>3647.3</v>
      </c>
      <c r="G723">
        <v>642.36057802079199</v>
      </c>
      <c r="H723">
        <v>39.2443164629656</v>
      </c>
      <c r="I723">
        <v>248.034917562305</v>
      </c>
      <c r="J723">
        <v>28.139289242829602</v>
      </c>
      <c r="K723">
        <v>2760.81722427861</v>
      </c>
      <c r="L723">
        <v>1759.0315468127901</v>
      </c>
      <c r="M723">
        <v>75.737365166339004</v>
      </c>
      <c r="N723">
        <v>0.85924855739394601</v>
      </c>
      <c r="O723">
        <v>4.9817673347407601</v>
      </c>
      <c r="P723">
        <v>701.164195496979</v>
      </c>
      <c r="Q723">
        <v>0.30085318490306001</v>
      </c>
    </row>
    <row r="724" spans="1:17" x14ac:dyDescent="0.3">
      <c r="A724" t="s">
        <v>1588</v>
      </c>
      <c r="B724" t="s">
        <v>1589</v>
      </c>
      <c r="C724" t="s">
        <v>609</v>
      </c>
      <c r="D724" t="s">
        <v>455</v>
      </c>
      <c r="E724">
        <v>6140.9379770099904</v>
      </c>
      <c r="F724">
        <v>2042.1</v>
      </c>
      <c r="G724">
        <v>28.944393123476001</v>
      </c>
      <c r="H724">
        <v>-5.8524272321948203</v>
      </c>
      <c r="I724">
        <v>66.999362363397907</v>
      </c>
      <c r="J724">
        <v>0.54490523490055298</v>
      </c>
      <c r="K724">
        <v>2115.95924236581</v>
      </c>
      <c r="L724">
        <v>1773.7274537866299</v>
      </c>
      <c r="M724">
        <v>39.179174611426099</v>
      </c>
      <c r="N724">
        <v>0.66132215884707002</v>
      </c>
      <c r="O724">
        <v>22.080211546936901</v>
      </c>
      <c r="P724">
        <v>90.538838348495403</v>
      </c>
      <c r="Q724">
        <v>-7.2876270110019001E-2</v>
      </c>
    </row>
    <row r="725" spans="1:17" x14ac:dyDescent="0.3">
      <c r="A725" t="s">
        <v>1590</v>
      </c>
      <c r="B725" t="s">
        <v>1591</v>
      </c>
      <c r="C725" t="s">
        <v>3143</v>
      </c>
      <c r="D725" t="s">
        <v>1040</v>
      </c>
      <c r="E725">
        <v>6108.7391396499997</v>
      </c>
      <c r="F725">
        <v>711.5</v>
      </c>
      <c r="G725">
        <v>112.91386422328701</v>
      </c>
      <c r="H725">
        <v>14.875030694134001</v>
      </c>
      <c r="I725">
        <v>147.92346643861299</v>
      </c>
      <c r="J725">
        <v>0.22512706356023601</v>
      </c>
      <c r="K725">
        <v>636.96027577444204</v>
      </c>
      <c r="L725">
        <v>444.00625680241802</v>
      </c>
      <c r="M725">
        <v>47.409608475731801</v>
      </c>
      <c r="N725">
        <v>0.29392321460807103</v>
      </c>
      <c r="O725">
        <v>22.8109627547435</v>
      </c>
      <c r="P725">
        <v>229.703429101019</v>
      </c>
      <c r="Q725">
        <v>7.9669658338814994E-2</v>
      </c>
    </row>
    <row r="726" spans="1:17" x14ac:dyDescent="0.3">
      <c r="A726" t="s">
        <v>1592</v>
      </c>
      <c r="B726" t="s">
        <v>1593</v>
      </c>
      <c r="C726" t="s">
        <v>3146</v>
      </c>
      <c r="D726" t="s">
        <v>275</v>
      </c>
      <c r="E726">
        <v>6045.2026102099999</v>
      </c>
      <c r="F726">
        <v>433.7</v>
      </c>
      <c r="G726">
        <v>-6.8166622101762204</v>
      </c>
      <c r="H726">
        <v>7.5070556339877497</v>
      </c>
      <c r="I726">
        <v>5.4839919781665296</v>
      </c>
      <c r="J726">
        <v>-1.33189631310123</v>
      </c>
      <c r="K726">
        <v>410.68447894133698</v>
      </c>
      <c r="L726">
        <v>376.781570086562</v>
      </c>
      <c r="M726">
        <v>48.578126877441797</v>
      </c>
      <c r="N726">
        <v>1.35020749610743</v>
      </c>
      <c r="O726">
        <v>6.4560756283144896</v>
      </c>
      <c r="P726">
        <v>38.121019108280201</v>
      </c>
      <c r="Q726">
        <v>7.2108521820645005E-2</v>
      </c>
    </row>
    <row r="727" spans="1:17" x14ac:dyDescent="0.3">
      <c r="A727" t="s">
        <v>1594</v>
      </c>
      <c r="B727" t="s">
        <v>1595</v>
      </c>
      <c r="C727" t="s">
        <v>3156</v>
      </c>
      <c r="D727" t="s">
        <v>268</v>
      </c>
      <c r="E727">
        <v>6043.8591743999996</v>
      </c>
      <c r="F727">
        <v>823</v>
      </c>
      <c r="G727">
        <v>-14.7111204338643</v>
      </c>
      <c r="H727">
        <v>5.44965073665744</v>
      </c>
      <c r="I727">
        <v>-9.1488019313830602</v>
      </c>
      <c r="J727">
        <v>8.4852138144525497</v>
      </c>
      <c r="K727">
        <v>811.303230336713</v>
      </c>
      <c r="L727">
        <v>778.79392090087697</v>
      </c>
      <c r="M727">
        <v>43.780025340790303</v>
      </c>
      <c r="N727">
        <v>1.99919344461598</v>
      </c>
      <c r="O727">
        <v>9.3560145808019506</v>
      </c>
      <c r="P727">
        <v>27.596899224806101</v>
      </c>
      <c r="Q727">
        <v>1.0457212468362001E-2</v>
      </c>
    </row>
    <row r="728" spans="1:17" hidden="1" x14ac:dyDescent="0.3">
      <c r="A728" t="s">
        <v>1596</v>
      </c>
      <c r="B728" t="s">
        <v>1597</v>
      </c>
      <c r="C728" t="s">
        <v>3157</v>
      </c>
      <c r="D728" t="s">
        <v>609</v>
      </c>
      <c r="E728">
        <v>6033.7567528500003</v>
      </c>
      <c r="F728">
        <v>2384.15</v>
      </c>
      <c r="G728">
        <v>131.02071267536499</v>
      </c>
      <c r="H728">
        <v>26.1661251588908</v>
      </c>
      <c r="I728">
        <v>119.162345214174</v>
      </c>
      <c r="J728">
        <v>17.7674991155063</v>
      </c>
      <c r="K728">
        <v>1894.2794596059</v>
      </c>
      <c r="L728">
        <v>1458.69696672237</v>
      </c>
      <c r="M728">
        <v>80.742212853627805</v>
      </c>
      <c r="N728">
        <v>2.4185136887079302</v>
      </c>
      <c r="O728">
        <v>2.2335004089507802</v>
      </c>
      <c r="P728">
        <v>193.92220920914701</v>
      </c>
      <c r="Q728">
        <v>0.186765246107958</v>
      </c>
    </row>
    <row r="729" spans="1:17" x14ac:dyDescent="0.3">
      <c r="A729" t="s">
        <v>1598</v>
      </c>
      <c r="B729" t="s">
        <v>1599</v>
      </c>
      <c r="C729" t="s">
        <v>3156</v>
      </c>
      <c r="D729" t="s">
        <v>268</v>
      </c>
      <c r="E729">
        <v>6003.7703701500004</v>
      </c>
      <c r="F729">
        <v>178.5</v>
      </c>
      <c r="G729">
        <v>-19.274124067695499</v>
      </c>
      <c r="H729">
        <v>-0.98663353862306802</v>
      </c>
      <c r="I729">
        <v>-8.5092000113407504</v>
      </c>
      <c r="J729">
        <v>4.8032089631278598</v>
      </c>
      <c r="K729">
        <v>172.06776591958001</v>
      </c>
      <c r="L729">
        <v>168.06221718049201</v>
      </c>
      <c r="M729">
        <v>59.850645470720501</v>
      </c>
      <c r="N729">
        <v>0.95351700665081296</v>
      </c>
      <c r="O729">
        <v>23.025210084033599</v>
      </c>
      <c r="P729">
        <v>37.254901960784203</v>
      </c>
      <c r="Q729">
        <v>-4.5669228446287E-2</v>
      </c>
    </row>
    <row r="730" spans="1:17" hidden="1" x14ac:dyDescent="0.3">
      <c r="A730" t="s">
        <v>1600</v>
      </c>
      <c r="B730" t="s">
        <v>1601</v>
      </c>
      <c r="C730" t="s">
        <v>3154</v>
      </c>
      <c r="D730" t="s">
        <v>51</v>
      </c>
      <c r="E730">
        <v>5987.1344963849997</v>
      </c>
      <c r="F730">
        <v>1376.55</v>
      </c>
      <c r="G730">
        <v>-5.1798265307036502</v>
      </c>
      <c r="H730">
        <v>0.66190278624731802</v>
      </c>
      <c r="I730">
        <v>11.9256230038742</v>
      </c>
      <c r="J730">
        <v>4.7997281755363597</v>
      </c>
      <c r="K730">
        <v>1319.7117453476501</v>
      </c>
      <c r="M730">
        <v>58.881156365398198</v>
      </c>
      <c r="N730">
        <v>0.86143931243122096</v>
      </c>
      <c r="O730">
        <v>9.7599070139116009</v>
      </c>
      <c r="P730">
        <v>41.912371134020603</v>
      </c>
    </row>
    <row r="731" spans="1:17" x14ac:dyDescent="0.3">
      <c r="A731" t="s">
        <v>1602</v>
      </c>
      <c r="B731" t="s">
        <v>1603</v>
      </c>
      <c r="C731" t="s">
        <v>3151</v>
      </c>
      <c r="D731" t="s">
        <v>458</v>
      </c>
      <c r="E731">
        <v>5967.5342390249998</v>
      </c>
      <c r="F731">
        <v>539.75</v>
      </c>
      <c r="G731">
        <v>-46.291777236761803</v>
      </c>
      <c r="H731">
        <v>-4.3709623280846399</v>
      </c>
      <c r="I731">
        <v>-22.834467857735302</v>
      </c>
      <c r="J731">
        <v>-0.24630104751010701</v>
      </c>
      <c r="K731">
        <v>576.996166338835</v>
      </c>
      <c r="L731">
        <v>618.43078645179901</v>
      </c>
      <c r="M731">
        <v>21.093867062562801</v>
      </c>
      <c r="N731">
        <v>0.63371050816547903</v>
      </c>
      <c r="O731">
        <v>43.770264011116197</v>
      </c>
      <c r="P731">
        <v>3.5292989354560098</v>
      </c>
      <c r="Q731">
        <v>-8.0955792611941996E-2</v>
      </c>
    </row>
    <row r="732" spans="1:17" x14ac:dyDescent="0.3">
      <c r="A732" t="s">
        <v>1604</v>
      </c>
      <c r="B732" t="s">
        <v>1605</v>
      </c>
      <c r="C732" t="s">
        <v>3153</v>
      </c>
      <c r="D732" t="s">
        <v>432</v>
      </c>
      <c r="E732">
        <v>5952.7111554720004</v>
      </c>
      <c r="F732">
        <v>60.57</v>
      </c>
      <c r="G732">
        <v>-36.680462907613702</v>
      </c>
      <c r="H732">
        <v>-9.0902691587070699</v>
      </c>
      <c r="I732">
        <v>-27.5646056714792</v>
      </c>
      <c r="J732">
        <v>-1.0255771281219399</v>
      </c>
      <c r="K732">
        <v>64.658743410614406</v>
      </c>
      <c r="L732">
        <v>67.832229432963203</v>
      </c>
      <c r="M732">
        <v>31.107114580192999</v>
      </c>
      <c r="N732">
        <v>0.35187138971604298</v>
      </c>
      <c r="O732">
        <v>61.796268779923999</v>
      </c>
      <c r="P732">
        <v>3.3088862357154998</v>
      </c>
      <c r="Q732">
        <v>1.3608101027447E-2</v>
      </c>
    </row>
    <row r="733" spans="1:17" hidden="1" x14ac:dyDescent="0.3">
      <c r="A733" t="s">
        <v>1606</v>
      </c>
      <c r="B733" t="s">
        <v>1607</v>
      </c>
      <c r="C733" t="s">
        <v>3157</v>
      </c>
      <c r="D733" t="s">
        <v>1608</v>
      </c>
      <c r="E733">
        <v>5947.4094659599996</v>
      </c>
      <c r="F733">
        <v>333.8</v>
      </c>
      <c r="G733">
        <v>-11.466452861386401</v>
      </c>
      <c r="H733">
        <v>-1.6065322506194399</v>
      </c>
      <c r="I733">
        <v>6.0775601361974401</v>
      </c>
      <c r="J733">
        <v>-6.0597694879471797</v>
      </c>
      <c r="K733">
        <v>338.21659147719203</v>
      </c>
      <c r="L733">
        <v>307.92124265468499</v>
      </c>
      <c r="M733">
        <v>45.123437585480403</v>
      </c>
      <c r="N733">
        <v>2.7364009892704901</v>
      </c>
      <c r="O733">
        <v>21.0005991611743</v>
      </c>
      <c r="P733">
        <v>41.560644614079699</v>
      </c>
      <c r="Q733">
        <v>0.12647708108748901</v>
      </c>
    </row>
    <row r="734" spans="1:17" hidden="1" x14ac:dyDescent="0.3">
      <c r="A734" t="s">
        <v>1609</v>
      </c>
      <c r="B734" t="s">
        <v>1610</v>
      </c>
      <c r="C734" t="s">
        <v>3157</v>
      </c>
      <c r="D734" t="s">
        <v>275</v>
      </c>
      <c r="E734">
        <v>5913.3078074199902</v>
      </c>
      <c r="F734">
        <v>5404.1</v>
      </c>
      <c r="G734">
        <v>77.511974928223694</v>
      </c>
      <c r="H734">
        <v>2.1912894318228799</v>
      </c>
      <c r="I734">
        <v>19.247715819076099</v>
      </c>
      <c r="J734">
        <v>-1.2889818154258601</v>
      </c>
      <c r="K734">
        <v>5284.4674030606302</v>
      </c>
      <c r="L734">
        <v>4395.5601377457397</v>
      </c>
      <c r="M734">
        <v>45.393472184390802</v>
      </c>
      <c r="N734">
        <v>0.90446748310020497</v>
      </c>
      <c r="O734">
        <v>6.7707851446124199</v>
      </c>
      <c r="P734">
        <v>127.330472825172</v>
      </c>
      <c r="Q734">
        <v>0.15425466635405999</v>
      </c>
    </row>
    <row r="735" spans="1:17" x14ac:dyDescent="0.3">
      <c r="A735" t="s">
        <v>1611</v>
      </c>
      <c r="B735" t="s">
        <v>1612</v>
      </c>
      <c r="C735" t="s">
        <v>3143</v>
      </c>
      <c r="D735" t="s">
        <v>748</v>
      </c>
      <c r="E735">
        <v>5908.1044849099999</v>
      </c>
      <c r="F735">
        <v>121.13</v>
      </c>
      <c r="G735">
        <v>-49.314948665832098</v>
      </c>
      <c r="H735">
        <v>-2.6913300045967801</v>
      </c>
      <c r="I735">
        <v>-18.535292264200301</v>
      </c>
      <c r="J735">
        <v>0.67956460373616201</v>
      </c>
      <c r="K735">
        <v>128.28825965138401</v>
      </c>
      <c r="L735">
        <v>135.47916870799901</v>
      </c>
      <c r="M735">
        <v>43.5752039040715</v>
      </c>
      <c r="N735">
        <v>1.1437460767958001</v>
      </c>
      <c r="O735">
        <v>40.303805828448702</v>
      </c>
      <c r="P735">
        <v>10.621004566210001</v>
      </c>
      <c r="Q735">
        <v>-0.113240114599194</v>
      </c>
    </row>
    <row r="736" spans="1:17" x14ac:dyDescent="0.3">
      <c r="A736" t="s">
        <v>1613</v>
      </c>
      <c r="B736" t="s">
        <v>1614</v>
      </c>
      <c r="C736" t="s">
        <v>3151</v>
      </c>
      <c r="D736" t="s">
        <v>1615</v>
      </c>
      <c r="E736">
        <v>5879.1298778250002</v>
      </c>
      <c r="F736">
        <v>450.35</v>
      </c>
      <c r="G736">
        <v>-17.277586351156401</v>
      </c>
      <c r="H736">
        <v>-7.4880559962143503</v>
      </c>
      <c r="I736">
        <v>-24.967066311753399</v>
      </c>
      <c r="J736">
        <v>-1.71693047712501</v>
      </c>
      <c r="K736">
        <v>489.71429171441798</v>
      </c>
      <c r="L736">
        <v>499.60520565812601</v>
      </c>
      <c r="M736">
        <v>23.768036809895801</v>
      </c>
      <c r="N736">
        <v>0.18372041524338001</v>
      </c>
      <c r="O736">
        <v>48.628844232263702</v>
      </c>
      <c r="P736">
        <v>15.1643012402506</v>
      </c>
      <c r="Q736">
        <v>-7.4368711555900001E-4</v>
      </c>
    </row>
    <row r="737" spans="1:17" hidden="1" x14ac:dyDescent="0.3">
      <c r="A737" t="s">
        <v>1616</v>
      </c>
      <c r="B737" t="s">
        <v>1617</v>
      </c>
      <c r="C737" t="s">
        <v>3157</v>
      </c>
      <c r="D737" t="s">
        <v>268</v>
      </c>
      <c r="E737">
        <v>5862.3139313749998</v>
      </c>
      <c r="F737">
        <v>485.65</v>
      </c>
      <c r="G737">
        <v>223.78445264438801</v>
      </c>
      <c r="H737">
        <v>3.8393087204246399</v>
      </c>
      <c r="I737">
        <v>215.61964508498801</v>
      </c>
      <c r="J737">
        <v>-3.32194459337728</v>
      </c>
      <c r="K737">
        <v>421.27163497548298</v>
      </c>
      <c r="L737">
        <v>260.27285037982398</v>
      </c>
      <c r="M737">
        <v>40.964392330214601</v>
      </c>
      <c r="N737">
        <v>0.356759378244355</v>
      </c>
      <c r="O737">
        <v>23.545763409863</v>
      </c>
      <c r="P737">
        <v>374.17496582698601</v>
      </c>
      <c r="Q737">
        <v>0.23029851349574501</v>
      </c>
    </row>
    <row r="738" spans="1:17" x14ac:dyDescent="0.3">
      <c r="A738" t="s">
        <v>1618</v>
      </c>
      <c r="B738" t="s">
        <v>1619</v>
      </c>
      <c r="C738" t="s">
        <v>3156</v>
      </c>
      <c r="D738" t="s">
        <v>268</v>
      </c>
      <c r="E738">
        <v>5844.3933635100002</v>
      </c>
      <c r="F738">
        <v>610.35</v>
      </c>
      <c r="G738">
        <v>-25.504954073228198</v>
      </c>
      <c r="H738">
        <v>-6.33150826596962</v>
      </c>
      <c r="I738">
        <v>9.8840579442297205</v>
      </c>
      <c r="J738">
        <v>-2.1179881425740601</v>
      </c>
      <c r="K738">
        <v>638.85992866067204</v>
      </c>
      <c r="L738">
        <v>582.32619027807505</v>
      </c>
      <c r="M738">
        <v>25.6942853385783</v>
      </c>
      <c r="N738">
        <v>0.32297340212314501</v>
      </c>
      <c r="O738">
        <v>19.079216842795098</v>
      </c>
      <c r="P738">
        <v>40.326474307391599</v>
      </c>
      <c r="Q738">
        <v>3.4448342914782E-2</v>
      </c>
    </row>
    <row r="739" spans="1:17" hidden="1" x14ac:dyDescent="0.3">
      <c r="A739" t="s">
        <v>1620</v>
      </c>
      <c r="B739" t="s">
        <v>1621</v>
      </c>
      <c r="C739" t="s">
        <v>3144</v>
      </c>
      <c r="D739" t="s">
        <v>127</v>
      </c>
      <c r="E739">
        <v>5819.6471008500002</v>
      </c>
      <c r="F739">
        <v>467.05</v>
      </c>
      <c r="G739">
        <v>3.8436496123746902</v>
      </c>
      <c r="H739">
        <v>42.8193239462584</v>
      </c>
      <c r="I739">
        <v>37.112491360822403</v>
      </c>
      <c r="J739">
        <v>16.690510288841502</v>
      </c>
      <c r="K739">
        <v>381.27040538182501</v>
      </c>
      <c r="M739">
        <v>75.470825053183106</v>
      </c>
      <c r="N739">
        <v>1.5620010002373099</v>
      </c>
      <c r="O739">
        <v>2.9868322449416498</v>
      </c>
      <c r="P739">
        <v>55.1403421358578</v>
      </c>
    </row>
    <row r="740" spans="1:17" x14ac:dyDescent="0.3">
      <c r="A740" t="s">
        <v>1622</v>
      </c>
      <c r="B740" t="s">
        <v>1623</v>
      </c>
      <c r="C740" t="s">
        <v>3144</v>
      </c>
      <c r="D740" t="s">
        <v>234</v>
      </c>
      <c r="E740">
        <v>5815.7051123599904</v>
      </c>
      <c r="F740">
        <v>301.39999999999998</v>
      </c>
      <c r="G740">
        <v>12.730315318243401</v>
      </c>
      <c r="H740">
        <v>-0.14049822493698999</v>
      </c>
      <c r="I740">
        <v>19.838923332129401</v>
      </c>
      <c r="J740">
        <v>4.8753582775661801</v>
      </c>
      <c r="K740">
        <v>287.68605361937699</v>
      </c>
      <c r="L740">
        <v>250.761971022544</v>
      </c>
      <c r="M740">
        <v>48.608569697881002</v>
      </c>
      <c r="N740">
        <v>0.57131104915303099</v>
      </c>
      <c r="O740">
        <v>9.4558725945587305</v>
      </c>
      <c r="P740">
        <v>70.2824858757062</v>
      </c>
      <c r="Q740">
        <v>0.17316582953838699</v>
      </c>
    </row>
    <row r="741" spans="1:17" x14ac:dyDescent="0.3">
      <c r="A741" t="s">
        <v>1624</v>
      </c>
      <c r="B741" t="s">
        <v>1625</v>
      </c>
      <c r="C741" t="s">
        <v>3144</v>
      </c>
      <c r="D741" t="s">
        <v>127</v>
      </c>
      <c r="E741">
        <v>5802.53388</v>
      </c>
      <c r="F741">
        <v>625.29999999999995</v>
      </c>
      <c r="G741">
        <v>121.060727490349</v>
      </c>
      <c r="H741">
        <v>14.451646175895499</v>
      </c>
      <c r="I741">
        <v>89.961611011252899</v>
      </c>
      <c r="J741">
        <v>1.9836987569709299</v>
      </c>
      <c r="K741">
        <v>587.32294681158601</v>
      </c>
      <c r="L741">
        <v>468.36854776101501</v>
      </c>
      <c r="M741">
        <v>54.716889609434602</v>
      </c>
      <c r="N741">
        <v>0.77034779577328605</v>
      </c>
      <c r="O741">
        <v>16.320166320166301</v>
      </c>
      <c r="P741">
        <v>198.757763975155</v>
      </c>
      <c r="Q741">
        <v>8.5329480544327999E-2</v>
      </c>
    </row>
    <row r="742" spans="1:17" x14ac:dyDescent="0.3">
      <c r="A742" t="s">
        <v>1626</v>
      </c>
      <c r="B742" t="s">
        <v>1627</v>
      </c>
      <c r="C742" t="s">
        <v>3156</v>
      </c>
      <c r="D742" t="s">
        <v>395</v>
      </c>
      <c r="E742">
        <v>5779.5041303999997</v>
      </c>
      <c r="F742">
        <v>117.81</v>
      </c>
      <c r="G742">
        <v>22.982920523105399</v>
      </c>
      <c r="H742">
        <v>-4.0836856168177702</v>
      </c>
      <c r="I742">
        <v>9.4556372956018198</v>
      </c>
      <c r="J742">
        <v>8.43176883950226E-2</v>
      </c>
      <c r="K742">
        <v>127.559986803192</v>
      </c>
      <c r="L742">
        <v>115.90289008982499</v>
      </c>
      <c r="M742">
        <v>34.963238910216397</v>
      </c>
      <c r="N742">
        <v>0.339562252182177</v>
      </c>
      <c r="O742">
        <v>44.2577030812324</v>
      </c>
      <c r="P742">
        <v>81.1068408916218</v>
      </c>
      <c r="Q742">
        <v>7.5623625448866E-2</v>
      </c>
    </row>
    <row r="743" spans="1:17" x14ac:dyDescent="0.3">
      <c r="A743" t="s">
        <v>1628</v>
      </c>
      <c r="B743" t="s">
        <v>1629</v>
      </c>
      <c r="C743" t="s">
        <v>3154</v>
      </c>
      <c r="D743" t="s">
        <v>859</v>
      </c>
      <c r="E743">
        <v>5677.6181400719997</v>
      </c>
      <c r="F743">
        <v>32.04</v>
      </c>
      <c r="G743">
        <v>-48.640969710954302</v>
      </c>
      <c r="H743">
        <v>-20.199208443206899</v>
      </c>
      <c r="I743">
        <v>-39.6670765318364</v>
      </c>
      <c r="J743">
        <v>-4.0391935965233099</v>
      </c>
      <c r="K743">
        <v>37.473465608456699</v>
      </c>
      <c r="L743">
        <v>41.218751055690298</v>
      </c>
      <c r="M743">
        <v>28.396641550171399</v>
      </c>
      <c r="N743">
        <v>0.68162394852477703</v>
      </c>
      <c r="O743">
        <v>68.539325842696599</v>
      </c>
      <c r="P743">
        <v>1.39240506329112</v>
      </c>
      <c r="Q743">
        <v>5.8146179354089996E-3</v>
      </c>
    </row>
    <row r="744" spans="1:17" hidden="1" x14ac:dyDescent="0.3">
      <c r="A744" t="s">
        <v>1630</v>
      </c>
      <c r="B744" t="s">
        <v>1631</v>
      </c>
      <c r="C744" t="s">
        <v>3157</v>
      </c>
      <c r="D744" t="s">
        <v>859</v>
      </c>
      <c r="E744">
        <v>5645.3419080000003</v>
      </c>
      <c r="F744">
        <v>658.2</v>
      </c>
      <c r="G744">
        <v>8.4066493366647492</v>
      </c>
      <c r="H744">
        <v>-1.0433884923629999</v>
      </c>
      <c r="I744">
        <v>-5.5182407141057501</v>
      </c>
      <c r="J744">
        <v>2.5176505017272999</v>
      </c>
      <c r="K744">
        <v>698.31488354721705</v>
      </c>
      <c r="L744">
        <v>667.44241378030495</v>
      </c>
      <c r="M744">
        <v>44.562427755987599</v>
      </c>
      <c r="N744">
        <v>0.34373418459977401</v>
      </c>
      <c r="O744">
        <v>41.415982983895397</v>
      </c>
      <c r="P744">
        <v>63.082259663032701</v>
      </c>
      <c r="Q744">
        <v>4.9671243803463001E-2</v>
      </c>
    </row>
    <row r="745" spans="1:17" hidden="1" x14ac:dyDescent="0.3">
      <c r="A745" t="s">
        <v>1632</v>
      </c>
      <c r="B745" t="s">
        <v>1633</v>
      </c>
      <c r="C745" t="s">
        <v>3157</v>
      </c>
      <c r="D745" t="s">
        <v>487</v>
      </c>
      <c r="E745">
        <v>5637.3156397800003</v>
      </c>
      <c r="F745">
        <v>391.05</v>
      </c>
      <c r="G745">
        <v>-37.891295614741097</v>
      </c>
      <c r="H745">
        <v>-0.777789482284999</v>
      </c>
      <c r="I745">
        <v>-26.4125508598203</v>
      </c>
      <c r="J745">
        <v>0.34022143936558202</v>
      </c>
      <c r="K745">
        <v>413.20852735829902</v>
      </c>
      <c r="L745">
        <v>429.36738685806</v>
      </c>
      <c r="M745">
        <v>28.854849030276402</v>
      </c>
      <c r="N745">
        <v>0.44389568582487698</v>
      </c>
      <c r="O745">
        <v>44.367727912031697</v>
      </c>
      <c r="P745">
        <v>0.320677270395064</v>
      </c>
      <c r="Q745">
        <v>-5.9810346083886003E-2</v>
      </c>
    </row>
    <row r="746" spans="1:17" x14ac:dyDescent="0.3">
      <c r="A746" t="s">
        <v>1634</v>
      </c>
      <c r="B746" t="s">
        <v>1635</v>
      </c>
      <c r="C746" t="s">
        <v>3148</v>
      </c>
      <c r="D746" t="s">
        <v>190</v>
      </c>
      <c r="E746">
        <v>5626.6593551699998</v>
      </c>
      <c r="F746">
        <v>461.65</v>
      </c>
      <c r="G746">
        <v>11.6965773232485</v>
      </c>
      <c r="H746">
        <v>-7.38850329649611E-2</v>
      </c>
      <c r="I746">
        <v>-3.6839278313228498</v>
      </c>
      <c r="J746">
        <v>3.9429711417175701</v>
      </c>
      <c r="K746">
        <v>479.99883603554701</v>
      </c>
      <c r="L746">
        <v>440.4483950618</v>
      </c>
      <c r="M746">
        <v>41.682557372858703</v>
      </c>
      <c r="N746">
        <v>0.92901582623869206</v>
      </c>
      <c r="O746">
        <v>17.5132676269901</v>
      </c>
      <c r="P746">
        <v>48.488259890640002</v>
      </c>
      <c r="Q746">
        <v>0.187515735064852</v>
      </c>
    </row>
    <row r="747" spans="1:17" hidden="1" x14ac:dyDescent="0.3">
      <c r="A747" t="s">
        <v>1636</v>
      </c>
      <c r="B747" t="s">
        <v>1637</v>
      </c>
      <c r="C747" t="s">
        <v>3142</v>
      </c>
      <c r="D747" t="s">
        <v>24</v>
      </c>
      <c r="E747">
        <v>5623.2961353749997</v>
      </c>
      <c r="F747">
        <v>537.65</v>
      </c>
      <c r="G747">
        <v>21.114331893593501</v>
      </c>
      <c r="H747">
        <v>-3.7538594996416101</v>
      </c>
      <c r="I747">
        <v>7.6236032188963403</v>
      </c>
      <c r="J747">
        <v>-1.6368833518224799</v>
      </c>
      <c r="K747">
        <v>580.63990545063098</v>
      </c>
      <c r="M747">
        <v>24.330094889502199</v>
      </c>
      <c r="N747">
        <v>0.34861409807209798</v>
      </c>
      <c r="O747">
        <v>41.523295824420998</v>
      </c>
      <c r="P747">
        <v>47.301369863013697</v>
      </c>
    </row>
    <row r="748" spans="1:17" hidden="1" x14ac:dyDescent="0.3">
      <c r="A748" t="s">
        <v>1638</v>
      </c>
      <c r="B748" t="s">
        <v>1639</v>
      </c>
      <c r="C748" t="s">
        <v>3157</v>
      </c>
      <c r="D748" t="s">
        <v>138</v>
      </c>
      <c r="E748">
        <v>5607.1089579999998</v>
      </c>
      <c r="F748">
        <v>7351.85</v>
      </c>
      <c r="G748">
        <v>249.31396126342599</v>
      </c>
      <c r="H748">
        <v>27.840077918872002</v>
      </c>
      <c r="I748">
        <v>20.257463860241799</v>
      </c>
      <c r="J748">
        <v>16.511150345530499</v>
      </c>
      <c r="K748">
        <v>6058.1912061293897</v>
      </c>
      <c r="L748">
        <v>5026.5149850077796</v>
      </c>
      <c r="M748">
        <v>86.511705737961506</v>
      </c>
      <c r="N748">
        <v>1.7315934670828499</v>
      </c>
      <c r="O748">
        <v>5.5067772057373299</v>
      </c>
      <c r="P748">
        <v>297.39729729729697</v>
      </c>
      <c r="Q748">
        <v>0.32476921572193701</v>
      </c>
    </row>
    <row r="749" spans="1:17" x14ac:dyDescent="0.3">
      <c r="A749" t="s">
        <v>1640</v>
      </c>
      <c r="B749" t="s">
        <v>1641</v>
      </c>
      <c r="C749" t="s">
        <v>3146</v>
      </c>
      <c r="D749" t="s">
        <v>169</v>
      </c>
      <c r="E749">
        <v>5585.7340030799996</v>
      </c>
      <c r="F749">
        <v>616.35</v>
      </c>
      <c r="G749">
        <v>22.861351011124199</v>
      </c>
      <c r="H749">
        <v>-3.97558561432733</v>
      </c>
      <c r="I749">
        <v>11.239063193813699</v>
      </c>
      <c r="J749">
        <v>3.5306057483762201</v>
      </c>
      <c r="K749">
        <v>629.38921087907704</v>
      </c>
      <c r="L749">
        <v>566.35616406243605</v>
      </c>
      <c r="M749">
        <v>46.301186453993402</v>
      </c>
      <c r="N749">
        <v>0.39755315063855001</v>
      </c>
      <c r="O749">
        <v>17.092561044860801</v>
      </c>
      <c r="P749">
        <v>66.087308003233602</v>
      </c>
    </row>
    <row r="750" spans="1:17" x14ac:dyDescent="0.3">
      <c r="A750" t="s">
        <v>1642</v>
      </c>
      <c r="B750" t="s">
        <v>1643</v>
      </c>
      <c r="C750" t="s">
        <v>3147</v>
      </c>
      <c r="D750" t="s">
        <v>909</v>
      </c>
      <c r="E750">
        <v>5550.748035392</v>
      </c>
      <c r="F750">
        <v>187.52</v>
      </c>
      <c r="G750">
        <v>12.149339395144199</v>
      </c>
      <c r="H750">
        <v>-18.569680027508401</v>
      </c>
      <c r="I750">
        <v>-22.580210963498899</v>
      </c>
      <c r="J750">
        <v>-3.574066262159</v>
      </c>
      <c r="K750">
        <v>207.63844797443201</v>
      </c>
      <c r="L750">
        <v>199.767570378183</v>
      </c>
      <c r="M750">
        <v>26.248288026030199</v>
      </c>
      <c r="N750">
        <v>0.63423623691067499</v>
      </c>
      <c r="O750">
        <v>35.772184300341202</v>
      </c>
      <c r="P750">
        <v>49.299363057324797</v>
      </c>
      <c r="Q750">
        <v>3.5758967982329998E-2</v>
      </c>
    </row>
    <row r="751" spans="1:17" x14ac:dyDescent="0.3">
      <c r="A751" t="s">
        <v>1644</v>
      </c>
      <c r="B751" t="s">
        <v>1645</v>
      </c>
      <c r="C751" t="s">
        <v>3145</v>
      </c>
      <c r="D751" t="s">
        <v>48</v>
      </c>
      <c r="E751">
        <v>5545.9032622699997</v>
      </c>
      <c r="F751">
        <v>732.95</v>
      </c>
      <c r="G751">
        <v>32.206985206890202</v>
      </c>
      <c r="H751">
        <v>2.1474722040734102</v>
      </c>
      <c r="I751">
        <v>8.1521462534391098</v>
      </c>
      <c r="J751">
        <v>2.2882621957062801</v>
      </c>
      <c r="K751">
        <v>776.78417372599802</v>
      </c>
      <c r="L751">
        <v>704.97359929244305</v>
      </c>
      <c r="M751">
        <v>39.167460196216901</v>
      </c>
      <c r="N751">
        <v>1.0396043329145199</v>
      </c>
      <c r="O751">
        <v>27.812265502421699</v>
      </c>
      <c r="P751">
        <v>86.240630161351703</v>
      </c>
      <c r="Q751">
        <v>0.17818462044684699</v>
      </c>
    </row>
    <row r="752" spans="1:17" x14ac:dyDescent="0.3">
      <c r="A752" t="s">
        <v>1646</v>
      </c>
      <c r="B752" t="s">
        <v>1647</v>
      </c>
      <c r="C752" t="s">
        <v>3156</v>
      </c>
      <c r="D752" t="s">
        <v>448</v>
      </c>
      <c r="E752">
        <v>5515.2208580699998</v>
      </c>
      <c r="F752">
        <v>2090.5500000000002</v>
      </c>
      <c r="G752">
        <v>-3.0855603225806898</v>
      </c>
      <c r="H752">
        <v>30.469661660049699</v>
      </c>
      <c r="I752">
        <v>41.148152417320503</v>
      </c>
      <c r="J752">
        <v>3.5773884858909999</v>
      </c>
      <c r="K752">
        <v>1882.30350415049</v>
      </c>
      <c r="L752">
        <v>1636.1241234955601</v>
      </c>
      <c r="M752">
        <v>52.129389666158602</v>
      </c>
      <c r="N752">
        <v>0.47201632958920903</v>
      </c>
      <c r="O752">
        <v>14.3239817272966</v>
      </c>
      <c r="P752">
        <v>77.767857142857096</v>
      </c>
      <c r="Q752">
        <v>5.2023776820032001E-2</v>
      </c>
    </row>
    <row r="753" spans="1:17" x14ac:dyDescent="0.3">
      <c r="A753" t="s">
        <v>1648</v>
      </c>
      <c r="B753" t="s">
        <v>1649</v>
      </c>
      <c r="C753" t="s">
        <v>3151</v>
      </c>
      <c r="D753" t="s">
        <v>154</v>
      </c>
      <c r="E753">
        <v>5512.2490459999999</v>
      </c>
      <c r="F753">
        <v>4876.75</v>
      </c>
      <c r="G753">
        <v>130.694974458096</v>
      </c>
      <c r="H753">
        <v>4.9504993197104898</v>
      </c>
      <c r="I753">
        <v>34.2318180472517</v>
      </c>
      <c r="J753">
        <v>3.5211557017972601</v>
      </c>
      <c r="K753">
        <v>4809.3627736295002</v>
      </c>
      <c r="L753">
        <v>4002.2844820181299</v>
      </c>
      <c r="M753">
        <v>54.005085925147199</v>
      </c>
      <c r="N753">
        <v>0.65443630507739603</v>
      </c>
      <c r="O753">
        <v>16.668888091454299</v>
      </c>
      <c r="P753">
        <v>184.77372262773699</v>
      </c>
      <c r="Q753">
        <v>0.21136425492174199</v>
      </c>
    </row>
    <row r="754" spans="1:17" x14ac:dyDescent="0.3">
      <c r="A754" t="s">
        <v>1650</v>
      </c>
      <c r="B754" t="s">
        <v>1651</v>
      </c>
      <c r="C754" t="s">
        <v>3151</v>
      </c>
      <c r="D754" t="s">
        <v>258</v>
      </c>
      <c r="E754">
        <v>5501.0692912599998</v>
      </c>
      <c r="F754">
        <v>693.65</v>
      </c>
      <c r="G754">
        <v>-27.036477956589501</v>
      </c>
      <c r="H754">
        <v>3.3311060600613098</v>
      </c>
      <c r="I754">
        <v>-8.3493930832155492</v>
      </c>
      <c r="J754">
        <v>1.1508338223772001</v>
      </c>
      <c r="K754">
        <v>713.588697465942</v>
      </c>
      <c r="L754">
        <v>702.27430080844704</v>
      </c>
      <c r="M754">
        <v>47.442450660237199</v>
      </c>
      <c r="N754">
        <v>0.69631681316240501</v>
      </c>
      <c r="O754">
        <v>27.412960426728102</v>
      </c>
      <c r="P754">
        <v>19.471236651739499</v>
      </c>
    </row>
    <row r="755" spans="1:17" x14ac:dyDescent="0.3">
      <c r="A755" t="s">
        <v>1652</v>
      </c>
      <c r="B755" t="s">
        <v>1653</v>
      </c>
      <c r="C755" t="s">
        <v>3146</v>
      </c>
      <c r="D755" t="s">
        <v>448</v>
      </c>
      <c r="E755">
        <v>5491.6617052499996</v>
      </c>
      <c r="F755">
        <v>490.85</v>
      </c>
      <c r="G755">
        <v>28.155976986738299</v>
      </c>
      <c r="H755">
        <v>-6.58654121712968</v>
      </c>
      <c r="I755">
        <v>24.485627735667201</v>
      </c>
      <c r="J755">
        <v>3.8901947989536301</v>
      </c>
      <c r="K755">
        <v>475.76726258700597</v>
      </c>
      <c r="L755">
        <v>411.51669220574001</v>
      </c>
      <c r="M755">
        <v>48.352637283905899</v>
      </c>
      <c r="N755">
        <v>0.43701635022926999</v>
      </c>
      <c r="O755">
        <v>16.328817357644802</v>
      </c>
      <c r="P755">
        <v>68.619031260735099</v>
      </c>
      <c r="Q755">
        <v>1.5303621280714001E-2</v>
      </c>
    </row>
    <row r="756" spans="1:17" hidden="1" x14ac:dyDescent="0.3">
      <c r="A756" t="s">
        <v>1654</v>
      </c>
      <c r="B756" t="s">
        <v>1655</v>
      </c>
      <c r="C756" t="s">
        <v>3157</v>
      </c>
      <c r="D756" t="s">
        <v>21</v>
      </c>
      <c r="E756">
        <v>5467.0163475999998</v>
      </c>
      <c r="F756">
        <v>93.55</v>
      </c>
      <c r="G756">
        <v>-24.172779850195798</v>
      </c>
      <c r="H756">
        <v>-25.353433838346302</v>
      </c>
      <c r="I756">
        <v>-5.4170820934849298</v>
      </c>
      <c r="J756">
        <v>-13.785706725042299</v>
      </c>
      <c r="K756">
        <v>113.567529533051</v>
      </c>
      <c r="L756">
        <v>110.412282206227</v>
      </c>
      <c r="M756">
        <v>29.631343438409001</v>
      </c>
      <c r="N756">
        <v>0.78000187712481694</v>
      </c>
      <c r="O756">
        <v>53.0732228754676</v>
      </c>
      <c r="P756">
        <v>16.544163448361701</v>
      </c>
      <c r="Q756">
        <v>0.258661655160768</v>
      </c>
    </row>
    <row r="757" spans="1:17" hidden="1" x14ac:dyDescent="0.3">
      <c r="A757" t="s">
        <v>1656</v>
      </c>
      <c r="B757" t="s">
        <v>1657</v>
      </c>
      <c r="C757" t="s">
        <v>3157</v>
      </c>
      <c r="D757" t="s">
        <v>395</v>
      </c>
      <c r="E757">
        <v>5454.7311276999999</v>
      </c>
      <c r="F757">
        <v>604.6</v>
      </c>
      <c r="G757">
        <v>11.382638514885899</v>
      </c>
      <c r="H757">
        <v>7.1937875941771603</v>
      </c>
      <c r="I757">
        <v>56.922598956663002</v>
      </c>
      <c r="J757">
        <v>7.5443740909484598</v>
      </c>
      <c r="K757">
        <v>558.35592709495597</v>
      </c>
      <c r="L757">
        <v>486.91178510181498</v>
      </c>
      <c r="M757">
        <v>70.232882631721694</v>
      </c>
      <c r="N757">
        <v>0.92395976897794097</v>
      </c>
      <c r="O757">
        <v>5.3341051935163799</v>
      </c>
      <c r="P757">
        <v>90.095896871560996</v>
      </c>
      <c r="Q757">
        <v>6.3786953687984996E-2</v>
      </c>
    </row>
    <row r="758" spans="1:17" hidden="1" x14ac:dyDescent="0.3">
      <c r="A758" t="s">
        <v>1658</v>
      </c>
      <c r="B758" t="s">
        <v>1659</v>
      </c>
      <c r="C758" t="s">
        <v>3157</v>
      </c>
      <c r="D758" t="s">
        <v>412</v>
      </c>
      <c r="E758">
        <v>5442.6940431149997</v>
      </c>
      <c r="F758">
        <v>299.95</v>
      </c>
      <c r="G758">
        <v>-27.445371029492701</v>
      </c>
      <c r="H758">
        <v>5.7307210539044497</v>
      </c>
      <c r="I758">
        <v>-7.3813301520127999</v>
      </c>
      <c r="J758">
        <v>4.1842821202796703</v>
      </c>
      <c r="K758">
        <v>289.440232918665</v>
      </c>
      <c r="L758">
        <v>291.37178573571202</v>
      </c>
      <c r="M758">
        <v>69.803554342517302</v>
      </c>
      <c r="N758">
        <v>0.88625668233735599</v>
      </c>
      <c r="O758">
        <v>29.338223037172799</v>
      </c>
      <c r="P758">
        <v>11.319354240118701</v>
      </c>
      <c r="Q758">
        <v>1.1373428447548E-2</v>
      </c>
    </row>
    <row r="759" spans="1:17" hidden="1" x14ac:dyDescent="0.3">
      <c r="A759" t="s">
        <v>1660</v>
      </c>
      <c r="B759" t="s">
        <v>1661</v>
      </c>
      <c r="C759" t="s">
        <v>3157</v>
      </c>
      <c r="D759" t="s">
        <v>609</v>
      </c>
      <c r="E759">
        <v>5437.6703821000001</v>
      </c>
      <c r="F759">
        <v>2718.5</v>
      </c>
      <c r="G759">
        <v>133.25884678662501</v>
      </c>
      <c r="H759">
        <v>26.568577371003901</v>
      </c>
      <c r="I759">
        <v>50.120402435864797</v>
      </c>
      <c r="J759">
        <v>0.621055463544395</v>
      </c>
      <c r="K759">
        <v>2320.7959795212801</v>
      </c>
      <c r="L759">
        <v>1841.0233947536101</v>
      </c>
      <c r="M759">
        <v>66.755981378790395</v>
      </c>
      <c r="N759">
        <v>2.3834423862949001</v>
      </c>
      <c r="O759">
        <v>6.4189810557292599</v>
      </c>
      <c r="P759">
        <v>180.98191214470199</v>
      </c>
      <c r="Q759">
        <v>0.21289065107341501</v>
      </c>
    </row>
    <row r="760" spans="1:17" hidden="1" x14ac:dyDescent="0.3">
      <c r="A760" t="s">
        <v>1662</v>
      </c>
      <c r="B760" t="s">
        <v>1663</v>
      </c>
      <c r="C760" t="s">
        <v>3157</v>
      </c>
      <c r="D760" t="s">
        <v>529</v>
      </c>
      <c r="E760">
        <v>5413.3372367499996</v>
      </c>
      <c r="F760">
        <v>5199.5</v>
      </c>
      <c r="G760">
        <v>42.550607763944598</v>
      </c>
      <c r="H760">
        <v>1.21574936849639</v>
      </c>
      <c r="I760">
        <v>11.5855831957692</v>
      </c>
      <c r="J760">
        <v>0.45816538815524499</v>
      </c>
      <c r="K760">
        <v>5488.1714606442201</v>
      </c>
      <c r="L760">
        <v>5067.7539013544701</v>
      </c>
      <c r="M760">
        <v>34.3720331632612</v>
      </c>
      <c r="N760">
        <v>0.41668926261704697</v>
      </c>
      <c r="O760">
        <v>28.8373882104048</v>
      </c>
      <c r="P760">
        <v>81.953387458006702</v>
      </c>
      <c r="Q760">
        <v>0.14440072259313</v>
      </c>
    </row>
    <row r="761" spans="1:17" hidden="1" x14ac:dyDescent="0.3">
      <c r="A761" t="s">
        <v>1664</v>
      </c>
      <c r="B761" t="s">
        <v>1665</v>
      </c>
      <c r="C761" t="s">
        <v>3157</v>
      </c>
      <c r="D761" t="s">
        <v>278</v>
      </c>
      <c r="E761">
        <v>5377.5342041399999</v>
      </c>
      <c r="F761">
        <v>438.6</v>
      </c>
      <c r="G761">
        <v>74.5729748616439</v>
      </c>
      <c r="H761">
        <v>7.76815560306909E-3</v>
      </c>
      <c r="I761">
        <v>43.8390212116214</v>
      </c>
      <c r="J761">
        <v>1.81031247247353</v>
      </c>
      <c r="K761">
        <v>401.09676257378101</v>
      </c>
      <c r="L761">
        <v>322.32164331492902</v>
      </c>
      <c r="M761">
        <v>58.745667965254597</v>
      </c>
      <c r="N761">
        <v>0.44994135719112799</v>
      </c>
      <c r="O761">
        <v>12.4601003191974</v>
      </c>
      <c r="P761">
        <v>133.982395305414</v>
      </c>
    </row>
    <row r="762" spans="1:17" x14ac:dyDescent="0.3">
      <c r="A762" t="s">
        <v>1666</v>
      </c>
      <c r="B762" t="s">
        <v>1667</v>
      </c>
      <c r="C762" t="s">
        <v>3146</v>
      </c>
      <c r="D762" t="s">
        <v>275</v>
      </c>
      <c r="E762">
        <v>5372.0783299750001</v>
      </c>
      <c r="F762">
        <v>625.75</v>
      </c>
      <c r="G762">
        <v>36.141527071542399</v>
      </c>
      <c r="H762">
        <v>20.3285976115924</v>
      </c>
      <c r="I762">
        <v>27.524134793767601</v>
      </c>
      <c r="J762">
        <v>16.033575658556401</v>
      </c>
      <c r="K762">
        <v>544.88772124684999</v>
      </c>
      <c r="L762">
        <v>463.63987456196099</v>
      </c>
      <c r="M762">
        <v>62.231158919183301</v>
      </c>
      <c r="N762">
        <v>1.0605285150138299</v>
      </c>
      <c r="O762">
        <v>5.9528565721134603</v>
      </c>
      <c r="P762">
        <v>81.851206044754406</v>
      </c>
    </row>
    <row r="763" spans="1:17" x14ac:dyDescent="0.3">
      <c r="A763" t="s">
        <v>1668</v>
      </c>
      <c r="B763" t="s">
        <v>1669</v>
      </c>
      <c r="C763" t="s">
        <v>3150</v>
      </c>
      <c r="D763" t="s">
        <v>77</v>
      </c>
      <c r="E763">
        <v>5355.3211573119997</v>
      </c>
      <c r="F763">
        <v>236.32</v>
      </c>
      <c r="G763">
        <v>-1.3606709247731701</v>
      </c>
      <c r="H763">
        <v>0.30024741039750102</v>
      </c>
      <c r="I763">
        <v>8.24177873025811</v>
      </c>
      <c r="J763">
        <v>3.4799002765151199</v>
      </c>
      <c r="K763">
        <v>225.88227136006901</v>
      </c>
      <c r="L763">
        <v>216.04600397744301</v>
      </c>
      <c r="M763">
        <v>72.290814749119505</v>
      </c>
      <c r="N763">
        <v>3.1990953264429298</v>
      </c>
      <c r="O763">
        <v>9.1740013540961396</v>
      </c>
      <c r="P763">
        <v>28.784741144414099</v>
      </c>
      <c r="Q763">
        <v>-5.0255872588488001E-2</v>
      </c>
    </row>
    <row r="764" spans="1:17" x14ac:dyDescent="0.3">
      <c r="A764" t="s">
        <v>1670</v>
      </c>
      <c r="B764" t="s">
        <v>1671</v>
      </c>
      <c r="C764" t="s">
        <v>3151</v>
      </c>
      <c r="D764" t="s">
        <v>258</v>
      </c>
      <c r="E764">
        <v>5323.8700102800003</v>
      </c>
      <c r="F764">
        <v>1730.8</v>
      </c>
      <c r="G764">
        <v>-59.298958671525398</v>
      </c>
      <c r="H764">
        <v>3.4839063058802</v>
      </c>
      <c r="I764">
        <v>-16.5785725527696</v>
      </c>
      <c r="J764">
        <v>-8.6965048222853197E-2</v>
      </c>
      <c r="K764">
        <v>1777.93654491181</v>
      </c>
      <c r="L764">
        <v>1883.0565558339799</v>
      </c>
      <c r="M764">
        <v>42.509276998161297</v>
      </c>
      <c r="N764">
        <v>0.85455106089562505</v>
      </c>
      <c r="O764">
        <v>60.8418072567598</v>
      </c>
      <c r="P764">
        <v>8.1749999999999901</v>
      </c>
      <c r="Q764">
        <v>2.3643487059239999E-3</v>
      </c>
    </row>
    <row r="765" spans="1:17" x14ac:dyDescent="0.3">
      <c r="A765" t="s">
        <v>1672</v>
      </c>
      <c r="B765" t="s">
        <v>1673</v>
      </c>
      <c r="C765" t="s">
        <v>3149</v>
      </c>
      <c r="D765" t="s">
        <v>130</v>
      </c>
      <c r="E765">
        <v>5317.32</v>
      </c>
      <c r="F765">
        <v>8862.2000000000007</v>
      </c>
      <c r="G765">
        <v>6.4683372792962404</v>
      </c>
      <c r="H765">
        <v>6.3899512872726101</v>
      </c>
      <c r="I765">
        <v>21.970530347839201</v>
      </c>
      <c r="J765">
        <v>-2.1799457229761199</v>
      </c>
      <c r="K765">
        <v>8439.3707485500108</v>
      </c>
      <c r="L765">
        <v>7203.2497443769798</v>
      </c>
      <c r="M765">
        <v>45.687763031039097</v>
      </c>
      <c r="N765">
        <v>0.62856254448938698</v>
      </c>
      <c r="O765">
        <v>9.6911602085260693</v>
      </c>
      <c r="P765">
        <v>87.201233616037001</v>
      </c>
      <c r="Q765">
        <v>0.12855348225667901</v>
      </c>
    </row>
    <row r="766" spans="1:17" hidden="1" x14ac:dyDescent="0.3">
      <c r="A766" t="s">
        <v>1674</v>
      </c>
      <c r="B766" t="s">
        <v>1675</v>
      </c>
      <c r="C766" t="s">
        <v>3157</v>
      </c>
      <c r="D766" t="s">
        <v>384</v>
      </c>
      <c r="E766">
        <v>5311.4673359999997</v>
      </c>
      <c r="F766">
        <v>891.2</v>
      </c>
      <c r="G766">
        <v>71.971376186266298</v>
      </c>
      <c r="H766">
        <v>17.099052199652998</v>
      </c>
      <c r="I766">
        <v>56.8322797566574</v>
      </c>
      <c r="J766">
        <v>5.2553115662068102</v>
      </c>
      <c r="K766">
        <v>816.15552446996901</v>
      </c>
      <c r="L766">
        <v>640.22430873661403</v>
      </c>
      <c r="M766">
        <v>55.612834283305901</v>
      </c>
      <c r="N766">
        <v>1.21771617223811</v>
      </c>
      <c r="O766">
        <v>7.8321364452423596</v>
      </c>
      <c r="P766">
        <v>195.53971149063099</v>
      </c>
      <c r="Q766">
        <v>0.16544004370611301</v>
      </c>
    </row>
    <row r="767" spans="1:17" x14ac:dyDescent="0.3">
      <c r="A767" t="s">
        <v>1676</v>
      </c>
      <c r="B767" t="s">
        <v>1677</v>
      </c>
      <c r="C767" t="s">
        <v>3151</v>
      </c>
      <c r="D767" t="s">
        <v>190</v>
      </c>
      <c r="E767">
        <v>5287.8854342300001</v>
      </c>
      <c r="F767">
        <v>7786.1</v>
      </c>
      <c r="G767">
        <v>49.888646387938103</v>
      </c>
      <c r="H767">
        <v>3.7222826123164099</v>
      </c>
      <c r="I767">
        <v>-17.825907649605099</v>
      </c>
      <c r="J767">
        <v>7.1054220366099902E-2</v>
      </c>
      <c r="K767">
        <v>7666.6551743084201</v>
      </c>
      <c r="L767">
        <v>6977.9697309778803</v>
      </c>
      <c r="M767">
        <v>47.6138982953293</v>
      </c>
      <c r="N767">
        <v>0.84706902801894202</v>
      </c>
      <c r="O767">
        <v>16.655321662963399</v>
      </c>
      <c r="P767">
        <v>106.251572826849</v>
      </c>
      <c r="Q767">
        <v>0.120148794518188</v>
      </c>
    </row>
    <row r="768" spans="1:17" x14ac:dyDescent="0.3">
      <c r="A768" t="s">
        <v>1678</v>
      </c>
      <c r="B768" t="s">
        <v>1679</v>
      </c>
      <c r="C768" t="s">
        <v>3142</v>
      </c>
      <c r="D768" t="s">
        <v>24</v>
      </c>
      <c r="E768">
        <v>5271.3766660749998</v>
      </c>
      <c r="F768">
        <v>311.75</v>
      </c>
      <c r="G768">
        <v>-39.550811067735197</v>
      </c>
      <c r="H768">
        <v>-1.3966115539937201</v>
      </c>
      <c r="I768">
        <v>-33.409079098138299</v>
      </c>
      <c r="J768">
        <v>-1.5631638564811501</v>
      </c>
      <c r="K768">
        <v>321.753715247608</v>
      </c>
      <c r="L768">
        <v>339.14538188464098</v>
      </c>
      <c r="M768">
        <v>49.372130526564497</v>
      </c>
      <c r="N768">
        <v>0.87472245585931196</v>
      </c>
      <c r="O768">
        <v>35.445068163592602</v>
      </c>
      <c r="P768">
        <v>3.2968853545394201</v>
      </c>
      <c r="Q768">
        <v>-2.6094123319515002E-2</v>
      </c>
    </row>
    <row r="769" spans="1:17" x14ac:dyDescent="0.3">
      <c r="A769" t="s">
        <v>1680</v>
      </c>
      <c r="B769" t="s">
        <v>1681</v>
      </c>
      <c r="C769" t="s">
        <v>3152</v>
      </c>
      <c r="D769" t="s">
        <v>1615</v>
      </c>
      <c r="E769">
        <v>5271.0069675599998</v>
      </c>
      <c r="F769">
        <v>441.4</v>
      </c>
      <c r="G769">
        <v>11.0296765778349</v>
      </c>
      <c r="H769">
        <v>10.7330503400407</v>
      </c>
      <c r="I769">
        <v>9.2829179626137694</v>
      </c>
      <c r="J769">
        <v>9.1355256135862604</v>
      </c>
      <c r="K769">
        <v>411.10965884031299</v>
      </c>
      <c r="L769">
        <v>377.22587100964103</v>
      </c>
      <c r="M769">
        <v>60.5668095251865</v>
      </c>
      <c r="N769">
        <v>0.93142845697499099</v>
      </c>
      <c r="O769">
        <v>3.9873130946986799</v>
      </c>
      <c r="P769">
        <v>54.7414548641542</v>
      </c>
      <c r="Q769">
        <v>7.2980250382054995E-2</v>
      </c>
    </row>
    <row r="770" spans="1:17" hidden="1" x14ac:dyDescent="0.3">
      <c r="A770" t="s">
        <v>1682</v>
      </c>
      <c r="B770" t="s">
        <v>1683</v>
      </c>
      <c r="C770" t="s">
        <v>3157</v>
      </c>
      <c r="D770" t="s">
        <v>487</v>
      </c>
      <c r="E770">
        <v>5260.9748196599903</v>
      </c>
      <c r="F770">
        <v>749.3</v>
      </c>
      <c r="G770">
        <v>52.737809186496698</v>
      </c>
      <c r="H770">
        <v>8.4158798519159301</v>
      </c>
      <c r="I770">
        <v>65.916426775063499</v>
      </c>
      <c r="J770">
        <v>11.557377987784401</v>
      </c>
      <c r="K770">
        <v>698.83248998648196</v>
      </c>
      <c r="M770">
        <v>66.155903596994804</v>
      </c>
      <c r="N770">
        <v>0.58099962303829999</v>
      </c>
      <c r="O770">
        <v>26.251167756572801</v>
      </c>
      <c r="P770">
        <v>101.75013462574</v>
      </c>
    </row>
    <row r="771" spans="1:17" x14ac:dyDescent="0.3">
      <c r="A771" t="s">
        <v>1684</v>
      </c>
      <c r="B771" t="s">
        <v>1685</v>
      </c>
      <c r="C771" t="s">
        <v>3153</v>
      </c>
      <c r="D771" t="s">
        <v>133</v>
      </c>
      <c r="E771">
        <v>5251.6949999999997</v>
      </c>
      <c r="F771">
        <v>184.27</v>
      </c>
      <c r="G771">
        <v>16.3846656965829</v>
      </c>
      <c r="H771">
        <v>1.01785265916732</v>
      </c>
      <c r="I771">
        <v>-19.888644673306199</v>
      </c>
      <c r="J771">
        <v>3.2089013117951399</v>
      </c>
      <c r="K771">
        <v>194.60335679361</v>
      </c>
      <c r="L771">
        <v>188.91276682311599</v>
      </c>
      <c r="M771">
        <v>40.700272963666798</v>
      </c>
      <c r="N771">
        <v>0.57933743247287295</v>
      </c>
      <c r="O771">
        <v>43.783578444673502</v>
      </c>
      <c r="P771">
        <v>49.630531871701102</v>
      </c>
      <c r="Q771">
        <v>2.2367369260904001E-2</v>
      </c>
    </row>
    <row r="772" spans="1:17" x14ac:dyDescent="0.3">
      <c r="A772" t="s">
        <v>1686</v>
      </c>
      <c r="B772" t="s">
        <v>1687</v>
      </c>
      <c r="C772" t="s">
        <v>3154</v>
      </c>
      <c r="D772" t="s">
        <v>538</v>
      </c>
      <c r="E772">
        <v>5182.2795830120003</v>
      </c>
      <c r="F772">
        <v>104.02</v>
      </c>
      <c r="G772">
        <v>-39.943023865949598</v>
      </c>
      <c r="H772">
        <v>2.0444674688981102</v>
      </c>
      <c r="I772">
        <v>-6.2511090044507602</v>
      </c>
      <c r="J772">
        <v>-0.53232740295016301</v>
      </c>
      <c r="K772">
        <v>107.867899960579</v>
      </c>
      <c r="L772">
        <v>108.519866437411</v>
      </c>
      <c r="M772">
        <v>26.891780139041199</v>
      </c>
      <c r="N772">
        <v>0.62196703109942297</v>
      </c>
      <c r="O772">
        <v>28.532974427994599</v>
      </c>
      <c r="P772">
        <v>13.683060109289601</v>
      </c>
      <c r="Q772">
        <v>-9.4860615320059002E-2</v>
      </c>
    </row>
    <row r="773" spans="1:17" hidden="1" x14ac:dyDescent="0.3">
      <c r="A773" t="s">
        <v>1688</v>
      </c>
      <c r="B773" t="s">
        <v>1689</v>
      </c>
      <c r="C773" t="s">
        <v>3157</v>
      </c>
      <c r="D773" t="s">
        <v>1690</v>
      </c>
      <c r="E773">
        <v>5168.879891351</v>
      </c>
      <c r="F773">
        <v>64.44</v>
      </c>
      <c r="G773">
        <v>3.15918362408273</v>
      </c>
      <c r="H773">
        <v>6.4545700185652404</v>
      </c>
      <c r="I773">
        <v>-7.7454840969333896</v>
      </c>
      <c r="J773">
        <v>3.3322479161646901</v>
      </c>
      <c r="K773">
        <v>62.179913607080003</v>
      </c>
      <c r="L773">
        <v>58.9587963147655</v>
      </c>
      <c r="M773">
        <v>56.425916595309197</v>
      </c>
      <c r="N773">
        <v>0.88189720420633</v>
      </c>
      <c r="O773">
        <v>1.5673494723774199</v>
      </c>
      <c r="P773">
        <v>28.520143597925799</v>
      </c>
      <c r="Q773">
        <v>-3.0196124243903E-2</v>
      </c>
    </row>
    <row r="774" spans="1:17" hidden="1" x14ac:dyDescent="0.3">
      <c r="A774" t="s">
        <v>1691</v>
      </c>
      <c r="B774" t="s">
        <v>1692</v>
      </c>
      <c r="C774" t="s">
        <v>3157</v>
      </c>
      <c r="D774" t="s">
        <v>51</v>
      </c>
      <c r="E774">
        <v>5154.4049574999999</v>
      </c>
      <c r="F774">
        <v>732.1</v>
      </c>
      <c r="G774">
        <v>48.269436183127901</v>
      </c>
      <c r="H774">
        <v>12.4645927429798</v>
      </c>
      <c r="I774">
        <v>13.600790710295501</v>
      </c>
      <c r="J774">
        <v>13.4528948791113</v>
      </c>
      <c r="K774">
        <v>631.96209845682199</v>
      </c>
      <c r="L774">
        <v>550.40013018415596</v>
      </c>
      <c r="M774">
        <v>70.372549112339101</v>
      </c>
      <c r="N774">
        <v>0.74167641397434902</v>
      </c>
      <c r="O774">
        <v>3.0187132905340901</v>
      </c>
      <c r="P774">
        <v>83.483709273182896</v>
      </c>
      <c r="Q774">
        <v>0.11494015297900401</v>
      </c>
    </row>
    <row r="775" spans="1:17" hidden="1" x14ac:dyDescent="0.3">
      <c r="A775" t="s">
        <v>1693</v>
      </c>
      <c r="B775" t="s">
        <v>1694</v>
      </c>
      <c r="C775" t="s">
        <v>3157</v>
      </c>
      <c r="D775" t="s">
        <v>278</v>
      </c>
      <c r="E775">
        <v>5142.4272899999996</v>
      </c>
      <c r="F775">
        <v>2652.65</v>
      </c>
      <c r="G775">
        <v>337.71792968858199</v>
      </c>
      <c r="H775">
        <v>-9.4689062771883901</v>
      </c>
      <c r="I775">
        <v>107.018170035756</v>
      </c>
      <c r="J775">
        <v>2.1550370843054498</v>
      </c>
      <c r="K775">
        <v>2697.9698907326001</v>
      </c>
      <c r="L775">
        <v>1946.9505422549</v>
      </c>
      <c r="M775">
        <v>52.121306623232201</v>
      </c>
      <c r="N775">
        <v>0.75183357575243104</v>
      </c>
      <c r="O775">
        <v>34.846285789682</v>
      </c>
      <c r="P775">
        <v>403.66772151898698</v>
      </c>
      <c r="Q775">
        <v>0.31109688077201803</v>
      </c>
    </row>
    <row r="776" spans="1:17" hidden="1" x14ac:dyDescent="0.3">
      <c r="A776" t="s">
        <v>1695</v>
      </c>
      <c r="B776" t="s">
        <v>1696</v>
      </c>
      <c r="C776" t="s">
        <v>3157</v>
      </c>
      <c r="D776" t="s">
        <v>432</v>
      </c>
      <c r="E776">
        <v>5131.3392591749998</v>
      </c>
      <c r="F776">
        <v>586.65</v>
      </c>
      <c r="G776">
        <v>-38.5657241850978</v>
      </c>
      <c r="H776">
        <v>-1.58872240433852</v>
      </c>
      <c r="I776">
        <v>-6.73598370873734</v>
      </c>
      <c r="J776">
        <v>7.7188352329325101</v>
      </c>
      <c r="K776">
        <v>569.33505826637304</v>
      </c>
      <c r="L776">
        <v>589.03104452522598</v>
      </c>
      <c r="M776">
        <v>60.070236822475501</v>
      </c>
      <c r="N776">
        <v>0.35390764678836401</v>
      </c>
      <c r="O776">
        <v>36.197051052586701</v>
      </c>
      <c r="P776">
        <v>14.7481662591687</v>
      </c>
      <c r="Q776">
        <v>4.4129857189249E-2</v>
      </c>
    </row>
    <row r="777" spans="1:17" x14ac:dyDescent="0.3">
      <c r="A777" t="s">
        <v>1697</v>
      </c>
      <c r="B777" t="s">
        <v>1698</v>
      </c>
      <c r="C777" t="s">
        <v>3148</v>
      </c>
      <c r="D777" t="s">
        <v>190</v>
      </c>
      <c r="E777">
        <v>5078.1817432500002</v>
      </c>
      <c r="F777">
        <v>710.05</v>
      </c>
      <c r="G777">
        <v>21.596221492394498</v>
      </c>
      <c r="H777">
        <v>10.593389336931001</v>
      </c>
      <c r="I777">
        <v>2.52730174189408</v>
      </c>
      <c r="J777">
        <v>1.18022017055461</v>
      </c>
      <c r="K777">
        <v>692.65384282294201</v>
      </c>
      <c r="L777">
        <v>634.738234751768</v>
      </c>
      <c r="M777">
        <v>49.238588599945302</v>
      </c>
      <c r="N777">
        <v>1.00196112783809</v>
      </c>
      <c r="O777">
        <v>12.548412083656</v>
      </c>
      <c r="P777">
        <v>72.866707242848406</v>
      </c>
      <c r="Q777">
        <v>0.14605619257219199</v>
      </c>
    </row>
    <row r="778" spans="1:17" x14ac:dyDescent="0.3">
      <c r="A778" t="s">
        <v>1699</v>
      </c>
      <c r="B778" t="s">
        <v>1700</v>
      </c>
      <c r="C778" t="s">
        <v>3152</v>
      </c>
      <c r="D778" t="s">
        <v>824</v>
      </c>
      <c r="E778">
        <v>5059.6063176999996</v>
      </c>
      <c r="F778">
        <v>412.6</v>
      </c>
      <c r="G778">
        <v>-14.6942501200989</v>
      </c>
      <c r="H778">
        <v>9.0565097976853099</v>
      </c>
      <c r="I778">
        <v>18.204689497409898</v>
      </c>
      <c r="J778">
        <v>4.5734090250437696</v>
      </c>
      <c r="K778">
        <v>384.44239236226099</v>
      </c>
      <c r="L778">
        <v>356.62705543077101</v>
      </c>
      <c r="M778">
        <v>62.398570965725497</v>
      </c>
      <c r="N778">
        <v>1.2003669920067901</v>
      </c>
      <c r="O778">
        <v>9.0402326708676597</v>
      </c>
      <c r="P778">
        <v>53.983952229893603</v>
      </c>
      <c r="Q778">
        <v>1.7679688613409E-2</v>
      </c>
    </row>
    <row r="779" spans="1:17" hidden="1" x14ac:dyDescent="0.3">
      <c r="A779" t="s">
        <v>1701</v>
      </c>
      <c r="B779" t="s">
        <v>1702</v>
      </c>
      <c r="C779" t="s">
        <v>3157</v>
      </c>
      <c r="D779" t="s">
        <v>281</v>
      </c>
      <c r="E779">
        <v>5052.5217993699998</v>
      </c>
      <c r="F779">
        <v>1197.0999999999999</v>
      </c>
      <c r="G779">
        <v>450.46384712565703</v>
      </c>
      <c r="H779">
        <v>23.5495179739486</v>
      </c>
      <c r="I779">
        <v>85.273000083010601</v>
      </c>
      <c r="J779">
        <v>22.3298005862165</v>
      </c>
      <c r="K779">
        <v>979.66601118949598</v>
      </c>
      <c r="L779">
        <v>669.92992024472096</v>
      </c>
      <c r="M779">
        <v>66.743354920915905</v>
      </c>
      <c r="N779">
        <v>1.2437943898658299</v>
      </c>
      <c r="O779">
        <v>9.6650238075348902</v>
      </c>
      <c r="P779">
        <v>656.22236260265299</v>
      </c>
      <c r="Q779">
        <v>0.21443041416040601</v>
      </c>
    </row>
    <row r="780" spans="1:17" x14ac:dyDescent="0.3">
      <c r="A780" t="s">
        <v>1703</v>
      </c>
      <c r="B780" t="s">
        <v>1704</v>
      </c>
      <c r="C780" t="s">
        <v>3156</v>
      </c>
      <c r="D780" t="s">
        <v>268</v>
      </c>
      <c r="E780">
        <v>5034.6434742000001</v>
      </c>
      <c r="F780">
        <v>301.64999999999998</v>
      </c>
      <c r="G780">
        <v>2.0571088890396498</v>
      </c>
      <c r="H780">
        <v>8.8370495912674798</v>
      </c>
      <c r="I780">
        <v>4.4947081583720996</v>
      </c>
      <c r="J780">
        <v>5.7719711426523901</v>
      </c>
      <c r="K780">
        <v>287.73526230720199</v>
      </c>
      <c r="L780">
        <v>274.61823447792699</v>
      </c>
      <c r="M780">
        <v>67.838281499389396</v>
      </c>
      <c r="N780">
        <v>0.52847357513606796</v>
      </c>
      <c r="O780">
        <v>11.387369467926399</v>
      </c>
      <c r="P780">
        <v>43.437945791726001</v>
      </c>
      <c r="Q780">
        <v>-1.1362592213835E-2</v>
      </c>
    </row>
    <row r="781" spans="1:17" x14ac:dyDescent="0.3">
      <c r="A781" t="s">
        <v>1705</v>
      </c>
      <c r="B781" t="s">
        <v>1706</v>
      </c>
      <c r="C781" t="s">
        <v>3154</v>
      </c>
      <c r="D781" t="s">
        <v>1503</v>
      </c>
      <c r="E781">
        <v>5032.7624582400003</v>
      </c>
      <c r="F781">
        <v>889.6</v>
      </c>
      <c r="G781">
        <v>-15.5720435541363</v>
      </c>
      <c r="H781">
        <v>7.0271921512056403</v>
      </c>
      <c r="I781">
        <v>-20.192465111338599</v>
      </c>
      <c r="J781">
        <v>-0.39167695723866902</v>
      </c>
      <c r="K781">
        <v>873.98074877530803</v>
      </c>
      <c r="L781">
        <v>857.33432446176505</v>
      </c>
      <c r="M781">
        <v>49.679560263474301</v>
      </c>
      <c r="N781">
        <v>1.0728422441329299</v>
      </c>
      <c r="O781">
        <v>24.314298561150999</v>
      </c>
      <c r="P781">
        <v>15.524965911304401</v>
      </c>
      <c r="Q781">
        <v>0.15683276795630999</v>
      </c>
    </row>
    <row r="782" spans="1:17" x14ac:dyDescent="0.3">
      <c r="A782" t="s">
        <v>1707</v>
      </c>
      <c r="B782" t="s">
        <v>1708</v>
      </c>
      <c r="C782" t="s">
        <v>3153</v>
      </c>
      <c r="D782" t="s">
        <v>1149</v>
      </c>
      <c r="E782">
        <v>5012.5112212499998</v>
      </c>
      <c r="F782">
        <v>2990.25</v>
      </c>
      <c r="G782">
        <v>-8.5201906924020196</v>
      </c>
      <c r="H782">
        <v>1.6505868342585499</v>
      </c>
      <c r="I782">
        <v>-22.1928103434118</v>
      </c>
      <c r="J782">
        <v>0.69495265498605496</v>
      </c>
      <c r="K782">
        <v>3082.0103120355998</v>
      </c>
      <c r="L782">
        <v>3008.19759811534</v>
      </c>
      <c r="M782">
        <v>39.685653408625697</v>
      </c>
      <c r="N782">
        <v>0.40656202321416202</v>
      </c>
      <c r="O782">
        <v>23.735473622606701</v>
      </c>
      <c r="P782">
        <v>30.010869565217298</v>
      </c>
      <c r="Q782">
        <v>-7.4669527657142007E-2</v>
      </c>
    </row>
    <row r="783" spans="1:17" hidden="1" x14ac:dyDescent="0.3">
      <c r="A783" t="s">
        <v>1709</v>
      </c>
      <c r="B783" t="s">
        <v>1710</v>
      </c>
      <c r="C783" t="s">
        <v>3157</v>
      </c>
      <c r="D783" t="s">
        <v>190</v>
      </c>
      <c r="E783">
        <v>4999.7388491699903</v>
      </c>
      <c r="F783">
        <v>2267.85</v>
      </c>
      <c r="G783">
        <v>25.088199416594101</v>
      </c>
      <c r="H783">
        <v>1.46340773557015</v>
      </c>
      <c r="I783">
        <v>35.946495623809497</v>
      </c>
      <c r="J783">
        <v>-1.6496938622954</v>
      </c>
      <c r="K783">
        <v>2112.0109569711099</v>
      </c>
      <c r="L783">
        <v>1688.6032499999999</v>
      </c>
      <c r="M783">
        <v>41.649966565182403</v>
      </c>
      <c r="N783">
        <v>1.2543263348900899</v>
      </c>
      <c r="O783">
        <v>14.646030381198001</v>
      </c>
      <c r="P783">
        <v>88.375280338898506</v>
      </c>
    </row>
    <row r="784" spans="1:17" x14ac:dyDescent="0.3">
      <c r="A784" t="s">
        <v>1711</v>
      </c>
      <c r="B784" t="s">
        <v>1712</v>
      </c>
      <c r="C784" t="s">
        <v>3153</v>
      </c>
      <c r="D784" t="s">
        <v>72</v>
      </c>
      <c r="E784">
        <v>4993.12</v>
      </c>
      <c r="F784">
        <v>709.25</v>
      </c>
      <c r="G784">
        <v>18.3706187611857</v>
      </c>
      <c r="H784">
        <v>3.20499139071612</v>
      </c>
      <c r="I784">
        <v>-29.6589460377315</v>
      </c>
      <c r="J784">
        <v>4.3135803488757398</v>
      </c>
      <c r="K784">
        <v>743.16475110339002</v>
      </c>
      <c r="L784">
        <v>765.78874187172801</v>
      </c>
      <c r="M784">
        <v>55.202327748233998</v>
      </c>
      <c r="N784">
        <v>1.18789954870957</v>
      </c>
      <c r="O784">
        <v>64.258019034190994</v>
      </c>
      <c r="P784">
        <v>69.961658279415204</v>
      </c>
      <c r="Q784">
        <v>4.8051913518857001E-2</v>
      </c>
    </row>
    <row r="785" spans="1:17" x14ac:dyDescent="0.3">
      <c r="A785" t="s">
        <v>1713</v>
      </c>
      <c r="B785" t="s">
        <v>1714</v>
      </c>
      <c r="C785" t="s">
        <v>609</v>
      </c>
      <c r="D785" t="s">
        <v>609</v>
      </c>
      <c r="E785">
        <v>4975.8388107999999</v>
      </c>
      <c r="F785">
        <v>240.92</v>
      </c>
      <c r="G785">
        <v>30.605917681833599</v>
      </c>
      <c r="H785">
        <v>14.7741182994986</v>
      </c>
      <c r="I785">
        <v>35.020133409138403</v>
      </c>
      <c r="J785">
        <v>6.4396549875911404</v>
      </c>
      <c r="K785">
        <v>218.26435617153001</v>
      </c>
      <c r="L785">
        <v>190.95248643942901</v>
      </c>
      <c r="M785">
        <v>65.9307014906408</v>
      </c>
      <c r="N785">
        <v>1.84883246372393</v>
      </c>
      <c r="O785">
        <v>5.8027561016104903</v>
      </c>
      <c r="P785">
        <v>79.656972408650205</v>
      </c>
      <c r="Q785">
        <v>9.8238849217380006E-2</v>
      </c>
    </row>
    <row r="786" spans="1:17" x14ac:dyDescent="0.3">
      <c r="A786" t="s">
        <v>1715</v>
      </c>
      <c r="B786" t="s">
        <v>1716</v>
      </c>
      <c r="C786" t="s">
        <v>3152</v>
      </c>
      <c r="D786" t="s">
        <v>303</v>
      </c>
      <c r="E786">
        <v>4975.0526669829997</v>
      </c>
      <c r="F786">
        <v>233.17</v>
      </c>
      <c r="G786">
        <v>-22.659140137019399</v>
      </c>
      <c r="H786">
        <v>-4.5118195439357098</v>
      </c>
      <c r="I786">
        <v>-0.87312584699870699</v>
      </c>
      <c r="J786">
        <v>0.58837028606434005</v>
      </c>
      <c r="K786">
        <v>248.95253240280999</v>
      </c>
      <c r="L786">
        <v>242.80642384361801</v>
      </c>
      <c r="M786">
        <v>37.093071597861503</v>
      </c>
      <c r="N786">
        <v>0.52382510372143798</v>
      </c>
      <c r="O786">
        <v>27.417763863275699</v>
      </c>
      <c r="P786">
        <v>23.370370370370299</v>
      </c>
      <c r="Q786">
        <v>-9.5455551543476999E-2</v>
      </c>
    </row>
    <row r="787" spans="1:17" hidden="1" x14ac:dyDescent="0.3">
      <c r="A787" t="s">
        <v>1717</v>
      </c>
      <c r="B787" t="s">
        <v>1718</v>
      </c>
      <c r="C787" t="s">
        <v>3157</v>
      </c>
      <c r="D787" t="s">
        <v>154</v>
      </c>
      <c r="E787">
        <v>4952.1774999999998</v>
      </c>
      <c r="F787">
        <v>287.75</v>
      </c>
      <c r="G787">
        <v>4905.6677215977297</v>
      </c>
      <c r="H787">
        <v>36.022826369555197</v>
      </c>
      <c r="I787">
        <v>558.37303280009496</v>
      </c>
      <c r="J787">
        <v>-9.1539062958995299</v>
      </c>
      <c r="K787">
        <v>218.54614940144401</v>
      </c>
      <c r="L787">
        <v>105.615796116403</v>
      </c>
      <c r="M787">
        <v>42.674529787651501</v>
      </c>
      <c r="N787">
        <v>1.29478977432533</v>
      </c>
      <c r="O787">
        <v>23.7185056472632</v>
      </c>
      <c r="P787">
        <v>5038.3928571428496</v>
      </c>
      <c r="Q787">
        <v>0.254186285026609</v>
      </c>
    </row>
    <row r="788" spans="1:17" hidden="1" x14ac:dyDescent="0.3">
      <c r="A788" t="s">
        <v>1719</v>
      </c>
      <c r="B788" t="s">
        <v>1720</v>
      </c>
      <c r="C788" t="s">
        <v>3157</v>
      </c>
      <c r="D788" t="s">
        <v>448</v>
      </c>
      <c r="E788">
        <v>4878.7077399999998</v>
      </c>
      <c r="F788">
        <v>107.6</v>
      </c>
      <c r="G788">
        <v>53.071661743612601</v>
      </c>
      <c r="H788">
        <v>10.591443845661701</v>
      </c>
      <c r="I788">
        <v>-0.76302257107249505</v>
      </c>
      <c r="J788">
        <v>2.7545357650062199</v>
      </c>
      <c r="K788">
        <v>103.376831139429</v>
      </c>
      <c r="L788">
        <v>90.182584877626894</v>
      </c>
      <c r="M788">
        <v>48.934921152151297</v>
      </c>
      <c r="N788">
        <v>0.71468083643111602</v>
      </c>
      <c r="O788">
        <v>9.8513011152416396</v>
      </c>
      <c r="P788">
        <v>91.971454058876006</v>
      </c>
      <c r="Q788">
        <v>0.13871602228049501</v>
      </c>
    </row>
    <row r="789" spans="1:17" x14ac:dyDescent="0.3">
      <c r="A789" t="s">
        <v>1721</v>
      </c>
      <c r="B789" t="s">
        <v>1722</v>
      </c>
      <c r="C789" t="s">
        <v>3152</v>
      </c>
      <c r="D789" t="s">
        <v>455</v>
      </c>
      <c r="E789">
        <v>4871.6510360100001</v>
      </c>
      <c r="F789">
        <v>293.7</v>
      </c>
      <c r="G789">
        <v>-58.312939383377497</v>
      </c>
      <c r="H789">
        <v>-2.9168970311001901</v>
      </c>
      <c r="I789">
        <v>-34.509407630981499</v>
      </c>
      <c r="J789">
        <v>0.13182064799632001</v>
      </c>
      <c r="K789">
        <v>309.99975029563802</v>
      </c>
      <c r="L789">
        <v>346.44354030090398</v>
      </c>
      <c r="M789">
        <v>30.480836369093399</v>
      </c>
      <c r="N789">
        <v>0.37060277381719797</v>
      </c>
      <c r="O789">
        <v>84.678243105209305</v>
      </c>
      <c r="P789">
        <v>11.821816105082799</v>
      </c>
      <c r="Q789">
        <v>-0.10722116387118701</v>
      </c>
    </row>
    <row r="790" spans="1:17" x14ac:dyDescent="0.3">
      <c r="A790" t="s">
        <v>1723</v>
      </c>
      <c r="B790" t="s">
        <v>1724</v>
      </c>
      <c r="C790" t="s">
        <v>3146</v>
      </c>
      <c r="D790" t="s">
        <v>51</v>
      </c>
      <c r="E790">
        <v>4867.2817988300003</v>
      </c>
      <c r="F790">
        <v>195.34</v>
      </c>
      <c r="G790">
        <v>52.493842797155096</v>
      </c>
      <c r="H790">
        <v>10.356197818292101</v>
      </c>
      <c r="I790">
        <v>51.990408026097597</v>
      </c>
      <c r="J790">
        <v>-3.5320628847753901</v>
      </c>
      <c r="K790">
        <v>179.607656236921</v>
      </c>
      <c r="L790">
        <v>143.90423337494099</v>
      </c>
      <c r="M790">
        <v>47.850719728147901</v>
      </c>
      <c r="N790">
        <v>0.39798094129370498</v>
      </c>
      <c r="O790">
        <v>23.221050476092898</v>
      </c>
      <c r="P790">
        <v>115.369349503858</v>
      </c>
      <c r="Q790">
        <v>9.5840017560000004E-3</v>
      </c>
    </row>
    <row r="791" spans="1:17" hidden="1" x14ac:dyDescent="0.3">
      <c r="A791" t="s">
        <v>1725</v>
      </c>
      <c r="B791" t="s">
        <v>1726</v>
      </c>
      <c r="C791" t="s">
        <v>3157</v>
      </c>
      <c r="D791" t="s">
        <v>395</v>
      </c>
      <c r="E791">
        <v>4867.1228633000001</v>
      </c>
      <c r="F791">
        <v>11455.45</v>
      </c>
      <c r="G791">
        <v>1.98311996834533</v>
      </c>
      <c r="H791">
        <v>-11.9478151249318</v>
      </c>
      <c r="I791">
        <v>8.8070652712372208</v>
      </c>
      <c r="J791">
        <v>1.93818460034566</v>
      </c>
      <c r="K791">
        <v>11855.1536198718</v>
      </c>
      <c r="L791">
        <v>10838.5620057879</v>
      </c>
      <c r="M791">
        <v>47.730013951093099</v>
      </c>
      <c r="N791">
        <v>0.31145820397948099</v>
      </c>
      <c r="O791">
        <v>24.696105347236401</v>
      </c>
      <c r="P791">
        <v>37.475023251627597</v>
      </c>
      <c r="Q791">
        <v>-1.49035315075E-2</v>
      </c>
    </row>
    <row r="792" spans="1:17" x14ac:dyDescent="0.3">
      <c r="A792" t="s">
        <v>1727</v>
      </c>
      <c r="B792" t="s">
        <v>1728</v>
      </c>
      <c r="C792" t="s">
        <v>3156</v>
      </c>
      <c r="D792" t="s">
        <v>448</v>
      </c>
      <c r="E792">
        <v>4855.5033401199998</v>
      </c>
      <c r="F792">
        <v>878.2</v>
      </c>
      <c r="G792">
        <v>-16.265461526982801</v>
      </c>
      <c r="H792">
        <v>-3.1536106918456301</v>
      </c>
      <c r="I792">
        <v>7.7837152714952298</v>
      </c>
      <c r="J792">
        <v>2.41034977824983</v>
      </c>
      <c r="K792">
        <v>879.15821841510603</v>
      </c>
      <c r="L792">
        <v>820.86305413976595</v>
      </c>
      <c r="M792">
        <v>52.880155076246801</v>
      </c>
      <c r="N792">
        <v>0.34667050978175501</v>
      </c>
      <c r="O792">
        <v>10.760646777499399</v>
      </c>
      <c r="P792">
        <v>33.678362128015799</v>
      </c>
      <c r="Q792">
        <v>-0.127688408774428</v>
      </c>
    </row>
    <row r="793" spans="1:17" x14ac:dyDescent="0.3">
      <c r="A793" t="s">
        <v>1729</v>
      </c>
      <c r="B793" t="s">
        <v>1730</v>
      </c>
      <c r="C793" t="s">
        <v>3152</v>
      </c>
      <c r="D793" t="s">
        <v>824</v>
      </c>
      <c r="E793">
        <v>4810.660543125</v>
      </c>
      <c r="F793">
        <v>388.75</v>
      </c>
      <c r="G793">
        <v>113.132103510986</v>
      </c>
      <c r="H793">
        <v>0.63075588497377799</v>
      </c>
      <c r="I793">
        <v>39.398900932489099</v>
      </c>
      <c r="J793">
        <v>3.41541680942071</v>
      </c>
      <c r="K793">
        <v>371.941545069857</v>
      </c>
      <c r="L793">
        <v>306.78825046048701</v>
      </c>
      <c r="M793">
        <v>61.624371910347001</v>
      </c>
      <c r="N793">
        <v>0.38477209147362701</v>
      </c>
      <c r="O793">
        <v>5.9678456591639897</v>
      </c>
      <c r="P793">
        <v>161.16896204232401</v>
      </c>
      <c r="Q793">
        <v>7.2679054447584004E-2</v>
      </c>
    </row>
    <row r="794" spans="1:17" hidden="1" x14ac:dyDescent="0.3">
      <c r="A794" t="s">
        <v>1731</v>
      </c>
      <c r="B794" t="s">
        <v>1732</v>
      </c>
      <c r="C794" t="s">
        <v>3157</v>
      </c>
      <c r="D794" t="s">
        <v>258</v>
      </c>
      <c r="E794">
        <v>4806.5824580999997</v>
      </c>
      <c r="F794">
        <v>390.75</v>
      </c>
      <c r="G794">
        <v>660.34260860783297</v>
      </c>
      <c r="H794">
        <v>-4.6866152364530498</v>
      </c>
      <c r="I794">
        <v>226.27096473376599</v>
      </c>
      <c r="J794">
        <v>-3.59557858482597</v>
      </c>
      <c r="K794">
        <v>339.18168123746898</v>
      </c>
      <c r="L794">
        <v>208.44485793723601</v>
      </c>
      <c r="M794">
        <v>49.072148889191702</v>
      </c>
      <c r="N794">
        <v>0.60763162354448697</v>
      </c>
      <c r="O794">
        <v>13.6020473448496</v>
      </c>
      <c r="P794">
        <v>700.96341088449299</v>
      </c>
      <c r="Q794">
        <v>0.31392151482515002</v>
      </c>
    </row>
    <row r="795" spans="1:17" x14ac:dyDescent="0.3">
      <c r="A795" t="s">
        <v>1733</v>
      </c>
      <c r="B795" t="s">
        <v>1734</v>
      </c>
      <c r="C795" t="s">
        <v>3154</v>
      </c>
      <c r="D795" t="s">
        <v>120</v>
      </c>
      <c r="E795">
        <v>4804.9791347250002</v>
      </c>
      <c r="F795">
        <v>1015.85</v>
      </c>
      <c r="G795">
        <v>23.4917541653593</v>
      </c>
      <c r="H795">
        <v>2.86939513351401</v>
      </c>
      <c r="I795">
        <v>39.420088353802797</v>
      </c>
      <c r="J795">
        <v>10.241321265941499</v>
      </c>
      <c r="K795">
        <v>925.63648698160603</v>
      </c>
      <c r="L795">
        <v>822.73431682495197</v>
      </c>
      <c r="M795">
        <v>67.312315729875095</v>
      </c>
      <c r="N795">
        <v>0.55464937322612295</v>
      </c>
      <c r="O795">
        <v>2.5643549736673799</v>
      </c>
      <c r="P795">
        <v>65.988562091503198</v>
      </c>
      <c r="Q795">
        <v>-1.8768124539471E-2</v>
      </c>
    </row>
    <row r="796" spans="1:17" x14ac:dyDescent="0.3">
      <c r="A796" t="s">
        <v>1735</v>
      </c>
      <c r="B796" t="s">
        <v>1736</v>
      </c>
      <c r="C796" t="s">
        <v>3144</v>
      </c>
      <c r="D796" t="s">
        <v>1010</v>
      </c>
      <c r="E796">
        <v>4785.9759423839996</v>
      </c>
      <c r="F796">
        <v>37.520000000000003</v>
      </c>
      <c r="G796">
        <v>16.125947582278702</v>
      </c>
      <c r="H796">
        <v>0.26554733970418898</v>
      </c>
      <c r="I796">
        <v>10.2681937544997</v>
      </c>
      <c r="J796">
        <v>-1.4203832849126199</v>
      </c>
      <c r="K796">
        <v>39.714454924470097</v>
      </c>
      <c r="L796">
        <v>35.822049695671097</v>
      </c>
      <c r="M796">
        <v>30.608313344932998</v>
      </c>
      <c r="N796">
        <v>0.65047022125043197</v>
      </c>
      <c r="O796">
        <v>22.867803837953002</v>
      </c>
      <c r="P796">
        <v>66.755555555555503</v>
      </c>
      <c r="Q796">
        <v>9.6474079304277996E-2</v>
      </c>
    </row>
    <row r="797" spans="1:17" hidden="1" x14ac:dyDescent="0.3">
      <c r="A797" t="s">
        <v>1737</v>
      </c>
      <c r="B797" t="s">
        <v>1738</v>
      </c>
      <c r="C797" t="s">
        <v>3157</v>
      </c>
      <c r="D797" t="s">
        <v>48</v>
      </c>
      <c r="E797">
        <v>4768.1527430550004</v>
      </c>
      <c r="F797">
        <v>858.65</v>
      </c>
      <c r="G797">
        <v>149.88528591851701</v>
      </c>
      <c r="H797">
        <v>9.4388404854368293</v>
      </c>
      <c r="I797">
        <v>88.847658390402898</v>
      </c>
      <c r="J797">
        <v>11.4019648907753</v>
      </c>
      <c r="K797">
        <v>783.01468602492503</v>
      </c>
      <c r="L797">
        <v>619.98915716193403</v>
      </c>
      <c r="M797">
        <v>75.783994076555402</v>
      </c>
      <c r="N797">
        <v>0.51030790026737904</v>
      </c>
      <c r="O797">
        <v>8.8918651371338697</v>
      </c>
      <c r="P797">
        <v>209.92600613607601</v>
      </c>
    </row>
    <row r="798" spans="1:17" hidden="1" x14ac:dyDescent="0.3">
      <c r="A798" t="s">
        <v>1739</v>
      </c>
      <c r="B798" t="s">
        <v>1740</v>
      </c>
      <c r="C798" t="s">
        <v>3157</v>
      </c>
      <c r="D798" t="s">
        <v>51</v>
      </c>
      <c r="E798">
        <v>4725.0047464769996</v>
      </c>
      <c r="F798">
        <v>86.23</v>
      </c>
      <c r="G798">
        <v>116.952698892532</v>
      </c>
      <c r="H798">
        <v>1.2830762849302799</v>
      </c>
      <c r="I798">
        <v>73.294852046833697</v>
      </c>
      <c r="J798">
        <v>4.93354330096028</v>
      </c>
      <c r="K798">
        <v>81.102732787025204</v>
      </c>
      <c r="L798">
        <v>61.774173890491497</v>
      </c>
      <c r="M798">
        <v>46.694343825763497</v>
      </c>
      <c r="N798">
        <v>0.697363547931515</v>
      </c>
      <c r="O798">
        <v>17.012640612315899</v>
      </c>
      <c r="P798">
        <v>175.49520766773099</v>
      </c>
      <c r="Q798">
        <v>5.43346926221E-2</v>
      </c>
    </row>
    <row r="799" spans="1:17" hidden="1" x14ac:dyDescent="0.3">
      <c r="A799" t="s">
        <v>1741</v>
      </c>
      <c r="B799" t="s">
        <v>1742</v>
      </c>
      <c r="C799" t="s">
        <v>3157</v>
      </c>
      <c r="E799">
        <v>4719.1777927200001</v>
      </c>
      <c r="F799">
        <v>2552.4</v>
      </c>
      <c r="G799">
        <v>5879.3076138156102</v>
      </c>
      <c r="H799">
        <v>60.5604525696669</v>
      </c>
      <c r="I799">
        <v>409.57546300366198</v>
      </c>
      <c r="J799">
        <v>-4.5813023091459897</v>
      </c>
      <c r="K799">
        <v>1926.13260476298</v>
      </c>
      <c r="L799">
        <v>986.51260241487205</v>
      </c>
      <c r="M799">
        <v>42.809487120753701</v>
      </c>
      <c r="N799">
        <v>0.76664688785068502</v>
      </c>
      <c r="O799">
        <v>24.157655539884001</v>
      </c>
      <c r="P799">
        <v>5904.2342978122797</v>
      </c>
    </row>
    <row r="800" spans="1:17" x14ac:dyDescent="0.3">
      <c r="A800" t="s">
        <v>1743</v>
      </c>
      <c r="B800" t="s">
        <v>1744</v>
      </c>
      <c r="C800" t="s">
        <v>3142</v>
      </c>
      <c r="D800" t="s">
        <v>412</v>
      </c>
      <c r="E800">
        <v>4707.6627135700001</v>
      </c>
      <c r="F800">
        <v>42.74</v>
      </c>
      <c r="G800">
        <v>-46.432652775364602</v>
      </c>
      <c r="H800">
        <v>-6.7163943740935803</v>
      </c>
      <c r="I800">
        <v>-30.416001707816399</v>
      </c>
      <c r="J800">
        <v>-2.5982207326212601</v>
      </c>
      <c r="K800">
        <v>47.060598731123299</v>
      </c>
      <c r="L800">
        <v>50.155915492804503</v>
      </c>
      <c r="M800">
        <v>17.584776242286601</v>
      </c>
      <c r="N800">
        <v>0.93250300770879502</v>
      </c>
      <c r="O800">
        <v>59.803462798315302</v>
      </c>
      <c r="P800">
        <v>0.28155795401221201</v>
      </c>
    </row>
    <row r="801" spans="1:17" hidden="1" x14ac:dyDescent="0.3">
      <c r="A801" t="s">
        <v>1745</v>
      </c>
      <c r="B801" t="s">
        <v>1746</v>
      </c>
      <c r="C801" t="s">
        <v>3157</v>
      </c>
      <c r="D801" t="s">
        <v>1747</v>
      </c>
      <c r="E801">
        <v>4703.4411046080004</v>
      </c>
      <c r="F801">
        <v>156.83000000000001</v>
      </c>
      <c r="G801">
        <v>38.778952746546402</v>
      </c>
      <c r="H801">
        <v>10.6722604245327</v>
      </c>
      <c r="I801">
        <v>43.6830535126117</v>
      </c>
      <c r="J801">
        <v>6.3462555726182002</v>
      </c>
      <c r="K801">
        <v>142.755172080623</v>
      </c>
      <c r="L801">
        <v>124.621441881365</v>
      </c>
      <c r="M801">
        <v>64.710320442329206</v>
      </c>
      <c r="N801">
        <v>1.28470835169501</v>
      </c>
      <c r="O801">
        <v>5.1393228336415104</v>
      </c>
      <c r="P801">
        <v>89.179734620024107</v>
      </c>
      <c r="Q801">
        <v>6.5596211903377999E-2</v>
      </c>
    </row>
    <row r="802" spans="1:17" hidden="1" x14ac:dyDescent="0.3">
      <c r="A802" t="s">
        <v>1748</v>
      </c>
      <c r="B802" t="s">
        <v>1749</v>
      </c>
      <c r="C802" t="s">
        <v>3157</v>
      </c>
      <c r="D802" t="s">
        <v>111</v>
      </c>
      <c r="E802">
        <v>4700.6914419000004</v>
      </c>
      <c r="F802">
        <v>1359</v>
      </c>
      <c r="G802">
        <v>663.58506535058996</v>
      </c>
      <c r="H802">
        <v>27.238769822256</v>
      </c>
      <c r="I802">
        <v>168.776239505821</v>
      </c>
      <c r="J802">
        <v>-0.28228092446768699</v>
      </c>
      <c r="K802">
        <v>1186.176078729</v>
      </c>
      <c r="L802">
        <v>764.75038429095002</v>
      </c>
      <c r="M802">
        <v>47.043608988732899</v>
      </c>
      <c r="N802">
        <v>0.82942391083216704</v>
      </c>
      <c r="O802">
        <v>9.1979396615158304</v>
      </c>
      <c r="P802">
        <v>688.51174934725805</v>
      </c>
      <c r="Q802">
        <v>0.18849196476513799</v>
      </c>
    </row>
    <row r="803" spans="1:17" hidden="1" x14ac:dyDescent="0.3">
      <c r="A803" t="s">
        <v>1750</v>
      </c>
      <c r="B803" t="s">
        <v>1751</v>
      </c>
      <c r="C803" t="s">
        <v>3157</v>
      </c>
      <c r="D803" t="s">
        <v>190</v>
      </c>
      <c r="E803">
        <v>4678.8998744699902</v>
      </c>
      <c r="F803">
        <v>609.9</v>
      </c>
      <c r="G803">
        <v>10.5765375096633</v>
      </c>
      <c r="H803">
        <v>4.1983855632403397</v>
      </c>
      <c r="I803">
        <v>-1.1086106257889601</v>
      </c>
      <c r="J803">
        <v>3.7086050829175399</v>
      </c>
      <c r="K803">
        <v>609.42870285336198</v>
      </c>
      <c r="L803">
        <v>570.71533817131501</v>
      </c>
      <c r="M803">
        <v>50.621865023793902</v>
      </c>
      <c r="N803">
        <v>0.57276106785437297</v>
      </c>
      <c r="O803">
        <v>15.264797507788099</v>
      </c>
      <c r="P803">
        <v>52</v>
      </c>
      <c r="Q803">
        <v>0.16142657230333399</v>
      </c>
    </row>
    <row r="804" spans="1:17" hidden="1" x14ac:dyDescent="0.3">
      <c r="A804" t="s">
        <v>1752</v>
      </c>
      <c r="B804" t="s">
        <v>1753</v>
      </c>
      <c r="C804" t="s">
        <v>3157</v>
      </c>
      <c r="D804" t="s">
        <v>1343</v>
      </c>
      <c r="E804">
        <v>4678.2211205100002</v>
      </c>
      <c r="F804">
        <v>647.85</v>
      </c>
      <c r="G804">
        <v>18.8004374675577</v>
      </c>
      <c r="H804">
        <v>-5.70366862726926</v>
      </c>
      <c r="I804">
        <v>37.200088552238299</v>
      </c>
      <c r="J804">
        <v>2.5024729667075398</v>
      </c>
      <c r="K804">
        <v>687.898663530166</v>
      </c>
      <c r="L804">
        <v>570.56227197214503</v>
      </c>
      <c r="M804">
        <v>24.6501480861277</v>
      </c>
      <c r="N804">
        <v>0.27821816630559498</v>
      </c>
      <c r="O804">
        <v>32.715906459828602</v>
      </c>
      <c r="P804">
        <v>72.760000000000005</v>
      </c>
      <c r="Q804">
        <v>5.2016699401549998E-3</v>
      </c>
    </row>
    <row r="805" spans="1:17" hidden="1" x14ac:dyDescent="0.3">
      <c r="A805" t="s">
        <v>1754</v>
      </c>
      <c r="B805" t="s">
        <v>1755</v>
      </c>
      <c r="C805" t="s">
        <v>3157</v>
      </c>
      <c r="D805" t="s">
        <v>1010</v>
      </c>
      <c r="E805">
        <v>4660.8183945000001</v>
      </c>
      <c r="F805">
        <v>3716.85</v>
      </c>
      <c r="G805">
        <v>15.737875959430999</v>
      </c>
      <c r="H805">
        <v>14.502814708503101</v>
      </c>
      <c r="I805">
        <v>32.907404607095899</v>
      </c>
      <c r="J805">
        <v>2.4251283232893801</v>
      </c>
      <c r="K805">
        <v>3467.7278584226801</v>
      </c>
      <c r="L805">
        <v>3015.2002472725399</v>
      </c>
      <c r="M805">
        <v>48.785738376890997</v>
      </c>
      <c r="N805">
        <v>0.72586918186173699</v>
      </c>
      <c r="O805">
        <v>7.42967835667298</v>
      </c>
      <c r="P805">
        <v>69.7811986113648</v>
      </c>
      <c r="Q805">
        <v>5.4341266174337002E-2</v>
      </c>
    </row>
    <row r="806" spans="1:17" hidden="1" x14ac:dyDescent="0.3">
      <c r="A806" t="s">
        <v>1756</v>
      </c>
      <c r="B806" t="s">
        <v>1757</v>
      </c>
      <c r="C806" t="s">
        <v>3157</v>
      </c>
      <c r="D806" t="s">
        <v>1758</v>
      </c>
      <c r="E806">
        <v>4653.6441500000001</v>
      </c>
      <c r="F806">
        <v>415.3</v>
      </c>
      <c r="G806">
        <v>-11.295765434441901</v>
      </c>
      <c r="H806">
        <v>-1.98729967058178</v>
      </c>
      <c r="I806">
        <v>-25.3981339826938</v>
      </c>
      <c r="J806">
        <v>-6.2014842893232203</v>
      </c>
      <c r="K806">
        <v>423.48291932381397</v>
      </c>
      <c r="L806">
        <v>412.58677747837299</v>
      </c>
      <c r="M806">
        <v>36.210574034723798</v>
      </c>
      <c r="N806">
        <v>1.36784538299464</v>
      </c>
      <c r="O806">
        <v>53.744281242475303</v>
      </c>
      <c r="P806">
        <v>16.7721074089695</v>
      </c>
      <c r="Q806">
        <v>0.29859950509697097</v>
      </c>
    </row>
    <row r="807" spans="1:17" hidden="1" x14ac:dyDescent="0.3">
      <c r="A807" t="s">
        <v>1759</v>
      </c>
      <c r="B807" t="s">
        <v>1760</v>
      </c>
      <c r="C807" t="s">
        <v>3157</v>
      </c>
      <c r="D807" t="s">
        <v>275</v>
      </c>
      <c r="E807">
        <v>4648.9482320400002</v>
      </c>
      <c r="F807">
        <v>877.95</v>
      </c>
      <c r="G807">
        <v>29.005112268782401</v>
      </c>
      <c r="H807">
        <v>6.7084485076848202</v>
      </c>
      <c r="I807">
        <v>30.637596906851002</v>
      </c>
      <c r="J807">
        <v>9.2720027400067693</v>
      </c>
      <c r="K807">
        <v>821.57913376983004</v>
      </c>
      <c r="L807">
        <v>717.22760334780105</v>
      </c>
      <c r="M807">
        <v>68.171730188679803</v>
      </c>
      <c r="N807">
        <v>0.27292455457898401</v>
      </c>
      <c r="O807">
        <v>6.0823509311464097</v>
      </c>
      <c r="P807">
        <v>73.234017363851606</v>
      </c>
      <c r="Q807">
        <v>-5.8111144884803997E-2</v>
      </c>
    </row>
    <row r="808" spans="1:17" x14ac:dyDescent="0.3">
      <c r="A808" t="s">
        <v>1761</v>
      </c>
      <c r="B808" t="s">
        <v>1762</v>
      </c>
      <c r="C808" t="s">
        <v>3148</v>
      </c>
      <c r="D808" t="s">
        <v>190</v>
      </c>
      <c r="E808">
        <v>4640.2733449349998</v>
      </c>
      <c r="F808">
        <v>116.31</v>
      </c>
      <c r="G808">
        <v>-28.762979986747101</v>
      </c>
      <c r="H808">
        <v>-2.0500620918553998</v>
      </c>
      <c r="I808">
        <v>-22.758012850335898</v>
      </c>
      <c r="J808">
        <v>7.9198868637749102</v>
      </c>
      <c r="K808">
        <v>122.33949666882999</v>
      </c>
      <c r="L808">
        <v>123.199583733815</v>
      </c>
      <c r="M808">
        <v>45.023317630262902</v>
      </c>
      <c r="N808">
        <v>0.99756122072548103</v>
      </c>
      <c r="O808">
        <v>28.673372882813101</v>
      </c>
      <c r="P808">
        <v>13.639472398632099</v>
      </c>
      <c r="Q808">
        <v>6.2804845453859996E-3</v>
      </c>
    </row>
    <row r="809" spans="1:17" x14ac:dyDescent="0.3">
      <c r="A809" t="s">
        <v>1763</v>
      </c>
      <c r="B809" t="s">
        <v>1764</v>
      </c>
      <c r="C809" t="s">
        <v>3142</v>
      </c>
      <c r="D809" t="s">
        <v>54</v>
      </c>
      <c r="E809">
        <v>4632.1108488399996</v>
      </c>
      <c r="F809">
        <v>51.58</v>
      </c>
      <c r="G809">
        <v>11.168302810719201</v>
      </c>
      <c r="H809">
        <v>-15.3199861421812</v>
      </c>
      <c r="I809">
        <v>-45.746786817570801</v>
      </c>
      <c r="J809">
        <v>-1.4092942119218801</v>
      </c>
      <c r="K809">
        <v>59.999044664086099</v>
      </c>
      <c r="L809">
        <v>61.1954315844566</v>
      </c>
      <c r="M809">
        <v>24.223852321115899</v>
      </c>
      <c r="N809">
        <v>0.973738785565747</v>
      </c>
      <c r="O809">
        <v>93.156262117099601</v>
      </c>
      <c r="P809">
        <v>46.430092264016999</v>
      </c>
      <c r="Q809">
        <v>8.0649246594989999E-3</v>
      </c>
    </row>
    <row r="810" spans="1:17" x14ac:dyDescent="0.3">
      <c r="A810" t="s">
        <v>1765</v>
      </c>
      <c r="B810" t="s">
        <v>1766</v>
      </c>
      <c r="C810" t="s">
        <v>3145</v>
      </c>
      <c r="D810" t="s">
        <v>48</v>
      </c>
      <c r="E810">
        <v>4632.1001295400001</v>
      </c>
      <c r="F810">
        <v>669.4</v>
      </c>
      <c r="G810">
        <v>-16.0368913980512</v>
      </c>
      <c r="H810">
        <v>-1.90529717828847</v>
      </c>
      <c r="I810">
        <v>1.46011894620219</v>
      </c>
      <c r="J810">
        <v>4.1146465564686299</v>
      </c>
      <c r="K810">
        <v>669.72137968483503</v>
      </c>
      <c r="L810">
        <v>628.87556686595406</v>
      </c>
      <c r="M810">
        <v>57.0637093594151</v>
      </c>
      <c r="N810">
        <v>0.57551951041643301</v>
      </c>
      <c r="O810">
        <v>50.739468180460101</v>
      </c>
      <c r="P810">
        <v>56.8599882835383</v>
      </c>
      <c r="Q810">
        <v>0.14433300054695</v>
      </c>
    </row>
    <row r="811" spans="1:17" hidden="1" x14ac:dyDescent="0.3">
      <c r="A811" t="s">
        <v>1767</v>
      </c>
      <c r="B811" t="s">
        <v>1768</v>
      </c>
      <c r="C811" t="s">
        <v>3157</v>
      </c>
      <c r="D811" t="s">
        <v>51</v>
      </c>
      <c r="E811">
        <v>4626.8721413249996</v>
      </c>
      <c r="F811">
        <v>2797.55</v>
      </c>
      <c r="G811">
        <v>68.769224055675096</v>
      </c>
      <c r="H811">
        <v>25.0515502216874</v>
      </c>
      <c r="I811">
        <v>73.354656323230998</v>
      </c>
      <c r="J811">
        <v>4.0980297540641599</v>
      </c>
      <c r="K811">
        <v>2340.9482051782802</v>
      </c>
      <c r="L811">
        <v>1831.1046446355799</v>
      </c>
      <c r="M811">
        <v>67.626920861047694</v>
      </c>
      <c r="N811">
        <v>1.1619291394053699</v>
      </c>
      <c r="O811">
        <v>6.3412628907436801</v>
      </c>
      <c r="P811">
        <v>116.52863777089701</v>
      </c>
      <c r="Q811">
        <v>0.169017667870831</v>
      </c>
    </row>
    <row r="812" spans="1:17" x14ac:dyDescent="0.3">
      <c r="A812" t="s">
        <v>1769</v>
      </c>
      <c r="B812" t="s">
        <v>1770</v>
      </c>
      <c r="C812" t="s">
        <v>3144</v>
      </c>
      <c r="D812" t="s">
        <v>1771</v>
      </c>
      <c r="E812">
        <v>4593.9100026599999</v>
      </c>
      <c r="F812">
        <v>898.35</v>
      </c>
      <c r="G812">
        <v>15.649170787777001</v>
      </c>
      <c r="H812">
        <v>-14.2312819869829</v>
      </c>
      <c r="I812">
        <v>19.388346992379802</v>
      </c>
      <c r="J812">
        <v>2.4636742247182402</v>
      </c>
      <c r="K812">
        <v>1003.70984227205</v>
      </c>
      <c r="L812">
        <v>887.515268952528</v>
      </c>
      <c r="M812">
        <v>33.680483756261097</v>
      </c>
      <c r="N812">
        <v>0.50258817211882001</v>
      </c>
      <c r="O812">
        <v>33.689541937997397</v>
      </c>
      <c r="P812">
        <v>54.5681348933241</v>
      </c>
      <c r="Q812">
        <v>5.4673637738216999E-2</v>
      </c>
    </row>
    <row r="813" spans="1:17" hidden="1" x14ac:dyDescent="0.3">
      <c r="A813" t="s">
        <v>1772</v>
      </c>
      <c r="B813" t="s">
        <v>1773</v>
      </c>
      <c r="C813" t="s">
        <v>3157</v>
      </c>
      <c r="D813" t="s">
        <v>117</v>
      </c>
      <c r="E813">
        <v>4589.9086993880001</v>
      </c>
      <c r="F813">
        <v>47.27</v>
      </c>
      <c r="G813">
        <v>1.4636903348822099</v>
      </c>
      <c r="H813">
        <v>-6.9891044718920101</v>
      </c>
      <c r="I813">
        <v>-19.8724590222904</v>
      </c>
      <c r="J813">
        <v>-0.92092457785422499</v>
      </c>
      <c r="K813">
        <v>48.501267859092302</v>
      </c>
      <c r="L813">
        <v>47.031823494380397</v>
      </c>
      <c r="M813">
        <v>40.431847192610199</v>
      </c>
      <c r="N813">
        <v>0.49899570405975702</v>
      </c>
      <c r="O813">
        <v>38.354135815527798</v>
      </c>
      <c r="P813">
        <v>47.949921752738597</v>
      </c>
      <c r="Q813">
        <v>5.9250485193621E-2</v>
      </c>
    </row>
    <row r="814" spans="1:17" x14ac:dyDescent="0.3">
      <c r="A814" t="s">
        <v>1774</v>
      </c>
      <c r="B814" t="s">
        <v>1775</v>
      </c>
      <c r="C814" t="s">
        <v>3146</v>
      </c>
      <c r="D814" t="s">
        <v>51</v>
      </c>
      <c r="E814">
        <v>4572.17065</v>
      </c>
      <c r="F814">
        <v>500.95</v>
      </c>
      <c r="G814">
        <v>-29.4803660010508</v>
      </c>
      <c r="H814">
        <v>-2.65562909155204</v>
      </c>
      <c r="I814">
        <v>-10.001341517272101</v>
      </c>
      <c r="J814">
        <v>-0.49967896837727599</v>
      </c>
      <c r="K814">
        <v>523.62045819990101</v>
      </c>
      <c r="L814">
        <v>513.758258747887</v>
      </c>
      <c r="M814">
        <v>25.5843702325671</v>
      </c>
      <c r="N814">
        <v>0.41800638521369399</v>
      </c>
      <c r="O814">
        <v>26.7591576005589</v>
      </c>
      <c r="P814">
        <v>16.2162162162162</v>
      </c>
      <c r="Q814">
        <v>-4.2799786197835997E-2</v>
      </c>
    </row>
    <row r="815" spans="1:17" hidden="1" x14ac:dyDescent="0.3">
      <c r="A815" t="s">
        <v>1776</v>
      </c>
      <c r="B815" t="s">
        <v>1777</v>
      </c>
      <c r="C815" t="s">
        <v>3157</v>
      </c>
      <c r="D815" t="s">
        <v>258</v>
      </c>
      <c r="E815">
        <v>4565.9177359199903</v>
      </c>
      <c r="F815">
        <v>1287.45</v>
      </c>
      <c r="G815">
        <v>63.200736183063903</v>
      </c>
      <c r="H815">
        <v>3.6866155177520099</v>
      </c>
      <c r="I815">
        <v>47.117925694563397</v>
      </c>
      <c r="J815">
        <v>-3.1338435654439998</v>
      </c>
      <c r="K815">
        <v>1284.39343062327</v>
      </c>
      <c r="L815">
        <v>1028.8747302508</v>
      </c>
      <c r="M815">
        <v>38.666730212125202</v>
      </c>
      <c r="N815">
        <v>1.0597446375383199</v>
      </c>
      <c r="O815">
        <v>13.216047225134901</v>
      </c>
      <c r="P815">
        <v>106.653290529695</v>
      </c>
      <c r="Q815">
        <v>0.22755097373904801</v>
      </c>
    </row>
    <row r="816" spans="1:17" x14ac:dyDescent="0.3">
      <c r="A816" t="s">
        <v>1778</v>
      </c>
      <c r="B816" t="s">
        <v>1779</v>
      </c>
      <c r="C816" t="s">
        <v>3145</v>
      </c>
      <c r="D816" t="s">
        <v>48</v>
      </c>
      <c r="E816">
        <v>4561.1426050500004</v>
      </c>
      <c r="F816">
        <v>56.5</v>
      </c>
      <c r="G816">
        <v>-14.1423702711784</v>
      </c>
      <c r="H816">
        <v>-9.3356089274453797</v>
      </c>
      <c r="I816">
        <v>-15.822769294349699</v>
      </c>
      <c r="J816">
        <v>-1.35531412813064</v>
      </c>
      <c r="K816">
        <v>57.080426787230699</v>
      </c>
      <c r="L816">
        <v>57.369862358246202</v>
      </c>
      <c r="M816">
        <v>57.370444457791699</v>
      </c>
      <c r="N816">
        <v>0.62980397998749205</v>
      </c>
      <c r="O816">
        <v>39.823008849557503</v>
      </c>
      <c r="P816">
        <v>34.363852556480303</v>
      </c>
      <c r="Q816">
        <v>9.4996091560501997E-2</v>
      </c>
    </row>
    <row r="817" spans="1:17" hidden="1" x14ac:dyDescent="0.3">
      <c r="A817" t="s">
        <v>1780</v>
      </c>
      <c r="B817" t="s">
        <v>1781</v>
      </c>
      <c r="C817" t="s">
        <v>3157</v>
      </c>
      <c r="D817" t="s">
        <v>395</v>
      </c>
      <c r="E817">
        <v>4555.5646177999997</v>
      </c>
      <c r="F817">
        <v>366.1</v>
      </c>
      <c r="G817">
        <v>102.210677958909</v>
      </c>
      <c r="H817">
        <v>-2.1385145455495498</v>
      </c>
      <c r="I817">
        <v>75.812771749590596</v>
      </c>
      <c r="J817">
        <v>5.5514953390455704</v>
      </c>
      <c r="K817">
        <v>354.49864837500201</v>
      </c>
      <c r="L817">
        <v>270.43691141083502</v>
      </c>
      <c r="M817">
        <v>59.183679814929803</v>
      </c>
      <c r="N817">
        <v>0.244675366347782</v>
      </c>
      <c r="O817">
        <v>22.288992078667</v>
      </c>
      <c r="P817">
        <v>165.87748284251401</v>
      </c>
      <c r="Q817">
        <v>0.17129802962431601</v>
      </c>
    </row>
    <row r="818" spans="1:17" hidden="1" x14ac:dyDescent="0.3">
      <c r="A818" t="s">
        <v>1782</v>
      </c>
      <c r="B818" t="s">
        <v>1783</v>
      </c>
      <c r="C818" t="s">
        <v>3157</v>
      </c>
      <c r="D818" t="s">
        <v>455</v>
      </c>
      <c r="E818">
        <v>4545.8147101249997</v>
      </c>
      <c r="F818">
        <v>991.25</v>
      </c>
      <c r="G818">
        <v>20.674079810616899</v>
      </c>
      <c r="H818">
        <v>5.6575495892428602</v>
      </c>
      <c r="I818">
        <v>60.793273887807601</v>
      </c>
      <c r="J818">
        <v>3.3584783930243902</v>
      </c>
      <c r="K818">
        <v>927.23315270637499</v>
      </c>
      <c r="L818">
        <v>761.33309940234403</v>
      </c>
      <c r="M818">
        <v>64.423680263514299</v>
      </c>
      <c r="N818">
        <v>0.71335595138087504</v>
      </c>
      <c r="O818">
        <v>10.466582597730101</v>
      </c>
      <c r="P818">
        <v>89.894636015325602</v>
      </c>
      <c r="Q818">
        <v>0.17736938652870601</v>
      </c>
    </row>
    <row r="819" spans="1:17" hidden="1" x14ac:dyDescent="0.3">
      <c r="A819" t="s">
        <v>1784</v>
      </c>
      <c r="B819" t="s">
        <v>1785</v>
      </c>
      <c r="C819" t="s">
        <v>3157</v>
      </c>
      <c r="D819" t="s">
        <v>1615</v>
      </c>
      <c r="E819">
        <v>4544.5332845250005</v>
      </c>
      <c r="F819">
        <v>8594.35</v>
      </c>
      <c r="G819">
        <v>-7.8948467506312303</v>
      </c>
      <c r="H819">
        <v>2.1050429082242599</v>
      </c>
      <c r="I819">
        <v>23.512954382278799</v>
      </c>
      <c r="J819">
        <v>-0.75780078681619001</v>
      </c>
      <c r="K819">
        <v>8608.5870688827108</v>
      </c>
      <c r="L819">
        <v>7807.5135693366201</v>
      </c>
      <c r="M819">
        <v>35.4060118784558</v>
      </c>
      <c r="N819">
        <v>1.6590726080545399</v>
      </c>
      <c r="O819">
        <v>5.8718809450394698</v>
      </c>
      <c r="P819">
        <v>47.922134921386203</v>
      </c>
      <c r="Q819">
        <v>1.0168041026232E-2</v>
      </c>
    </row>
    <row r="820" spans="1:17" x14ac:dyDescent="0.3">
      <c r="A820" t="s">
        <v>1786</v>
      </c>
      <c r="B820" t="s">
        <v>1787</v>
      </c>
      <c r="C820" t="s">
        <v>3146</v>
      </c>
      <c r="D820" t="s">
        <v>51</v>
      </c>
      <c r="E820">
        <v>4543.0161337500003</v>
      </c>
      <c r="F820">
        <v>368.45</v>
      </c>
      <c r="G820">
        <v>2.1907905591361101</v>
      </c>
      <c r="H820">
        <v>-0.58417800146646004</v>
      </c>
      <c r="I820">
        <v>9.8525936579047109</v>
      </c>
      <c r="J820">
        <v>10.2583281866973</v>
      </c>
      <c r="K820">
        <v>355.319449544294</v>
      </c>
      <c r="L820">
        <v>326.18638164592602</v>
      </c>
      <c r="M820">
        <v>58.352846310533103</v>
      </c>
      <c r="N820">
        <v>0.71958847728668895</v>
      </c>
      <c r="O820">
        <v>11.521237617044299</v>
      </c>
      <c r="P820">
        <v>47.321071571371398</v>
      </c>
      <c r="Q820">
        <v>-3.5380271958532002E-2</v>
      </c>
    </row>
    <row r="821" spans="1:17" hidden="1" x14ac:dyDescent="0.3">
      <c r="A821" t="s">
        <v>1788</v>
      </c>
      <c r="B821" t="s">
        <v>1789</v>
      </c>
      <c r="C821" t="s">
        <v>3157</v>
      </c>
      <c r="D821" t="s">
        <v>43</v>
      </c>
      <c r="E821">
        <v>4538.3341118799999</v>
      </c>
      <c r="F821">
        <v>644.95000000000005</v>
      </c>
      <c r="G821">
        <v>14.0412108535791</v>
      </c>
      <c r="H821">
        <v>-2.7521920919048402</v>
      </c>
      <c r="I821">
        <v>19.259449334331599</v>
      </c>
      <c r="J821">
        <v>-0.54689172683592702</v>
      </c>
      <c r="K821">
        <v>629.90488804747804</v>
      </c>
      <c r="M821">
        <v>43.301010642837298</v>
      </c>
      <c r="N821">
        <v>0.49074606022662598</v>
      </c>
      <c r="O821">
        <v>11.0396154740677</v>
      </c>
      <c r="P821">
        <v>49.796771571245998</v>
      </c>
    </row>
    <row r="822" spans="1:17" x14ac:dyDescent="0.3">
      <c r="A822" t="s">
        <v>1790</v>
      </c>
      <c r="B822" t="s">
        <v>1791</v>
      </c>
      <c r="C822" t="s">
        <v>3156</v>
      </c>
      <c r="D822" t="s">
        <v>448</v>
      </c>
      <c r="E822">
        <v>4536.7542549899999</v>
      </c>
      <c r="F822">
        <v>396.05</v>
      </c>
      <c r="G822">
        <v>2.74900910455642</v>
      </c>
      <c r="H822">
        <v>2.54552515320706</v>
      </c>
      <c r="I822">
        <v>-5.32592479853583</v>
      </c>
      <c r="J822">
        <v>1.47199318594805</v>
      </c>
      <c r="K822">
        <v>390.12432888187402</v>
      </c>
      <c r="L822">
        <v>369.03961661906698</v>
      </c>
      <c r="M822">
        <v>46.512640219904199</v>
      </c>
      <c r="N822">
        <v>0.96781325077908997</v>
      </c>
      <c r="O822">
        <v>15.856583764676101</v>
      </c>
      <c r="P822">
        <v>40.667732196767801</v>
      </c>
      <c r="Q822">
        <v>0.129291329354148</v>
      </c>
    </row>
    <row r="823" spans="1:17" x14ac:dyDescent="0.3">
      <c r="A823" t="s">
        <v>1792</v>
      </c>
      <c r="B823" t="s">
        <v>1793</v>
      </c>
      <c r="C823" t="s">
        <v>3151</v>
      </c>
      <c r="D823" t="s">
        <v>258</v>
      </c>
      <c r="E823">
        <v>4525.3472390249999</v>
      </c>
      <c r="F823">
        <v>497.05</v>
      </c>
      <c r="G823">
        <v>-3.2498174116012701</v>
      </c>
      <c r="H823">
        <v>-2.2194313809438202</v>
      </c>
      <c r="I823">
        <v>7.2773167336605598</v>
      </c>
      <c r="J823">
        <v>4.0573419811663296</v>
      </c>
      <c r="K823">
        <v>513.20365195417003</v>
      </c>
      <c r="L823">
        <v>483.67800001074801</v>
      </c>
      <c r="M823">
        <v>43.854640060090802</v>
      </c>
      <c r="N823">
        <v>0.38556904924723701</v>
      </c>
      <c r="O823">
        <v>23.498641987727598</v>
      </c>
      <c r="P823">
        <v>38.031102471535597</v>
      </c>
      <c r="Q823">
        <v>-4.4720279452044001E-2</v>
      </c>
    </row>
    <row r="824" spans="1:17" x14ac:dyDescent="0.3">
      <c r="A824" t="s">
        <v>1794</v>
      </c>
      <c r="B824" t="s">
        <v>1795</v>
      </c>
      <c r="C824" t="s">
        <v>3152</v>
      </c>
      <c r="D824" t="s">
        <v>48</v>
      </c>
      <c r="E824">
        <v>4513.1836377</v>
      </c>
      <c r="F824">
        <v>2662.95</v>
      </c>
      <c r="G824">
        <v>24.904520639577299</v>
      </c>
      <c r="H824">
        <v>24.897981210858301</v>
      </c>
      <c r="I824">
        <v>51.0239384818736</v>
      </c>
      <c r="J824">
        <v>20.255184132385001</v>
      </c>
      <c r="K824">
        <v>2096.9155033646998</v>
      </c>
      <c r="L824">
        <v>1844.5695325745401</v>
      </c>
      <c r="M824">
        <v>85.324925615834999</v>
      </c>
      <c r="N824">
        <v>1.4519995748516901</v>
      </c>
      <c r="O824">
        <v>2.7056459941042998</v>
      </c>
      <c r="P824">
        <v>88.327439886845795</v>
      </c>
      <c r="Q824">
        <v>0.11061594274506199</v>
      </c>
    </row>
    <row r="825" spans="1:17" hidden="1" x14ac:dyDescent="0.3">
      <c r="A825" t="s">
        <v>1796</v>
      </c>
      <c r="B825" t="s">
        <v>1797</v>
      </c>
      <c r="C825" t="s">
        <v>3157</v>
      </c>
      <c r="D825" t="s">
        <v>117</v>
      </c>
      <c r="E825">
        <v>4505.9418158999997</v>
      </c>
      <c r="F825">
        <v>430.5</v>
      </c>
      <c r="G825">
        <v>-16.883014778447901</v>
      </c>
      <c r="K825">
        <v>425.76520424318301</v>
      </c>
      <c r="L825">
        <v>384.46648021701702</v>
      </c>
      <c r="M825">
        <v>38.331602171758398</v>
      </c>
      <c r="N825">
        <v>1</v>
      </c>
      <c r="O825">
        <v>7.2938443670151001</v>
      </c>
      <c r="P825">
        <v>18.939079983423099</v>
      </c>
      <c r="Q825">
        <v>9.3594908740256E-2</v>
      </c>
    </row>
    <row r="826" spans="1:17" x14ac:dyDescent="0.3">
      <c r="A826" t="s">
        <v>1798</v>
      </c>
      <c r="B826" t="s">
        <v>1799</v>
      </c>
      <c r="C826" t="s">
        <v>3146</v>
      </c>
      <c r="D826" t="s">
        <v>51</v>
      </c>
      <c r="E826">
        <v>4478.0629920000001</v>
      </c>
      <c r="F826">
        <v>556.4</v>
      </c>
      <c r="G826">
        <v>101.620547273689</v>
      </c>
      <c r="H826">
        <v>-8.8684713174991696</v>
      </c>
      <c r="I826">
        <v>39.983594350011003</v>
      </c>
      <c r="J826">
        <v>-0.69667062941042002</v>
      </c>
      <c r="K826">
        <v>550.08034294020899</v>
      </c>
      <c r="L826">
        <v>435.52417283937802</v>
      </c>
      <c r="M826">
        <v>41.520616125692001</v>
      </c>
      <c r="N826">
        <v>0.38336463697462603</v>
      </c>
      <c r="O826">
        <v>21.315600287562901</v>
      </c>
      <c r="P826">
        <v>136.86675180928</v>
      </c>
      <c r="Q826">
        <v>1.8807946668480001E-3</v>
      </c>
    </row>
    <row r="827" spans="1:17" hidden="1" x14ac:dyDescent="0.3">
      <c r="A827" t="s">
        <v>1800</v>
      </c>
      <c r="B827" t="s">
        <v>1801</v>
      </c>
      <c r="C827" t="s">
        <v>3157</v>
      </c>
      <c r="D827" t="s">
        <v>268</v>
      </c>
      <c r="E827">
        <v>4466.133253125</v>
      </c>
      <c r="F827">
        <v>2539.65</v>
      </c>
      <c r="G827">
        <v>76.881095414511805</v>
      </c>
      <c r="H827">
        <v>10.469363088241201</v>
      </c>
      <c r="I827">
        <v>56.073912049573401</v>
      </c>
      <c r="J827">
        <v>8.3767638503619395</v>
      </c>
      <c r="K827">
        <v>2495.9169970226899</v>
      </c>
      <c r="L827">
        <v>2062.90407671715</v>
      </c>
      <c r="M827">
        <v>51.204258970777502</v>
      </c>
      <c r="N827">
        <v>0.74368583664369603</v>
      </c>
      <c r="O827">
        <v>13.4014529561159</v>
      </c>
      <c r="P827">
        <v>108.955899292414</v>
      </c>
      <c r="Q827">
        <v>4.7615058435579997E-2</v>
      </c>
    </row>
    <row r="828" spans="1:17" hidden="1" x14ac:dyDescent="0.3">
      <c r="A828" t="s">
        <v>1802</v>
      </c>
      <c r="B828" t="s">
        <v>1803</v>
      </c>
      <c r="C828" t="s">
        <v>3157</v>
      </c>
      <c r="D828" t="s">
        <v>448</v>
      </c>
      <c r="E828">
        <v>4457.841896205</v>
      </c>
      <c r="F828">
        <v>322.05</v>
      </c>
      <c r="G828">
        <v>84.128817463896098</v>
      </c>
      <c r="H828">
        <v>24.480122029641901</v>
      </c>
      <c r="I828">
        <v>47.682626661204999</v>
      </c>
      <c r="J828">
        <v>1.81198440843516</v>
      </c>
      <c r="K828">
        <v>271.327834854184</v>
      </c>
      <c r="L828">
        <v>216.183403330739</v>
      </c>
      <c r="M828">
        <v>62.734617774171298</v>
      </c>
      <c r="N828">
        <v>0.97578172370835403</v>
      </c>
      <c r="O828">
        <v>4.40925322154943</v>
      </c>
      <c r="P828">
        <v>150.42768273716899</v>
      </c>
      <c r="Q828">
        <v>8.0133691551733999E-2</v>
      </c>
    </row>
    <row r="829" spans="1:17" hidden="1" x14ac:dyDescent="0.3">
      <c r="A829" t="s">
        <v>1804</v>
      </c>
      <c r="B829" t="s">
        <v>1805</v>
      </c>
      <c r="C829" t="s">
        <v>3157</v>
      </c>
      <c r="D829" t="s">
        <v>745</v>
      </c>
      <c r="E829">
        <v>4449.3999170859997</v>
      </c>
      <c r="F829">
        <v>276.69</v>
      </c>
      <c r="G829">
        <v>1.6759241021646101</v>
      </c>
      <c r="H829">
        <v>0.93643890650571304</v>
      </c>
      <c r="I829">
        <v>1.6773660752956701</v>
      </c>
      <c r="J829">
        <v>0.51561660230597495</v>
      </c>
      <c r="K829">
        <v>279.30820524227101</v>
      </c>
      <c r="L829">
        <v>259.97564409111698</v>
      </c>
      <c r="M829">
        <v>58.987597709054498</v>
      </c>
      <c r="N829">
        <v>1.49184348920674</v>
      </c>
      <c r="O829">
        <v>6.2524847302034701</v>
      </c>
      <c r="P829">
        <v>32.794202342100199</v>
      </c>
      <c r="Q829">
        <v>3.7892634135868998E-2</v>
      </c>
    </row>
    <row r="830" spans="1:17" hidden="1" x14ac:dyDescent="0.3">
      <c r="A830" t="s">
        <v>1806</v>
      </c>
      <c r="B830" t="s">
        <v>1807</v>
      </c>
      <c r="C830" t="s">
        <v>3157</v>
      </c>
      <c r="D830" t="s">
        <v>48</v>
      </c>
      <c r="E830">
        <v>4423.5935345939997</v>
      </c>
      <c r="F830">
        <v>28.29</v>
      </c>
      <c r="G830">
        <v>31.880743777637701</v>
      </c>
      <c r="H830">
        <v>-1.2141340262979901</v>
      </c>
      <c r="I830">
        <v>37.576733141228999</v>
      </c>
      <c r="J830">
        <v>4.3866878050326097</v>
      </c>
      <c r="K830">
        <v>27.016117952199998</v>
      </c>
      <c r="L830">
        <v>21.8938953207035</v>
      </c>
      <c r="M830">
        <v>43.836449087671397</v>
      </c>
      <c r="N830">
        <v>0.55996689626417095</v>
      </c>
      <c r="O830">
        <v>18.239660657476101</v>
      </c>
      <c r="P830">
        <v>89.371270602836404</v>
      </c>
      <c r="Q830">
        <v>0.12734233962870301</v>
      </c>
    </row>
    <row r="831" spans="1:17" x14ac:dyDescent="0.3">
      <c r="A831" t="s">
        <v>1808</v>
      </c>
      <c r="B831" t="s">
        <v>1809</v>
      </c>
      <c r="C831" t="s">
        <v>3148</v>
      </c>
      <c r="D831" t="s">
        <v>190</v>
      </c>
      <c r="E831">
        <v>4419.7220625</v>
      </c>
      <c r="F831">
        <v>677.5</v>
      </c>
      <c r="G831">
        <v>45.964979517015301</v>
      </c>
      <c r="H831">
        <v>-7.7497104931671599</v>
      </c>
      <c r="I831">
        <v>6.6235593453706301</v>
      </c>
      <c r="J831">
        <v>1.67660969726133</v>
      </c>
      <c r="K831">
        <v>721.71574983543599</v>
      </c>
      <c r="L831">
        <v>641.94819040078903</v>
      </c>
      <c r="M831">
        <v>35.054241950741201</v>
      </c>
      <c r="N831">
        <v>0.429248896274461</v>
      </c>
      <c r="O831">
        <v>22.1254612546125</v>
      </c>
      <c r="P831">
        <v>93.212605161842305</v>
      </c>
      <c r="Q831">
        <v>5.7262024124806001E-2</v>
      </c>
    </row>
    <row r="832" spans="1:17" hidden="1" x14ac:dyDescent="0.3">
      <c r="A832" t="s">
        <v>1810</v>
      </c>
      <c r="B832" t="s">
        <v>1811</v>
      </c>
      <c r="C832" t="s">
        <v>3157</v>
      </c>
      <c r="D832" t="s">
        <v>258</v>
      </c>
      <c r="E832">
        <v>4418.6269920000004</v>
      </c>
      <c r="F832">
        <v>452.4</v>
      </c>
      <c r="G832">
        <v>15.992530419205</v>
      </c>
      <c r="H832">
        <v>6.0770311228479903</v>
      </c>
      <c r="I832">
        <v>13.8924251561555</v>
      </c>
      <c r="J832">
        <v>-1.0169694271319401</v>
      </c>
      <c r="K832">
        <v>442.22084551758297</v>
      </c>
      <c r="L832">
        <v>405.035101488772</v>
      </c>
      <c r="M832">
        <v>62.598396516886403</v>
      </c>
      <c r="N832">
        <v>0.65733359702718197</v>
      </c>
      <c r="O832">
        <v>20.026525198938899</v>
      </c>
      <c r="P832">
        <v>51.560327643679102</v>
      </c>
      <c r="Q832">
        <v>0.15475634748863901</v>
      </c>
    </row>
    <row r="833" spans="1:17" x14ac:dyDescent="0.3">
      <c r="A833" t="s">
        <v>1812</v>
      </c>
      <c r="B833" t="s">
        <v>1813</v>
      </c>
      <c r="C833" t="s">
        <v>3151</v>
      </c>
      <c r="D833" t="s">
        <v>258</v>
      </c>
      <c r="E833">
        <v>4393.6694938139999</v>
      </c>
      <c r="F833">
        <v>188.99</v>
      </c>
      <c r="G833">
        <v>16.0054561972165</v>
      </c>
      <c r="H833">
        <v>5.0803847290883004</v>
      </c>
      <c r="I833">
        <v>32.464066365648499</v>
      </c>
      <c r="J833">
        <v>12.585567634098799</v>
      </c>
      <c r="K833">
        <v>172.757917674624</v>
      </c>
      <c r="L833">
        <v>155.76999735527801</v>
      </c>
      <c r="M833">
        <v>64.381724914799193</v>
      </c>
      <c r="N833">
        <v>1.08599022317233</v>
      </c>
      <c r="O833">
        <v>3.9049685168527302</v>
      </c>
      <c r="P833">
        <v>68.665774207942803</v>
      </c>
      <c r="Q833">
        <v>3.6527589381868002E-2</v>
      </c>
    </row>
    <row r="834" spans="1:17" x14ac:dyDescent="0.3">
      <c r="A834" t="s">
        <v>1814</v>
      </c>
      <c r="B834" t="s">
        <v>1815</v>
      </c>
      <c r="C834" t="s">
        <v>3148</v>
      </c>
      <c r="D834" t="s">
        <v>190</v>
      </c>
      <c r="E834">
        <v>4383.0326854710001</v>
      </c>
      <c r="F834">
        <v>172.37</v>
      </c>
      <c r="G834">
        <v>2.6130866285626202</v>
      </c>
      <c r="H834">
        <v>5.3565989742626101</v>
      </c>
      <c r="I834">
        <v>-9.9046395247931596</v>
      </c>
      <c r="J834">
        <v>0.19018719093092701</v>
      </c>
      <c r="K834">
        <v>176.16838391358601</v>
      </c>
      <c r="L834">
        <v>171.699444936574</v>
      </c>
      <c r="M834">
        <v>43.855906413226897</v>
      </c>
      <c r="N834">
        <v>0.64809060514447803</v>
      </c>
      <c r="O834">
        <v>30.939258571677101</v>
      </c>
      <c r="P834">
        <v>36.747322491074897</v>
      </c>
      <c r="Q834">
        <v>5.4069467409913002E-2</v>
      </c>
    </row>
    <row r="835" spans="1:17" x14ac:dyDescent="0.3">
      <c r="A835" t="s">
        <v>1816</v>
      </c>
      <c r="B835" t="s">
        <v>1817</v>
      </c>
      <c r="C835" t="s">
        <v>3158</v>
      </c>
      <c r="D835" t="s">
        <v>105</v>
      </c>
      <c r="E835">
        <v>4368.2932460699903</v>
      </c>
      <c r="F835">
        <v>255.45</v>
      </c>
      <c r="G835">
        <v>44.2455014337949</v>
      </c>
      <c r="H835">
        <v>-7.6828329652004497</v>
      </c>
      <c r="I835">
        <v>-8.9512857239972501</v>
      </c>
      <c r="J835">
        <v>1.9158496197671799</v>
      </c>
      <c r="K835">
        <v>267.80672842393301</v>
      </c>
      <c r="L835">
        <v>252.376426701367</v>
      </c>
      <c r="M835">
        <v>45.854942513189698</v>
      </c>
      <c r="N835">
        <v>0.59674202798880105</v>
      </c>
      <c r="O835">
        <v>25.4452926208651</v>
      </c>
      <c r="P835">
        <v>97.411128284389406</v>
      </c>
      <c r="Q835">
        <v>7.5592952228906996E-2</v>
      </c>
    </row>
    <row r="836" spans="1:17" hidden="1" x14ac:dyDescent="0.3">
      <c r="A836" t="s">
        <v>1818</v>
      </c>
      <c r="B836" t="s">
        <v>1819</v>
      </c>
      <c r="C836" t="s">
        <v>3157</v>
      </c>
      <c r="D836" t="s">
        <v>278</v>
      </c>
      <c r="E836">
        <v>4359.0328614549999</v>
      </c>
      <c r="F836">
        <v>229.55</v>
      </c>
      <c r="G836">
        <v>134.363951945949</v>
      </c>
      <c r="H836">
        <v>-15.061696590087299</v>
      </c>
      <c r="I836">
        <v>61.484142481793199</v>
      </c>
      <c r="J836">
        <v>-4.2903553241006804</v>
      </c>
      <c r="K836">
        <v>238.98459420493899</v>
      </c>
      <c r="L836">
        <v>191.90792138484301</v>
      </c>
      <c r="M836">
        <v>48.802052934648003</v>
      </c>
      <c r="N836">
        <v>0.99183104875620598</v>
      </c>
      <c r="O836">
        <v>42.3654977129165</v>
      </c>
      <c r="P836">
        <v>198.116883116883</v>
      </c>
      <c r="Q836">
        <v>0.13395228665211301</v>
      </c>
    </row>
    <row r="837" spans="1:17" hidden="1" x14ac:dyDescent="0.3">
      <c r="A837" t="s">
        <v>1820</v>
      </c>
      <c r="B837" t="s">
        <v>1821</v>
      </c>
      <c r="C837" t="s">
        <v>3157</v>
      </c>
      <c r="D837" t="s">
        <v>412</v>
      </c>
      <c r="E837">
        <v>4345.91421352</v>
      </c>
      <c r="F837">
        <v>269.45</v>
      </c>
      <c r="G837">
        <v>-41.608811393081702</v>
      </c>
      <c r="H837">
        <v>-20.514474707979499</v>
      </c>
      <c r="I837">
        <v>-28.4301938045149</v>
      </c>
      <c r="J837">
        <v>-5.8458161211550497</v>
      </c>
      <c r="M837">
        <v>23.3569924286857</v>
      </c>
      <c r="O837">
        <v>29.894228984969299</v>
      </c>
      <c r="P837">
        <v>1.1069418386491401</v>
      </c>
    </row>
    <row r="838" spans="1:17" x14ac:dyDescent="0.3">
      <c r="A838" t="s">
        <v>1822</v>
      </c>
      <c r="B838" t="s">
        <v>1823</v>
      </c>
      <c r="C838" t="s">
        <v>3148</v>
      </c>
      <c r="D838" t="s">
        <v>190</v>
      </c>
      <c r="E838">
        <v>4332.0844377000003</v>
      </c>
      <c r="F838">
        <v>1645.95</v>
      </c>
      <c r="G838">
        <v>55.416811771266303</v>
      </c>
      <c r="H838">
        <v>1.0564540473236399</v>
      </c>
      <c r="I838">
        <v>33.403836233108002</v>
      </c>
      <c r="J838">
        <v>4.0112721972860497</v>
      </c>
      <c r="K838">
        <v>1591.47576247654</v>
      </c>
      <c r="L838">
        <v>1334.4412357875101</v>
      </c>
      <c r="M838">
        <v>43.930238915336602</v>
      </c>
      <c r="N838">
        <v>0.62964225980601796</v>
      </c>
      <c r="O838">
        <v>8.7517846836173696</v>
      </c>
      <c r="P838">
        <v>100.237226277372</v>
      </c>
      <c r="Q838">
        <v>0.121115695324681</v>
      </c>
    </row>
    <row r="839" spans="1:17" hidden="1" x14ac:dyDescent="0.3">
      <c r="A839" t="s">
        <v>1824</v>
      </c>
      <c r="B839" t="s">
        <v>1825</v>
      </c>
      <c r="C839" t="s">
        <v>3157</v>
      </c>
      <c r="D839" t="s">
        <v>258</v>
      </c>
      <c r="E839">
        <v>4330.8102941999996</v>
      </c>
      <c r="F839">
        <v>944.2</v>
      </c>
      <c r="G839">
        <v>126.13691949195</v>
      </c>
      <c r="H839">
        <v>3.5936383201345001</v>
      </c>
      <c r="I839">
        <v>47.074473541435502</v>
      </c>
      <c r="J839">
        <v>0.79999873251443598</v>
      </c>
      <c r="K839">
        <v>957.81758662191896</v>
      </c>
      <c r="L839">
        <v>741.36191005924604</v>
      </c>
      <c r="M839">
        <v>33.816961703714803</v>
      </c>
      <c r="N839">
        <v>0.43840454008923302</v>
      </c>
      <c r="O839">
        <v>15.5475534844312</v>
      </c>
      <c r="P839">
        <v>204.87568614788501</v>
      </c>
      <c r="Q839">
        <v>8.8872480620637004E-2</v>
      </c>
    </row>
    <row r="840" spans="1:17" x14ac:dyDescent="0.3">
      <c r="A840" t="s">
        <v>1826</v>
      </c>
      <c r="B840" t="s">
        <v>1827</v>
      </c>
      <c r="C840" t="s">
        <v>3154</v>
      </c>
      <c r="D840" t="s">
        <v>286</v>
      </c>
      <c r="E840">
        <v>4328.6554027559996</v>
      </c>
      <c r="F840">
        <v>196.71</v>
      </c>
      <c r="G840">
        <v>5.9080349923570203</v>
      </c>
      <c r="H840">
        <v>-3.4208873075144801</v>
      </c>
      <c r="I840">
        <v>-9.4813650823935305</v>
      </c>
      <c r="J840">
        <v>-1.2908061787207901</v>
      </c>
      <c r="K840">
        <v>201.01566972741199</v>
      </c>
      <c r="L840">
        <v>191.192425980834</v>
      </c>
      <c r="M840">
        <v>38.425092398749896</v>
      </c>
      <c r="N840">
        <v>0.72663711032537104</v>
      </c>
      <c r="O840">
        <v>20.914035890396999</v>
      </c>
      <c r="P840">
        <v>43.583941605839399</v>
      </c>
    </row>
    <row r="841" spans="1:17" x14ac:dyDescent="0.3">
      <c r="A841" t="s">
        <v>1828</v>
      </c>
      <c r="B841" t="s">
        <v>1829</v>
      </c>
      <c r="C841" t="s">
        <v>3156</v>
      </c>
      <c r="D841" t="s">
        <v>268</v>
      </c>
      <c r="E841">
        <v>4286.7744825</v>
      </c>
      <c r="F841">
        <v>1384.55</v>
      </c>
      <c r="G841">
        <v>71.938096324673594</v>
      </c>
      <c r="H841">
        <v>18.999052735815901</v>
      </c>
      <c r="I841">
        <v>54.794304434503502</v>
      </c>
      <c r="J841">
        <v>-2.6669503617011898</v>
      </c>
      <c r="K841">
        <v>1286.0837873924099</v>
      </c>
      <c r="L841">
        <v>1034.4893338889599</v>
      </c>
      <c r="M841">
        <v>48.1681294211416</v>
      </c>
      <c r="N841">
        <v>1.2742046544094101</v>
      </c>
      <c r="O841">
        <v>11.873894044996501</v>
      </c>
      <c r="P841">
        <v>122.793466891946</v>
      </c>
      <c r="Q841">
        <v>4.8882403983938998E-2</v>
      </c>
    </row>
    <row r="842" spans="1:17" x14ac:dyDescent="0.3">
      <c r="A842" t="s">
        <v>1830</v>
      </c>
      <c r="B842" t="s">
        <v>1831</v>
      </c>
      <c r="C842" t="s">
        <v>3153</v>
      </c>
      <c r="D842" t="s">
        <v>432</v>
      </c>
      <c r="E842">
        <v>4279.9490991760003</v>
      </c>
      <c r="F842">
        <v>85.66</v>
      </c>
      <c r="G842">
        <v>-31.665932771845501</v>
      </c>
      <c r="H842">
        <v>-8.6165625336593905</v>
      </c>
      <c r="I842">
        <v>-30.7073852349703</v>
      </c>
      <c r="J842">
        <v>-2.2464337660301399</v>
      </c>
      <c r="K842">
        <v>94.8710614138854</v>
      </c>
      <c r="L842">
        <v>98.825635963951399</v>
      </c>
      <c r="M842">
        <v>8.5000281120815409</v>
      </c>
      <c r="N842">
        <v>0.75696973992114802</v>
      </c>
      <c r="O842">
        <v>41.898202194723297</v>
      </c>
      <c r="P842">
        <v>0.48093841642229401</v>
      </c>
      <c r="Q842">
        <v>-1.2931650515660999E-2</v>
      </c>
    </row>
    <row r="843" spans="1:17" hidden="1" x14ac:dyDescent="0.3">
      <c r="A843" t="s">
        <v>1832</v>
      </c>
      <c r="B843" t="s">
        <v>1833</v>
      </c>
      <c r="C843" t="s">
        <v>3157</v>
      </c>
      <c r="D843" t="s">
        <v>1025</v>
      </c>
      <c r="E843">
        <v>4278.1388338799998</v>
      </c>
      <c r="F843">
        <v>176.85</v>
      </c>
      <c r="G843">
        <v>41.8867101237527</v>
      </c>
      <c r="H843">
        <v>7.3093273135452002</v>
      </c>
      <c r="I843">
        <v>55.359559028919698</v>
      </c>
      <c r="J843">
        <v>-3.42425675198644</v>
      </c>
      <c r="K843">
        <v>176.74822433473199</v>
      </c>
      <c r="L843">
        <v>148.57257294039701</v>
      </c>
      <c r="M843">
        <v>46.411894884816903</v>
      </c>
      <c r="N843">
        <v>1.6247697231202101</v>
      </c>
      <c r="O843">
        <v>26.547921967769302</v>
      </c>
      <c r="P843">
        <v>105.520046484601</v>
      </c>
    </row>
    <row r="844" spans="1:17" x14ac:dyDescent="0.3">
      <c r="A844" t="s">
        <v>1834</v>
      </c>
      <c r="B844" t="s">
        <v>1835</v>
      </c>
      <c r="C844" t="s">
        <v>3154</v>
      </c>
      <c r="D844" t="s">
        <v>1503</v>
      </c>
      <c r="E844">
        <v>4277.2730368169996</v>
      </c>
      <c r="F844">
        <v>78.87</v>
      </c>
      <c r="G844">
        <v>32.655733585748997</v>
      </c>
      <c r="H844">
        <v>-6.3592552138053504</v>
      </c>
      <c r="I844">
        <v>-16.609345057076499</v>
      </c>
      <c r="J844">
        <v>3.4944616566227098</v>
      </c>
      <c r="K844">
        <v>84.268007462601602</v>
      </c>
      <c r="L844">
        <v>77.854122296201098</v>
      </c>
      <c r="M844">
        <v>40.007843053977297</v>
      </c>
      <c r="N844">
        <v>0.44456048027685002</v>
      </c>
      <c r="O844">
        <v>30.911626727526201</v>
      </c>
      <c r="P844">
        <v>83.846153846153797</v>
      </c>
      <c r="Q844">
        <v>0.15016194096862601</v>
      </c>
    </row>
    <row r="845" spans="1:17" hidden="1" x14ac:dyDescent="0.3">
      <c r="A845" t="s">
        <v>1836</v>
      </c>
      <c r="B845" t="s">
        <v>1837</v>
      </c>
      <c r="C845" t="s">
        <v>3157</v>
      </c>
      <c r="D845" t="s">
        <v>51</v>
      </c>
      <c r="E845">
        <v>4256.2787421699904</v>
      </c>
      <c r="F845">
        <v>424.45</v>
      </c>
      <c r="G845">
        <v>29.250577172964501</v>
      </c>
      <c r="H845">
        <v>12.390478451235801</v>
      </c>
      <c r="I845">
        <v>27.165368381621501</v>
      </c>
      <c r="J845">
        <v>15.683215377342201</v>
      </c>
      <c r="K845">
        <v>388.63745109496602</v>
      </c>
      <c r="L845">
        <v>347.29913944764701</v>
      </c>
      <c r="M845">
        <v>65.049495095751794</v>
      </c>
      <c r="N845">
        <v>0.96349645147620999</v>
      </c>
      <c r="O845">
        <v>5.5483566969018696</v>
      </c>
      <c r="P845">
        <v>78.828733937223504</v>
      </c>
      <c r="Q845">
        <v>9.4693160420980999E-2</v>
      </c>
    </row>
    <row r="846" spans="1:17" x14ac:dyDescent="0.3">
      <c r="A846" t="s">
        <v>1838</v>
      </c>
      <c r="B846" t="s">
        <v>1839</v>
      </c>
      <c r="C846" t="s">
        <v>3151</v>
      </c>
      <c r="D846" t="s">
        <v>83</v>
      </c>
      <c r="E846">
        <v>4255.4139606500003</v>
      </c>
      <c r="F846">
        <v>1056.0999999999999</v>
      </c>
      <c r="G846">
        <v>16.2914747250001</v>
      </c>
      <c r="H846">
        <v>-2.75891136546405</v>
      </c>
      <c r="I846">
        <v>40.537441883174203</v>
      </c>
      <c r="J846">
        <v>-2.5367883433772702</v>
      </c>
      <c r="K846">
        <v>1140.7620919773001</v>
      </c>
      <c r="L846">
        <v>1014.92859663245</v>
      </c>
      <c r="M846">
        <v>39.316040038784003</v>
      </c>
      <c r="N846">
        <v>1.1589855112740099</v>
      </c>
      <c r="O846">
        <v>50.809582425906598</v>
      </c>
      <c r="P846">
        <v>73.131147540983605</v>
      </c>
      <c r="Q846">
        <v>-2.1186393461933E-2</v>
      </c>
    </row>
    <row r="847" spans="1:17" hidden="1" x14ac:dyDescent="0.3">
      <c r="A847" t="s">
        <v>1840</v>
      </c>
      <c r="B847" t="s">
        <v>1841</v>
      </c>
      <c r="C847" t="s">
        <v>3157</v>
      </c>
      <c r="D847" t="s">
        <v>258</v>
      </c>
      <c r="E847">
        <v>4210.9151465599998</v>
      </c>
      <c r="F847">
        <v>1320.35</v>
      </c>
      <c r="G847">
        <v>2.6310398947428602</v>
      </c>
      <c r="H847">
        <v>0.46888538137665298</v>
      </c>
      <c r="I847">
        <v>-9.1049288483397603</v>
      </c>
      <c r="J847">
        <v>1.5861995167506799</v>
      </c>
      <c r="K847">
        <v>1360.8300669587099</v>
      </c>
      <c r="L847">
        <v>1286.5993916233001</v>
      </c>
      <c r="M847">
        <v>38.753653614310203</v>
      </c>
      <c r="N847">
        <v>0.62930703557456003</v>
      </c>
      <c r="O847">
        <v>19.2714053091983</v>
      </c>
      <c r="P847">
        <v>36.979977176055598</v>
      </c>
      <c r="Q847">
        <v>0.117695608858383</v>
      </c>
    </row>
    <row r="848" spans="1:17" hidden="1" x14ac:dyDescent="0.3">
      <c r="A848" t="s">
        <v>1842</v>
      </c>
      <c r="B848" t="s">
        <v>1843</v>
      </c>
      <c r="C848" t="s">
        <v>3157</v>
      </c>
      <c r="D848" t="s">
        <v>51</v>
      </c>
      <c r="E848">
        <v>4200.88203789</v>
      </c>
      <c r="F848">
        <v>734.1</v>
      </c>
      <c r="G848">
        <v>10.666223280760301</v>
      </c>
      <c r="H848">
        <v>-2.2954160152132199</v>
      </c>
      <c r="I848">
        <v>41.7169696533593</v>
      </c>
      <c r="J848">
        <v>1.5674102958697</v>
      </c>
      <c r="K848">
        <v>711.25178325138597</v>
      </c>
      <c r="L848">
        <v>563.13649999999905</v>
      </c>
      <c r="M848">
        <v>44.1426758029097</v>
      </c>
      <c r="N848">
        <v>0.43861505943996998</v>
      </c>
      <c r="O848">
        <v>14.636970439994499</v>
      </c>
      <c r="P848">
        <v>74.225703097187605</v>
      </c>
    </row>
    <row r="849" spans="1:17" x14ac:dyDescent="0.3">
      <c r="A849" t="s">
        <v>1844</v>
      </c>
      <c r="B849" t="s">
        <v>1845</v>
      </c>
      <c r="C849" t="s">
        <v>3151</v>
      </c>
      <c r="D849" t="s">
        <v>117</v>
      </c>
      <c r="E849">
        <v>4174.3303697849997</v>
      </c>
      <c r="F849">
        <v>212.39</v>
      </c>
      <c r="G849">
        <v>-35.705932053799401</v>
      </c>
      <c r="H849">
        <v>-5.8618769600796998</v>
      </c>
      <c r="I849">
        <v>-10.634045936785499</v>
      </c>
      <c r="J849">
        <v>-0.56746070936618698</v>
      </c>
      <c r="K849">
        <v>222.70267900280501</v>
      </c>
      <c r="L849">
        <v>219.93621573686201</v>
      </c>
      <c r="M849">
        <v>36.545965574231403</v>
      </c>
      <c r="N849">
        <v>0.66725069990594799</v>
      </c>
      <c r="O849">
        <v>30.891284900418999</v>
      </c>
      <c r="P849">
        <v>27.255841821449899</v>
      </c>
      <c r="Q849">
        <v>5.9455277298076002E-2</v>
      </c>
    </row>
    <row r="850" spans="1:17" x14ac:dyDescent="0.3">
      <c r="A850" t="s">
        <v>1846</v>
      </c>
      <c r="B850" t="s">
        <v>1847</v>
      </c>
      <c r="C850" t="s">
        <v>3151</v>
      </c>
      <c r="D850" t="s">
        <v>1848</v>
      </c>
      <c r="E850">
        <v>4167.7562871359996</v>
      </c>
      <c r="F850">
        <v>61.68</v>
      </c>
      <c r="G850">
        <v>-29.9613260290011</v>
      </c>
      <c r="H850">
        <v>-8.7614682430994009</v>
      </c>
      <c r="I850">
        <v>-1.5067795448311101</v>
      </c>
      <c r="J850">
        <v>-1.30656277206128</v>
      </c>
      <c r="K850">
        <v>66.545501260988402</v>
      </c>
      <c r="L850">
        <v>64.773311292942594</v>
      </c>
      <c r="M850">
        <v>32.705345438207303</v>
      </c>
      <c r="N850">
        <v>0.55319438700928802</v>
      </c>
      <c r="O850">
        <v>36.494811932555102</v>
      </c>
      <c r="P850">
        <v>41.467889908256801</v>
      </c>
      <c r="Q850">
        <v>3.6506556430622998E-2</v>
      </c>
    </row>
    <row r="851" spans="1:17" hidden="1" x14ac:dyDescent="0.3">
      <c r="A851" t="s">
        <v>1849</v>
      </c>
      <c r="B851" t="s">
        <v>1850</v>
      </c>
      <c r="C851" t="s">
        <v>3157</v>
      </c>
      <c r="D851" t="s">
        <v>229</v>
      </c>
      <c r="E851">
        <v>4148.7899809319997</v>
      </c>
      <c r="F851">
        <v>186.09</v>
      </c>
      <c r="G851">
        <v>98.336663333865303</v>
      </c>
      <c r="H851">
        <v>12.499945326692901</v>
      </c>
      <c r="I851">
        <v>98.999385460527805</v>
      </c>
      <c r="J851">
        <v>-2.2257029524307801</v>
      </c>
      <c r="K851">
        <v>163.052129803616</v>
      </c>
      <c r="L851">
        <v>117.399813485051</v>
      </c>
      <c r="M851">
        <v>51.412776415495699</v>
      </c>
      <c r="N851">
        <v>0.608436443082497</v>
      </c>
      <c r="O851">
        <v>10.376699446504301</v>
      </c>
      <c r="P851">
        <v>155.793814432989</v>
      </c>
      <c r="Q851">
        <v>0.30616753482648401</v>
      </c>
    </row>
    <row r="852" spans="1:17" hidden="1" x14ac:dyDescent="0.3">
      <c r="A852" t="s">
        <v>1851</v>
      </c>
      <c r="B852" t="s">
        <v>1852</v>
      </c>
      <c r="C852" t="s">
        <v>3157</v>
      </c>
      <c r="D852" t="s">
        <v>529</v>
      </c>
      <c r="E852">
        <v>4145.4101707680002</v>
      </c>
      <c r="F852">
        <v>148.58000000000001</v>
      </c>
      <c r="G852">
        <v>171.33573000387301</v>
      </c>
      <c r="H852">
        <v>-3.4813059115731102</v>
      </c>
      <c r="I852">
        <v>97.135686247976295</v>
      </c>
      <c r="J852">
        <v>3.53965839536782</v>
      </c>
      <c r="K852">
        <v>129.85063932166599</v>
      </c>
      <c r="L852">
        <v>98.454254511584296</v>
      </c>
      <c r="M852">
        <v>62.971751257307702</v>
      </c>
      <c r="N852">
        <v>0.53832688124504402</v>
      </c>
      <c r="O852">
        <v>7.2609190817660396</v>
      </c>
      <c r="P852">
        <v>222.30110273105799</v>
      </c>
      <c r="Q852">
        <v>6.5032160956540006E-2</v>
      </c>
    </row>
    <row r="853" spans="1:17" hidden="1" x14ac:dyDescent="0.3">
      <c r="A853" t="s">
        <v>1853</v>
      </c>
      <c r="B853" t="s">
        <v>1854</v>
      </c>
      <c r="C853" t="s">
        <v>3157</v>
      </c>
      <c r="D853" t="s">
        <v>1010</v>
      </c>
      <c r="E853">
        <v>4131.9514181499999</v>
      </c>
      <c r="F853">
        <v>510.5</v>
      </c>
      <c r="G853">
        <v>-12.6178070854377</v>
      </c>
      <c r="H853">
        <v>10.853926489741101</v>
      </c>
      <c r="I853">
        <v>29.0795197987946</v>
      </c>
      <c r="J853">
        <v>-4.8639229866224802</v>
      </c>
      <c r="K853">
        <v>488.39276064068503</v>
      </c>
      <c r="L853">
        <v>430.43926663684999</v>
      </c>
      <c r="M853">
        <v>41.073660533271699</v>
      </c>
      <c r="N853">
        <v>0.94122830499933197</v>
      </c>
      <c r="O853">
        <v>14.593535749265399</v>
      </c>
      <c r="P853">
        <v>51.013163733175503</v>
      </c>
      <c r="Q853">
        <v>1.5742528668857999E-2</v>
      </c>
    </row>
    <row r="854" spans="1:17" hidden="1" x14ac:dyDescent="0.3">
      <c r="A854" t="s">
        <v>1855</v>
      </c>
      <c r="B854" t="s">
        <v>1856</v>
      </c>
      <c r="C854" t="s">
        <v>3157</v>
      </c>
      <c r="D854" t="s">
        <v>89</v>
      </c>
      <c r="E854">
        <v>4131.6934116000002</v>
      </c>
      <c r="F854">
        <v>1827.3</v>
      </c>
      <c r="G854">
        <v>170.65726941646599</v>
      </c>
      <c r="H854">
        <v>11.321314327702501</v>
      </c>
      <c r="I854">
        <v>62.471316725806602</v>
      </c>
      <c r="J854">
        <v>2.5408678759261298</v>
      </c>
      <c r="K854">
        <v>1572.59556606811</v>
      </c>
      <c r="L854">
        <v>1201.10568290576</v>
      </c>
      <c r="M854">
        <v>72.796353014497498</v>
      </c>
      <c r="N854">
        <v>1.0303662386891399</v>
      </c>
      <c r="O854">
        <v>2.3477261533410001</v>
      </c>
      <c r="P854">
        <v>254.43700901949299</v>
      </c>
      <c r="Q854">
        <v>0.199678992428138</v>
      </c>
    </row>
    <row r="855" spans="1:17" hidden="1" x14ac:dyDescent="0.3">
      <c r="A855" t="s">
        <v>1857</v>
      </c>
      <c r="B855" t="s">
        <v>1858</v>
      </c>
      <c r="C855" t="s">
        <v>3157</v>
      </c>
      <c r="D855" t="s">
        <v>412</v>
      </c>
      <c r="E855">
        <v>4102.2688090900001</v>
      </c>
      <c r="F855">
        <v>110.3</v>
      </c>
      <c r="G855">
        <v>-46.281407704333397</v>
      </c>
      <c r="H855">
        <v>-5.7018986723284897</v>
      </c>
      <c r="I855">
        <v>-22.6167532767887</v>
      </c>
      <c r="J855">
        <v>0.25359025073103703</v>
      </c>
      <c r="K855">
        <v>117.775217160114</v>
      </c>
      <c r="L855">
        <v>124.393454054</v>
      </c>
      <c r="M855">
        <v>28.445181948867901</v>
      </c>
      <c r="N855">
        <v>0.58076015361252398</v>
      </c>
      <c r="O855">
        <v>39.256572982774202</v>
      </c>
      <c r="P855">
        <v>1.42528735632183</v>
      </c>
    </row>
    <row r="856" spans="1:17" hidden="1" x14ac:dyDescent="0.3">
      <c r="A856" t="s">
        <v>1859</v>
      </c>
      <c r="B856" t="s">
        <v>1860</v>
      </c>
      <c r="C856" t="s">
        <v>3157</v>
      </c>
      <c r="D856" t="s">
        <v>21</v>
      </c>
      <c r="E856">
        <v>4100.0582602599998</v>
      </c>
      <c r="F856">
        <v>761.35</v>
      </c>
      <c r="G856">
        <v>122.66681193829</v>
      </c>
      <c r="H856">
        <v>14.2877746982878</v>
      </c>
      <c r="I856">
        <v>49.777339341341197</v>
      </c>
      <c r="J856">
        <v>9.7477212238931195</v>
      </c>
      <c r="K856">
        <v>671.79551009895897</v>
      </c>
      <c r="L856">
        <v>537.49028278287005</v>
      </c>
      <c r="M856">
        <v>59.404972585673598</v>
      </c>
      <c r="N856">
        <v>1.6206152896770101</v>
      </c>
      <c r="O856">
        <v>8.3601497340250699</v>
      </c>
      <c r="P856">
        <v>167.09349236975899</v>
      </c>
      <c r="Q856">
        <v>0.12615324183445301</v>
      </c>
    </row>
    <row r="857" spans="1:17" hidden="1" x14ac:dyDescent="0.3">
      <c r="A857" t="s">
        <v>1861</v>
      </c>
      <c r="B857" t="s">
        <v>1862</v>
      </c>
      <c r="C857" t="s">
        <v>3157</v>
      </c>
      <c r="D857" t="s">
        <v>1053</v>
      </c>
      <c r="E857">
        <v>4060.8879999999999</v>
      </c>
      <c r="F857">
        <v>118</v>
      </c>
      <c r="G857">
        <v>-23.202546065634099</v>
      </c>
      <c r="K857">
        <v>104.378999999999</v>
      </c>
      <c r="M857">
        <v>99.990560428137201</v>
      </c>
      <c r="N857">
        <v>1</v>
      </c>
      <c r="O857">
        <v>0</v>
      </c>
      <c r="P857">
        <v>5.3571428571428603</v>
      </c>
    </row>
    <row r="858" spans="1:17" hidden="1" x14ac:dyDescent="0.3">
      <c r="A858" t="s">
        <v>1863</v>
      </c>
      <c r="B858" t="s">
        <v>1864</v>
      </c>
      <c r="C858" t="s">
        <v>3157</v>
      </c>
      <c r="D858" t="s">
        <v>138</v>
      </c>
      <c r="E858">
        <v>4043.99604846999</v>
      </c>
      <c r="F858">
        <v>334.7</v>
      </c>
      <c r="G858">
        <v>23.8619356965965</v>
      </c>
      <c r="H858">
        <v>5.0936638968432097</v>
      </c>
      <c r="I858">
        <v>1.74803396490592</v>
      </c>
      <c r="J858">
        <v>3.1542249702321898</v>
      </c>
      <c r="K858">
        <v>348.69559886607499</v>
      </c>
      <c r="M858">
        <v>55.9041908559158</v>
      </c>
      <c r="N858">
        <v>1.21782314574301</v>
      </c>
      <c r="O858">
        <v>58.350761876307097</v>
      </c>
      <c r="P858">
        <v>97.579693034238403</v>
      </c>
    </row>
    <row r="859" spans="1:17" hidden="1" x14ac:dyDescent="0.3">
      <c r="A859" t="s">
        <v>1865</v>
      </c>
      <c r="B859" t="s">
        <v>1866</v>
      </c>
      <c r="C859" t="s">
        <v>3157</v>
      </c>
      <c r="D859" t="s">
        <v>48</v>
      </c>
      <c r="E859">
        <v>4030.360173</v>
      </c>
      <c r="F859">
        <v>2101.0500000000002</v>
      </c>
      <c r="G859">
        <v>518.18626366173305</v>
      </c>
      <c r="H859">
        <v>-0.84562981136973903</v>
      </c>
      <c r="I859">
        <v>34.168316674056598</v>
      </c>
      <c r="J859">
        <v>-1.3245387990236901</v>
      </c>
      <c r="K859">
        <v>2116.2903701001001</v>
      </c>
      <c r="L859">
        <v>1637.89859894702</v>
      </c>
      <c r="M859">
        <v>53.157329174972503</v>
      </c>
      <c r="N859">
        <v>0.56046703525248198</v>
      </c>
      <c r="O859">
        <v>42.024225982246897</v>
      </c>
      <c r="P859">
        <v>588.86885245901601</v>
      </c>
    </row>
    <row r="860" spans="1:17" hidden="1" x14ac:dyDescent="0.3">
      <c r="A860" t="s">
        <v>1867</v>
      </c>
      <c r="B860" t="s">
        <v>1868</v>
      </c>
      <c r="C860" t="s">
        <v>3157</v>
      </c>
      <c r="D860" t="s">
        <v>89</v>
      </c>
      <c r="E860">
        <v>4019.76839208</v>
      </c>
      <c r="F860">
        <v>376.4</v>
      </c>
      <c r="G860">
        <v>153.26991615115099</v>
      </c>
      <c r="H860">
        <v>8.7302743440427903</v>
      </c>
      <c r="I860">
        <v>107.855200803099</v>
      </c>
      <c r="J860">
        <v>6.6840019630850804</v>
      </c>
      <c r="K860">
        <v>320.74362359383798</v>
      </c>
      <c r="L860">
        <v>230.98724058084301</v>
      </c>
      <c r="M860">
        <v>56.785949628213103</v>
      </c>
      <c r="N860">
        <v>0.61814674027539496</v>
      </c>
      <c r="O860">
        <v>7.6514346439957501</v>
      </c>
      <c r="P860">
        <v>213.01455301455201</v>
      </c>
      <c r="Q860">
        <v>7.2018461357512997E-2</v>
      </c>
    </row>
    <row r="861" spans="1:17" x14ac:dyDescent="0.3">
      <c r="A861" t="s">
        <v>1869</v>
      </c>
      <c r="B861" t="s">
        <v>1870</v>
      </c>
      <c r="C861" t="s">
        <v>3161</v>
      </c>
      <c r="D861" t="s">
        <v>1350</v>
      </c>
      <c r="E861">
        <v>4008.8384710599998</v>
      </c>
      <c r="F861">
        <v>606.95000000000005</v>
      </c>
      <c r="G861">
        <v>-44.472018036965501</v>
      </c>
      <c r="H861">
        <v>2.6633397885254202</v>
      </c>
      <c r="I861">
        <v>-11.665619380317199</v>
      </c>
      <c r="J861">
        <v>0.99446165662271901</v>
      </c>
      <c r="K861">
        <v>616.618854650559</v>
      </c>
      <c r="L861">
        <v>630.08929401530895</v>
      </c>
      <c r="M861">
        <v>43.541541447531898</v>
      </c>
      <c r="N861">
        <v>0.90625759693726204</v>
      </c>
      <c r="O861">
        <v>34.277947112612203</v>
      </c>
      <c r="P861">
        <v>10.0344452501812</v>
      </c>
      <c r="Q861">
        <v>9.6487145412004996E-2</v>
      </c>
    </row>
    <row r="862" spans="1:17" hidden="1" x14ac:dyDescent="0.3">
      <c r="A862" t="s">
        <v>1871</v>
      </c>
      <c r="B862" t="s">
        <v>1872</v>
      </c>
      <c r="C862" t="s">
        <v>3157</v>
      </c>
      <c r="D862" t="s">
        <v>455</v>
      </c>
      <c r="E862">
        <v>3981.2950769250001</v>
      </c>
      <c r="F862">
        <v>646.04999999999995</v>
      </c>
      <c r="G862">
        <v>-42.789502635025897</v>
      </c>
      <c r="H862">
        <v>2.7227874824888998</v>
      </c>
      <c r="I862">
        <v>-20.278435939462401</v>
      </c>
      <c r="J862">
        <v>0.38521635923485797</v>
      </c>
      <c r="K862">
        <v>653.69778626980303</v>
      </c>
      <c r="L862">
        <v>672.39797105702701</v>
      </c>
      <c r="M862">
        <v>39.3608742196067</v>
      </c>
      <c r="N862">
        <v>0.70228285563639203</v>
      </c>
      <c r="O862">
        <v>28.078322111291701</v>
      </c>
      <c r="P862">
        <v>8.3703765830747301</v>
      </c>
      <c r="Q862">
        <v>0.123158044526355</v>
      </c>
    </row>
    <row r="863" spans="1:17" hidden="1" x14ac:dyDescent="0.3">
      <c r="A863" t="s">
        <v>1873</v>
      </c>
      <c r="B863" t="s">
        <v>1874</v>
      </c>
      <c r="C863" t="s">
        <v>3157</v>
      </c>
      <c r="D863" t="s">
        <v>1615</v>
      </c>
      <c r="E863">
        <v>3976.02</v>
      </c>
      <c r="F863">
        <v>358.2</v>
      </c>
      <c r="G863">
        <v>-43.3042617567232</v>
      </c>
      <c r="H863">
        <v>-0.58352982931193598</v>
      </c>
      <c r="I863">
        <v>-0.41939507943055598</v>
      </c>
      <c r="J863">
        <v>6.7314558762759003</v>
      </c>
      <c r="K863">
        <v>346.22611826552901</v>
      </c>
      <c r="L863">
        <v>344.957160915879</v>
      </c>
      <c r="M863">
        <v>55.094928321397497</v>
      </c>
      <c r="N863">
        <v>0.68904044777510698</v>
      </c>
      <c r="O863">
        <v>30.2903405918481</v>
      </c>
      <c r="P863">
        <v>23.347107438016501</v>
      </c>
      <c r="Q863">
        <v>4.9437496637819997E-3</v>
      </c>
    </row>
    <row r="864" spans="1:17" hidden="1" x14ac:dyDescent="0.3">
      <c r="A864" t="s">
        <v>1875</v>
      </c>
      <c r="B864" t="s">
        <v>1876</v>
      </c>
      <c r="C864" t="s">
        <v>3157</v>
      </c>
      <c r="D864" t="s">
        <v>275</v>
      </c>
      <c r="E864">
        <v>3968.0658050000002</v>
      </c>
      <c r="F864">
        <v>432.85</v>
      </c>
      <c r="G864">
        <v>125.13108607843201</v>
      </c>
      <c r="H864">
        <v>0.64205777586704804</v>
      </c>
      <c r="I864">
        <v>69.778459068937295</v>
      </c>
      <c r="J864">
        <v>7.4635916294712503</v>
      </c>
      <c r="K864">
        <v>405.07926184262698</v>
      </c>
      <c r="L864">
        <v>293.36803581994798</v>
      </c>
      <c r="M864">
        <v>45.947125363013903</v>
      </c>
      <c r="N864">
        <v>0.38999176064823798</v>
      </c>
      <c r="O864">
        <v>11.817026683608599</v>
      </c>
      <c r="P864">
        <v>190.50335570469801</v>
      </c>
      <c r="Q864">
        <v>0.17165687629157</v>
      </c>
    </row>
    <row r="865" spans="1:17" hidden="1" x14ac:dyDescent="0.3">
      <c r="A865" t="s">
        <v>1877</v>
      </c>
      <c r="B865" t="s">
        <v>1878</v>
      </c>
      <c r="C865" t="s">
        <v>3157</v>
      </c>
      <c r="D865" t="s">
        <v>509</v>
      </c>
      <c r="E865">
        <v>3967.44404816</v>
      </c>
      <c r="F865">
        <v>4592.2</v>
      </c>
      <c r="G865">
        <v>-0.21319749403429999</v>
      </c>
      <c r="H865">
        <v>6.1750625391528002</v>
      </c>
      <c r="I865">
        <v>25.281400208832</v>
      </c>
      <c r="J865">
        <v>4.9834918236633499</v>
      </c>
      <c r="K865">
        <v>4334.41987457916</v>
      </c>
      <c r="L865">
        <v>3863.0240248085802</v>
      </c>
      <c r="M865">
        <v>61.444184801898899</v>
      </c>
      <c r="N865">
        <v>0.614838260442373</v>
      </c>
      <c r="O865">
        <v>5.3961064413570803</v>
      </c>
      <c r="P865">
        <v>53.257242023761798</v>
      </c>
      <c r="Q865">
        <v>4.2154711426585001E-2</v>
      </c>
    </row>
    <row r="866" spans="1:17" hidden="1" x14ac:dyDescent="0.3">
      <c r="A866" t="s">
        <v>1879</v>
      </c>
      <c r="B866" t="s">
        <v>1880</v>
      </c>
      <c r="C866" t="s">
        <v>3157</v>
      </c>
      <c r="D866" t="s">
        <v>258</v>
      </c>
      <c r="E866">
        <v>3964.5714464150001</v>
      </c>
      <c r="F866">
        <v>3908.65</v>
      </c>
      <c r="G866">
        <v>7.9098977634292904</v>
      </c>
      <c r="H866">
        <v>9.5554618613453304</v>
      </c>
      <c r="I866">
        <v>49.9434552995532</v>
      </c>
      <c r="J866">
        <v>-7.3660780570824498</v>
      </c>
      <c r="K866">
        <v>3887.6657381724299</v>
      </c>
      <c r="L866">
        <v>3278.63361669612</v>
      </c>
      <c r="M866">
        <v>36.977271138691101</v>
      </c>
      <c r="N866">
        <v>0.71418608878936596</v>
      </c>
      <c r="O866">
        <v>15.129264579842101</v>
      </c>
      <c r="P866">
        <v>81.291743970315395</v>
      </c>
      <c r="Q866">
        <v>0.10891312407937399</v>
      </c>
    </row>
    <row r="867" spans="1:17" x14ac:dyDescent="0.3">
      <c r="A867" t="s">
        <v>1881</v>
      </c>
      <c r="B867" t="s">
        <v>1882</v>
      </c>
      <c r="C867" t="s">
        <v>3151</v>
      </c>
      <c r="D867" t="s">
        <v>117</v>
      </c>
      <c r="E867">
        <v>3948.76791</v>
      </c>
      <c r="F867">
        <v>685.5</v>
      </c>
      <c r="G867">
        <v>0.46201181456241602</v>
      </c>
      <c r="H867">
        <v>18.940961341356399</v>
      </c>
      <c r="I867">
        <v>10.6845108378348</v>
      </c>
      <c r="J867">
        <v>4.6956628578239101</v>
      </c>
      <c r="K867">
        <v>622.45084339859295</v>
      </c>
      <c r="L867">
        <v>581.50091143508803</v>
      </c>
      <c r="M867">
        <v>59.1435647021585</v>
      </c>
      <c r="N867">
        <v>1.26909182179338</v>
      </c>
      <c r="O867">
        <v>6.4624361779722799</v>
      </c>
      <c r="P867">
        <v>49.021739130434703</v>
      </c>
      <c r="Q867">
        <v>0.14108435760912399</v>
      </c>
    </row>
    <row r="868" spans="1:17" x14ac:dyDescent="0.3">
      <c r="A868" t="s">
        <v>1883</v>
      </c>
      <c r="B868" t="s">
        <v>1884</v>
      </c>
      <c r="C868" t="s">
        <v>3151</v>
      </c>
      <c r="D868" t="s">
        <v>487</v>
      </c>
      <c r="E868">
        <v>3942.6710400000002</v>
      </c>
      <c r="F868">
        <v>455.4</v>
      </c>
      <c r="G868">
        <v>6.7108358761453797</v>
      </c>
      <c r="H868">
        <v>-39.890624783210498</v>
      </c>
      <c r="I868">
        <v>-42.279681082802497</v>
      </c>
      <c r="J868">
        <v>18.904344276842298</v>
      </c>
      <c r="K868">
        <v>430.66420970674898</v>
      </c>
      <c r="L868">
        <v>468.30817806050698</v>
      </c>
      <c r="M868">
        <v>69.497204240258696</v>
      </c>
      <c r="N868">
        <v>0.84362122802953499</v>
      </c>
      <c r="O868">
        <v>64.135924462011403</v>
      </c>
      <c r="P868">
        <v>46.903225806451601</v>
      </c>
      <c r="Q868">
        <v>0.16155751471337099</v>
      </c>
    </row>
    <row r="869" spans="1:17" x14ac:dyDescent="0.3">
      <c r="A869" t="s">
        <v>1885</v>
      </c>
      <c r="B869" t="s">
        <v>1886</v>
      </c>
      <c r="C869" t="s">
        <v>3153</v>
      </c>
      <c r="D869" t="s">
        <v>432</v>
      </c>
      <c r="E869">
        <v>3936.0629511000002</v>
      </c>
      <c r="F869">
        <v>1025.55</v>
      </c>
      <c r="G869">
        <v>-51.257407364242702</v>
      </c>
      <c r="H869">
        <v>-5.0346242424833498</v>
      </c>
      <c r="I869">
        <v>-13.5623316067615</v>
      </c>
      <c r="J869">
        <v>-0.74400429045914496</v>
      </c>
      <c r="K869">
        <v>1091.1210078536501</v>
      </c>
      <c r="L869">
        <v>1172.1284277156999</v>
      </c>
      <c r="M869">
        <v>26.085094009012</v>
      </c>
      <c r="N869">
        <v>0.70555979960112503</v>
      </c>
      <c r="O869">
        <v>41.1681536736385</v>
      </c>
      <c r="P869">
        <v>2.7759683319135999</v>
      </c>
      <c r="Q869">
        <v>-8.5882958401915996E-2</v>
      </c>
    </row>
    <row r="870" spans="1:17" hidden="1" x14ac:dyDescent="0.3">
      <c r="A870" t="s">
        <v>1887</v>
      </c>
      <c r="B870" t="s">
        <v>1888</v>
      </c>
      <c r="C870" t="s">
        <v>3157</v>
      </c>
      <c r="D870" t="s">
        <v>384</v>
      </c>
      <c r="E870">
        <v>3922.4401724300001</v>
      </c>
      <c r="F870">
        <v>265.85000000000002</v>
      </c>
      <c r="G870">
        <v>108.890378448362</v>
      </c>
      <c r="H870">
        <v>-5.7124293877841996</v>
      </c>
      <c r="I870">
        <v>124.03907328147601</v>
      </c>
      <c r="J870">
        <v>1.94312237090843</v>
      </c>
      <c r="K870">
        <v>253.65339436359201</v>
      </c>
      <c r="L870">
        <v>187.56833766031599</v>
      </c>
      <c r="M870">
        <v>45.320374409765599</v>
      </c>
      <c r="N870">
        <v>0.23463346030069701</v>
      </c>
      <c r="O870">
        <v>27.026518713560201</v>
      </c>
      <c r="P870">
        <v>179.84210526315701</v>
      </c>
      <c r="Q870">
        <v>0.14652450857954799</v>
      </c>
    </row>
    <row r="871" spans="1:17" hidden="1" x14ac:dyDescent="0.3">
      <c r="A871" t="s">
        <v>1889</v>
      </c>
      <c r="B871" t="s">
        <v>1890</v>
      </c>
      <c r="C871" t="s">
        <v>3157</v>
      </c>
      <c r="D871" t="s">
        <v>133</v>
      </c>
      <c r="E871">
        <v>3885.7970587</v>
      </c>
      <c r="F871">
        <v>853</v>
      </c>
      <c r="G871">
        <v>123.14660377416099</v>
      </c>
      <c r="H871">
        <v>21.968187578962802</v>
      </c>
      <c r="I871">
        <v>10.4232312143558</v>
      </c>
      <c r="J871">
        <v>3.8073846249037699</v>
      </c>
      <c r="K871">
        <v>778.72983403751505</v>
      </c>
      <c r="L871">
        <v>662.21248730797595</v>
      </c>
      <c r="M871">
        <v>59.270770016689802</v>
      </c>
      <c r="N871">
        <v>0.65801377692322105</v>
      </c>
      <c r="O871">
        <v>5.7444314185228498</v>
      </c>
      <c r="P871">
        <v>176.05177993527499</v>
      </c>
      <c r="Q871">
        <v>0.16458201360760599</v>
      </c>
    </row>
    <row r="872" spans="1:17" hidden="1" x14ac:dyDescent="0.3">
      <c r="A872" t="s">
        <v>1891</v>
      </c>
      <c r="B872" t="s">
        <v>1892</v>
      </c>
      <c r="C872" t="s">
        <v>3157</v>
      </c>
      <c r="D872" t="s">
        <v>268</v>
      </c>
      <c r="E872">
        <v>3879.4650767399999</v>
      </c>
      <c r="F872">
        <v>3203.4</v>
      </c>
      <c r="G872">
        <v>11.087242633766101</v>
      </c>
      <c r="H872">
        <v>-4.3150289574900302</v>
      </c>
      <c r="I872">
        <v>67.528313814076796</v>
      </c>
      <c r="J872">
        <v>0.74799135477267298</v>
      </c>
      <c r="K872">
        <v>3177.9786798965902</v>
      </c>
      <c r="L872">
        <v>2588.2844175534401</v>
      </c>
      <c r="M872">
        <v>39.931038082664102</v>
      </c>
      <c r="N872">
        <v>0.24639820916382599</v>
      </c>
      <c r="O872">
        <v>16.577698695136402</v>
      </c>
      <c r="P872">
        <v>112.335531766811</v>
      </c>
      <c r="Q872">
        <v>0.117640132666361</v>
      </c>
    </row>
    <row r="873" spans="1:17" x14ac:dyDescent="0.3">
      <c r="A873" t="s">
        <v>1893</v>
      </c>
      <c r="B873" t="s">
        <v>1894</v>
      </c>
      <c r="C873" t="s">
        <v>3149</v>
      </c>
      <c r="D873" t="s">
        <v>117</v>
      </c>
      <c r="E873">
        <v>3872.5554986239999</v>
      </c>
      <c r="F873">
        <v>214.88</v>
      </c>
      <c r="G873">
        <v>-17.5403771500918</v>
      </c>
      <c r="H873">
        <v>3.0456562186979399</v>
      </c>
      <c r="I873">
        <v>-8.9838387658254497</v>
      </c>
      <c r="J873">
        <v>1.4274792479623699</v>
      </c>
      <c r="K873">
        <v>224.174942319113</v>
      </c>
      <c r="L873">
        <v>216.17707273478899</v>
      </c>
      <c r="M873">
        <v>37.433347899652802</v>
      </c>
      <c r="N873">
        <v>0.66224230553494501</v>
      </c>
      <c r="O873">
        <v>27.955137751302999</v>
      </c>
      <c r="P873">
        <v>35.102169129204597</v>
      </c>
      <c r="Q873">
        <v>9.2235137425368E-2</v>
      </c>
    </row>
    <row r="874" spans="1:17" hidden="1" x14ac:dyDescent="0.3">
      <c r="A874" t="s">
        <v>1895</v>
      </c>
      <c r="B874" t="s">
        <v>1896</v>
      </c>
      <c r="C874" t="s">
        <v>3157</v>
      </c>
      <c r="D874" t="s">
        <v>51</v>
      </c>
      <c r="E874">
        <v>3866.4985073799999</v>
      </c>
      <c r="F874">
        <v>1555.3</v>
      </c>
      <c r="G874">
        <v>106.516768384283</v>
      </c>
      <c r="H874">
        <v>14.5917526347029</v>
      </c>
      <c r="I874">
        <v>35.207099652275097</v>
      </c>
      <c r="J874">
        <v>1.6503058124668599</v>
      </c>
      <c r="K874">
        <v>1429.3545845945</v>
      </c>
      <c r="L874">
        <v>1105.3866770516499</v>
      </c>
      <c r="M874">
        <v>55.045347447953702</v>
      </c>
      <c r="N874">
        <v>0.55187224532094703</v>
      </c>
      <c r="O874">
        <v>5.7673760689256097</v>
      </c>
      <c r="P874">
        <v>174.78798586572401</v>
      </c>
      <c r="Q874">
        <v>0.234205629786048</v>
      </c>
    </row>
    <row r="875" spans="1:17" x14ac:dyDescent="0.3">
      <c r="A875" t="s">
        <v>1897</v>
      </c>
      <c r="B875" t="s">
        <v>1898</v>
      </c>
      <c r="C875" t="s">
        <v>3151</v>
      </c>
      <c r="D875" t="s">
        <v>117</v>
      </c>
      <c r="E875">
        <v>3860.3820294000002</v>
      </c>
      <c r="F875">
        <v>1895.4</v>
      </c>
      <c r="G875">
        <v>16.806659307002899</v>
      </c>
      <c r="H875">
        <v>-13.397156084967101</v>
      </c>
      <c r="I875">
        <v>-13.9739568932583</v>
      </c>
      <c r="J875">
        <v>-4.3540378593501696</v>
      </c>
      <c r="K875">
        <v>2135.6022022168099</v>
      </c>
      <c r="L875">
        <v>1942.44209464556</v>
      </c>
      <c r="M875">
        <v>16.890806336735402</v>
      </c>
      <c r="N875">
        <v>0.75919445905203498</v>
      </c>
      <c r="O875">
        <v>29.278780204706099</v>
      </c>
      <c r="P875">
        <v>53.467470952592997</v>
      </c>
      <c r="Q875">
        <v>0.25141324840985801</v>
      </c>
    </row>
    <row r="876" spans="1:17" hidden="1" x14ac:dyDescent="0.3">
      <c r="A876" t="s">
        <v>1899</v>
      </c>
      <c r="B876" t="s">
        <v>1900</v>
      </c>
      <c r="C876" t="s">
        <v>3157</v>
      </c>
      <c r="D876" t="s">
        <v>190</v>
      </c>
      <c r="E876">
        <v>3848.1840243000001</v>
      </c>
      <c r="F876">
        <v>564.6</v>
      </c>
      <c r="G876">
        <v>32.168474600994102</v>
      </c>
      <c r="H876">
        <v>2.1096058806308502</v>
      </c>
      <c r="I876">
        <v>11.580898205266401</v>
      </c>
      <c r="J876">
        <v>2.3036168976665001</v>
      </c>
      <c r="K876">
        <v>552.83869903838695</v>
      </c>
      <c r="L876">
        <v>498.26543374559799</v>
      </c>
      <c r="M876">
        <v>50.402660287888999</v>
      </c>
      <c r="N876">
        <v>0.61495533669298197</v>
      </c>
      <c r="O876">
        <v>8.0322352107686701</v>
      </c>
      <c r="P876">
        <v>69.881149390702504</v>
      </c>
      <c r="Q876">
        <v>0.16415110422975701</v>
      </c>
    </row>
    <row r="877" spans="1:17" hidden="1" x14ac:dyDescent="0.3">
      <c r="A877" t="s">
        <v>1901</v>
      </c>
      <c r="B877" t="s">
        <v>1902</v>
      </c>
      <c r="C877" t="s">
        <v>3157</v>
      </c>
      <c r="D877" t="s">
        <v>487</v>
      </c>
      <c r="E877">
        <v>3844.6068650000002</v>
      </c>
      <c r="F877">
        <v>279.39999999999998</v>
      </c>
      <c r="G877">
        <v>52.921820140823399</v>
      </c>
      <c r="H877">
        <v>0.93238631975637998</v>
      </c>
      <c r="I877">
        <v>40.264991263280002</v>
      </c>
      <c r="J877">
        <v>9.5873322007127602</v>
      </c>
      <c r="K877">
        <v>267.83726019542303</v>
      </c>
      <c r="L877">
        <v>215.69206326084401</v>
      </c>
      <c r="M877">
        <v>51.395025530682503</v>
      </c>
      <c r="N877">
        <v>0.69771449381650197</v>
      </c>
      <c r="O877">
        <v>9.0551181102362204</v>
      </c>
      <c r="P877">
        <v>105.29022777369499</v>
      </c>
      <c r="Q877">
        <v>0.248216454193117</v>
      </c>
    </row>
    <row r="878" spans="1:17" hidden="1" x14ac:dyDescent="0.3">
      <c r="A878" t="s">
        <v>1903</v>
      </c>
      <c r="B878" t="s">
        <v>1904</v>
      </c>
      <c r="C878" t="s">
        <v>3157</v>
      </c>
      <c r="D878" t="s">
        <v>48</v>
      </c>
      <c r="E878">
        <v>3837.28692585</v>
      </c>
      <c r="F878">
        <v>689.9</v>
      </c>
      <c r="G878">
        <v>-25.596182232936599</v>
      </c>
      <c r="H878">
        <v>2.70208256115066</v>
      </c>
      <c r="I878">
        <v>-12.4175646443699</v>
      </c>
      <c r="J878">
        <v>0.498007755913499</v>
      </c>
      <c r="K878">
        <v>701.21081236530802</v>
      </c>
      <c r="M878">
        <v>49.985734193864097</v>
      </c>
      <c r="N878">
        <v>2.0073416728807598</v>
      </c>
      <c r="O878">
        <v>30.055080446441501</v>
      </c>
      <c r="P878">
        <v>25.436363636363598</v>
      </c>
    </row>
    <row r="879" spans="1:17" x14ac:dyDescent="0.3">
      <c r="A879" t="s">
        <v>1905</v>
      </c>
      <c r="B879" t="s">
        <v>1906</v>
      </c>
      <c r="C879" t="s">
        <v>3158</v>
      </c>
      <c r="D879" t="s">
        <v>432</v>
      </c>
      <c r="E879">
        <v>3836.3188046400001</v>
      </c>
      <c r="F879">
        <v>24.88</v>
      </c>
      <c r="G879">
        <v>-23.5824884773203</v>
      </c>
      <c r="H879">
        <v>5.7929735441113399</v>
      </c>
      <c r="I879">
        <v>-11.8283876932424</v>
      </c>
      <c r="J879">
        <v>-4.8173118716862398</v>
      </c>
      <c r="K879">
        <v>23.297472647946101</v>
      </c>
      <c r="L879">
        <v>23.8768142703241</v>
      </c>
      <c r="M879">
        <v>51.481040144881199</v>
      </c>
      <c r="N879">
        <v>2.1694385685758202</v>
      </c>
      <c r="O879">
        <v>81.471061093247599</v>
      </c>
      <c r="P879">
        <v>48.982035928143702</v>
      </c>
    </row>
    <row r="880" spans="1:17" x14ac:dyDescent="0.3">
      <c r="A880" t="s">
        <v>1907</v>
      </c>
      <c r="B880" t="s">
        <v>1908</v>
      </c>
      <c r="C880" t="s">
        <v>3156</v>
      </c>
      <c r="D880" t="s">
        <v>268</v>
      </c>
      <c r="E880">
        <v>3816.2444841000001</v>
      </c>
      <c r="F880">
        <v>153.35</v>
      </c>
      <c r="G880">
        <v>38.996351813058801</v>
      </c>
      <c r="H880">
        <v>1.5291496322812801</v>
      </c>
      <c r="I880">
        <v>39.261288589436198</v>
      </c>
      <c r="J880">
        <v>10.5377472735279</v>
      </c>
      <c r="K880">
        <v>152.31607268586299</v>
      </c>
      <c r="L880">
        <v>127.492558185615</v>
      </c>
      <c r="M880">
        <v>48.421718154575501</v>
      </c>
      <c r="N880">
        <v>0.82238046397017905</v>
      </c>
      <c r="O880">
        <v>15.4222367134007</v>
      </c>
      <c r="P880">
        <v>87.928921568627402</v>
      </c>
      <c r="Q880">
        <v>3.0498997355844999E-2</v>
      </c>
    </row>
    <row r="881" spans="1:17" x14ac:dyDescent="0.3">
      <c r="A881" t="s">
        <v>1909</v>
      </c>
      <c r="B881" t="s">
        <v>1910</v>
      </c>
      <c r="C881" t="s">
        <v>3141</v>
      </c>
      <c r="D881" t="s">
        <v>278</v>
      </c>
      <c r="E881">
        <v>3808.63471884</v>
      </c>
      <c r="F881">
        <v>1395.1</v>
      </c>
      <c r="G881">
        <v>18.794342066996698</v>
      </c>
      <c r="H881">
        <v>2.8432919080285299</v>
      </c>
      <c r="I881">
        <v>1.6240029917599601</v>
      </c>
      <c r="J881">
        <v>0.70413907597756098</v>
      </c>
      <c r="K881">
        <v>1378.04462907587</v>
      </c>
      <c r="L881">
        <v>1263.09549347697</v>
      </c>
      <c r="M881">
        <v>61.360080350818599</v>
      </c>
      <c r="N881">
        <v>1.01802529414897</v>
      </c>
      <c r="O881">
        <v>1.4264210450863899</v>
      </c>
      <c r="P881">
        <v>53.030219930894503</v>
      </c>
      <c r="Q881">
        <v>0.104118690637703</v>
      </c>
    </row>
    <row r="882" spans="1:17" hidden="1" x14ac:dyDescent="0.3">
      <c r="A882" t="s">
        <v>1911</v>
      </c>
      <c r="B882" t="s">
        <v>1912</v>
      </c>
      <c r="C882" t="s">
        <v>3157</v>
      </c>
      <c r="D882" t="s">
        <v>303</v>
      </c>
      <c r="E882">
        <v>3807.9994867199998</v>
      </c>
      <c r="F882">
        <v>396.8</v>
      </c>
      <c r="G882">
        <v>66.210117544757196</v>
      </c>
      <c r="H882">
        <v>14.1938085308722</v>
      </c>
      <c r="I882">
        <v>112.11653161728501</v>
      </c>
      <c r="J882">
        <v>8.9449684356144203</v>
      </c>
      <c r="K882">
        <v>336.45543859042999</v>
      </c>
      <c r="M882">
        <v>58.023920937050598</v>
      </c>
      <c r="N882">
        <v>0.55151569213347795</v>
      </c>
      <c r="O882">
        <v>9.4002016129032206</v>
      </c>
      <c r="P882">
        <v>163.47941567065001</v>
      </c>
    </row>
    <row r="883" spans="1:17" x14ac:dyDescent="0.3">
      <c r="A883" t="s">
        <v>1913</v>
      </c>
      <c r="B883" t="s">
        <v>1914</v>
      </c>
      <c r="C883" t="s">
        <v>3151</v>
      </c>
      <c r="D883" t="s">
        <v>138</v>
      </c>
      <c r="E883">
        <v>3800.3928281499998</v>
      </c>
      <c r="F883">
        <v>575.95000000000005</v>
      </c>
      <c r="G883">
        <v>-17.3428603299085</v>
      </c>
      <c r="H883">
        <v>17.687466660020998</v>
      </c>
      <c r="I883">
        <v>1.0726975488031201</v>
      </c>
      <c r="J883">
        <v>5.5375739891544802</v>
      </c>
      <c r="K883">
        <v>560.02380665687099</v>
      </c>
      <c r="L883">
        <v>528.16105006354599</v>
      </c>
      <c r="M883">
        <v>42.650971618759897</v>
      </c>
      <c r="N883">
        <v>1.0575914365855601</v>
      </c>
      <c r="O883">
        <v>15.808663946523099</v>
      </c>
      <c r="P883">
        <v>35.517647058823499</v>
      </c>
    </row>
    <row r="884" spans="1:17" x14ac:dyDescent="0.3">
      <c r="A884" t="s">
        <v>1915</v>
      </c>
      <c r="B884" t="s">
        <v>1916</v>
      </c>
      <c r="C884" t="s">
        <v>3149</v>
      </c>
      <c r="D884" t="s">
        <v>117</v>
      </c>
      <c r="E884">
        <v>3797.8295213400002</v>
      </c>
      <c r="F884">
        <v>703.9</v>
      </c>
      <c r="G884">
        <v>33.895518169396297</v>
      </c>
      <c r="H884">
        <v>9.9326990837779601</v>
      </c>
      <c r="I884">
        <v>-6.7353855189477603</v>
      </c>
      <c r="J884">
        <v>4.8425629224454996</v>
      </c>
      <c r="K884">
        <v>687.06892267384501</v>
      </c>
      <c r="L884">
        <v>645.26708746547104</v>
      </c>
      <c r="M884">
        <v>54.783700482469001</v>
      </c>
      <c r="N884">
        <v>1.28749406406509</v>
      </c>
      <c r="O884">
        <v>25.017758204290299</v>
      </c>
      <c r="P884">
        <v>81.768883150419597</v>
      </c>
      <c r="Q884">
        <v>6.6015722895404999E-2</v>
      </c>
    </row>
    <row r="885" spans="1:17" hidden="1" x14ac:dyDescent="0.3">
      <c r="A885" t="s">
        <v>1917</v>
      </c>
      <c r="B885" t="s">
        <v>1918</v>
      </c>
      <c r="C885" t="s">
        <v>3157</v>
      </c>
      <c r="D885" t="s">
        <v>108</v>
      </c>
      <c r="E885">
        <v>3785.0315995800001</v>
      </c>
      <c r="F885">
        <v>1004.85</v>
      </c>
      <c r="G885">
        <v>31.215029933872898</v>
      </c>
      <c r="H885">
        <v>37.656551782796797</v>
      </c>
      <c r="I885">
        <v>18.633404981543801</v>
      </c>
      <c r="J885">
        <v>5.5853286579385601</v>
      </c>
      <c r="K885">
        <v>904.35118871841405</v>
      </c>
      <c r="L885">
        <v>801.57949295257697</v>
      </c>
      <c r="M885">
        <v>49.169121052269197</v>
      </c>
      <c r="N885">
        <v>1.95074024654649</v>
      </c>
      <c r="O885">
        <v>12.3650296064089</v>
      </c>
      <c r="P885">
        <v>87.070650656241199</v>
      </c>
      <c r="Q885">
        <v>8.8662932069450001E-2</v>
      </c>
    </row>
    <row r="886" spans="1:17" hidden="1" x14ac:dyDescent="0.3">
      <c r="A886" t="s">
        <v>1919</v>
      </c>
      <c r="B886" t="s">
        <v>1920</v>
      </c>
      <c r="C886" t="s">
        <v>3157</v>
      </c>
      <c r="D886" t="s">
        <v>458</v>
      </c>
      <c r="E886">
        <v>3775.1634518579999</v>
      </c>
      <c r="F886">
        <v>185.87</v>
      </c>
      <c r="G886">
        <v>68.285374215389595</v>
      </c>
      <c r="H886">
        <v>2.3592899690276599</v>
      </c>
      <c r="I886">
        <v>31.0640734305458</v>
      </c>
      <c r="J886">
        <v>-1.7604403041615899</v>
      </c>
      <c r="K886">
        <v>185.976906051215</v>
      </c>
      <c r="L886">
        <v>150.93545997890399</v>
      </c>
      <c r="M886">
        <v>30.456475832909501</v>
      </c>
      <c r="N886">
        <v>1.01333479639043</v>
      </c>
      <c r="O886">
        <v>13.439500726314</v>
      </c>
      <c r="P886">
        <v>104.02854006586099</v>
      </c>
      <c r="Q886">
        <v>0.114125296742451</v>
      </c>
    </row>
    <row r="887" spans="1:17" hidden="1" x14ac:dyDescent="0.3">
      <c r="A887" t="s">
        <v>1921</v>
      </c>
      <c r="B887" t="s">
        <v>1922</v>
      </c>
      <c r="C887" t="s">
        <v>3157</v>
      </c>
      <c r="D887" t="s">
        <v>404</v>
      </c>
      <c r="E887">
        <v>3765.6607910349999</v>
      </c>
      <c r="F887">
        <v>1259.05</v>
      </c>
      <c r="G887">
        <v>4.6452003297695903</v>
      </c>
      <c r="H887">
        <v>23.4924003950673</v>
      </c>
      <c r="I887">
        <v>2.8412396214771798</v>
      </c>
      <c r="J887">
        <v>1.59692067301615</v>
      </c>
      <c r="K887">
        <v>1074.8086531137401</v>
      </c>
      <c r="L887">
        <v>1025.6422428385999</v>
      </c>
      <c r="M887">
        <v>82.150295309221306</v>
      </c>
      <c r="N887">
        <v>2.3838529590461901</v>
      </c>
      <c r="O887">
        <v>1.62424049878877</v>
      </c>
      <c r="P887">
        <v>51.473772858517798</v>
      </c>
      <c r="Q887">
        <v>6.4997021953880005E-2</v>
      </c>
    </row>
    <row r="888" spans="1:17" x14ac:dyDescent="0.3">
      <c r="A888" t="s">
        <v>1923</v>
      </c>
      <c r="B888" t="s">
        <v>1924</v>
      </c>
      <c r="C888" t="s">
        <v>3142</v>
      </c>
      <c r="D888" t="s">
        <v>529</v>
      </c>
      <c r="E888">
        <v>3763.123131546</v>
      </c>
      <c r="F888">
        <v>65.61</v>
      </c>
      <c r="G888">
        <v>31.101853458741601</v>
      </c>
      <c r="H888">
        <v>24.8701083613661</v>
      </c>
      <c r="I888">
        <v>15.773799481110901</v>
      </c>
      <c r="J888">
        <v>-3.8081797961763102</v>
      </c>
      <c r="K888">
        <v>55.738080004690197</v>
      </c>
      <c r="L888">
        <v>49.817850645303402</v>
      </c>
      <c r="M888">
        <v>68.449841348101103</v>
      </c>
      <c r="N888">
        <v>2.2245075166139898</v>
      </c>
      <c r="O888">
        <v>5.1668952903520804</v>
      </c>
      <c r="P888">
        <v>97.323308270676705</v>
      </c>
      <c r="Q888">
        <v>-4.0876445973006999E-2</v>
      </c>
    </row>
    <row r="889" spans="1:17" hidden="1" x14ac:dyDescent="0.3">
      <c r="A889" t="s">
        <v>1925</v>
      </c>
      <c r="B889" t="s">
        <v>1926</v>
      </c>
      <c r="C889" t="s">
        <v>3157</v>
      </c>
      <c r="D889" t="s">
        <v>133</v>
      </c>
      <c r="E889">
        <v>3761.5269896</v>
      </c>
      <c r="F889">
        <v>417.4</v>
      </c>
      <c r="G889">
        <v>-23.2210309752261</v>
      </c>
      <c r="H889">
        <v>-0.13335749052399101</v>
      </c>
      <c r="I889">
        <v>-13.7553442576147</v>
      </c>
      <c r="J889">
        <v>2.8220454189233801E-2</v>
      </c>
      <c r="K889">
        <v>423.32100883724598</v>
      </c>
      <c r="L889">
        <v>423.35274240175102</v>
      </c>
      <c r="M889">
        <v>46.782780904254302</v>
      </c>
      <c r="N889">
        <v>6.1580703203875903E-2</v>
      </c>
      <c r="O889">
        <v>14.7580258744609</v>
      </c>
      <c r="P889">
        <v>9.5538057742781994</v>
      </c>
      <c r="Q889">
        <v>-9.147263729558E-3</v>
      </c>
    </row>
    <row r="890" spans="1:17" hidden="1" x14ac:dyDescent="0.3">
      <c r="A890" t="s">
        <v>1927</v>
      </c>
      <c r="B890" t="s">
        <v>1928</v>
      </c>
      <c r="C890" t="s">
        <v>3157</v>
      </c>
      <c r="D890" t="s">
        <v>1053</v>
      </c>
      <c r="E890">
        <v>3730.8735000000001</v>
      </c>
      <c r="F890">
        <v>61.03</v>
      </c>
      <c r="G890">
        <v>-38.260964030749797</v>
      </c>
      <c r="H890">
        <v>0.45126870548659298</v>
      </c>
      <c r="I890">
        <v>-20.9836404711595</v>
      </c>
      <c r="J890">
        <v>-0.87049011186603198</v>
      </c>
      <c r="K890">
        <v>62.771942313941302</v>
      </c>
      <c r="L890">
        <v>65.461745774935906</v>
      </c>
      <c r="M890">
        <v>80.428401478298795</v>
      </c>
      <c r="N890">
        <v>0.66243146188561197</v>
      </c>
      <c r="O890">
        <v>17.073570375225302</v>
      </c>
      <c r="P890">
        <v>1.2946058091286301</v>
      </c>
      <c r="Q890">
        <v>-6.679688381315E-3</v>
      </c>
    </row>
    <row r="891" spans="1:17" hidden="1" x14ac:dyDescent="0.3">
      <c r="A891" t="s">
        <v>1929</v>
      </c>
      <c r="B891" t="s">
        <v>1930</v>
      </c>
      <c r="C891" t="s">
        <v>3157</v>
      </c>
      <c r="D891" t="s">
        <v>1608</v>
      </c>
      <c r="E891">
        <v>3727.9638381999998</v>
      </c>
      <c r="F891">
        <v>2198</v>
      </c>
      <c r="G891">
        <v>5.4062639116595399</v>
      </c>
      <c r="H891">
        <v>1.63943586410387</v>
      </c>
      <c r="I891">
        <v>24.667759813775501</v>
      </c>
      <c r="J891">
        <v>3.5442037347361999</v>
      </c>
      <c r="K891">
        <v>2124.57960566166</v>
      </c>
      <c r="L891">
        <v>1898.0084926975001</v>
      </c>
      <c r="M891">
        <v>71.837186075187702</v>
      </c>
      <c r="N891">
        <v>0.42128738191515602</v>
      </c>
      <c r="O891">
        <v>12.329390354868</v>
      </c>
      <c r="P891">
        <v>55.220507750432503</v>
      </c>
      <c r="Q891">
        <v>0.11606762246287999</v>
      </c>
    </row>
    <row r="892" spans="1:17" hidden="1" x14ac:dyDescent="0.3">
      <c r="A892" t="s">
        <v>1931</v>
      </c>
      <c r="B892" t="s">
        <v>1932</v>
      </c>
      <c r="C892" t="s">
        <v>3157</v>
      </c>
      <c r="D892" t="s">
        <v>108</v>
      </c>
      <c r="E892">
        <v>3726.6372000000001</v>
      </c>
      <c r="F892">
        <v>558.79999999999995</v>
      </c>
      <c r="G892">
        <v>165.05151050834601</v>
      </c>
      <c r="H892">
        <v>30.303566944881599</v>
      </c>
      <c r="I892">
        <v>40.182330546764803</v>
      </c>
      <c r="J892">
        <v>7.2864240583108204</v>
      </c>
      <c r="K892">
        <v>446.84750380736199</v>
      </c>
      <c r="L892">
        <v>379.06510731403603</v>
      </c>
      <c r="M892">
        <v>82.676311791607006</v>
      </c>
      <c r="N892">
        <v>1.60220508402438</v>
      </c>
      <c r="O892">
        <v>4.1159627773801102</v>
      </c>
      <c r="P892">
        <v>247.80082987551799</v>
      </c>
      <c r="Q892">
        <v>0.24984220979619501</v>
      </c>
    </row>
    <row r="893" spans="1:17" hidden="1" x14ac:dyDescent="0.3">
      <c r="A893" t="s">
        <v>1933</v>
      </c>
      <c r="B893" t="s">
        <v>1934</v>
      </c>
      <c r="C893" t="s">
        <v>3157</v>
      </c>
      <c r="D893" t="s">
        <v>745</v>
      </c>
      <c r="E893">
        <v>3724.7253936799998</v>
      </c>
      <c r="F893">
        <v>165.75</v>
      </c>
      <c r="G893">
        <v>10.800469622722099</v>
      </c>
      <c r="H893">
        <v>6.9758320977370198</v>
      </c>
      <c r="I893">
        <v>3.3800852901685898</v>
      </c>
      <c r="J893">
        <v>0.849200792320571</v>
      </c>
      <c r="K893">
        <v>160.874533265244</v>
      </c>
      <c r="L893">
        <v>150.802917750869</v>
      </c>
      <c r="M893">
        <v>58.331342908403499</v>
      </c>
      <c r="N893">
        <v>0.46845104626803402</v>
      </c>
      <c r="O893">
        <v>5.5806938159879298</v>
      </c>
      <c r="P893">
        <v>46.876384581302602</v>
      </c>
      <c r="Q893">
        <v>8.2626113561340003E-3</v>
      </c>
    </row>
    <row r="894" spans="1:17" hidden="1" x14ac:dyDescent="0.3">
      <c r="A894" t="s">
        <v>1935</v>
      </c>
      <c r="B894" t="s">
        <v>1936</v>
      </c>
      <c r="C894" t="s">
        <v>3157</v>
      </c>
      <c r="D894" t="s">
        <v>268</v>
      </c>
      <c r="E894">
        <v>3703.9764203750001</v>
      </c>
      <c r="F894">
        <v>540.25</v>
      </c>
      <c r="G894">
        <v>24.623489013712</v>
      </c>
      <c r="H894">
        <v>-2.59817008849648</v>
      </c>
      <c r="I894">
        <v>-13.520793680829099</v>
      </c>
      <c r="J894">
        <v>-1.17004050787944</v>
      </c>
      <c r="K894">
        <v>568.52010690415</v>
      </c>
      <c r="L894">
        <v>513.15908266387305</v>
      </c>
      <c r="M894">
        <v>35.891960376703402</v>
      </c>
      <c r="N894">
        <v>0.74908156558266403</v>
      </c>
      <c r="O894">
        <v>21.240166589541801</v>
      </c>
      <c r="P894">
        <v>71.507936507936407</v>
      </c>
      <c r="Q894">
        <v>6.2897913158234994E-2</v>
      </c>
    </row>
    <row r="895" spans="1:17" hidden="1" x14ac:dyDescent="0.3">
      <c r="A895" t="s">
        <v>1937</v>
      </c>
      <c r="B895" t="s">
        <v>1938</v>
      </c>
      <c r="C895" t="s">
        <v>3157</v>
      </c>
      <c r="D895" t="s">
        <v>455</v>
      </c>
      <c r="E895">
        <v>3697.1991902699901</v>
      </c>
      <c r="F895">
        <v>583.95000000000005</v>
      </c>
      <c r="G895">
        <v>26.610879257515901</v>
      </c>
      <c r="I895">
        <v>39.182406582334899</v>
      </c>
      <c r="K895">
        <v>555.13151102030702</v>
      </c>
      <c r="L895">
        <v>481.76224515429197</v>
      </c>
      <c r="M895">
        <v>64.780785260819798</v>
      </c>
      <c r="N895">
        <v>2.25448521273373</v>
      </c>
      <c r="O895">
        <v>5.9851014641664397</v>
      </c>
      <c r="P895">
        <v>77.492401215805501</v>
      </c>
      <c r="Q895">
        <v>-3.9150349227047E-2</v>
      </c>
    </row>
    <row r="896" spans="1:17" hidden="1" x14ac:dyDescent="0.3">
      <c r="A896" t="s">
        <v>1939</v>
      </c>
      <c r="B896" t="s">
        <v>1940</v>
      </c>
      <c r="C896" t="s">
        <v>3157</v>
      </c>
      <c r="D896" t="s">
        <v>229</v>
      </c>
      <c r="E896">
        <v>3681.0689169000002</v>
      </c>
      <c r="F896">
        <v>206.04</v>
      </c>
      <c r="G896">
        <v>35.478142784179902</v>
      </c>
      <c r="H896">
        <v>13.551032737062901</v>
      </c>
      <c r="I896">
        <v>51.8406592766936</v>
      </c>
      <c r="J896">
        <v>2.1493148453266602</v>
      </c>
      <c r="K896">
        <v>189.26541899211</v>
      </c>
      <c r="L896">
        <v>154.953284976742</v>
      </c>
      <c r="M896">
        <v>50.284695406613402</v>
      </c>
      <c r="N896">
        <v>1.30560865229899</v>
      </c>
      <c r="O896">
        <v>7.2607260726072598</v>
      </c>
      <c r="P896">
        <v>98.976339932399796</v>
      </c>
      <c r="Q896">
        <v>0.162635113562698</v>
      </c>
    </row>
    <row r="897" spans="1:17" x14ac:dyDescent="0.3">
      <c r="A897" t="s">
        <v>1941</v>
      </c>
      <c r="B897" t="s">
        <v>1942</v>
      </c>
      <c r="C897" t="s">
        <v>3144</v>
      </c>
      <c r="D897" t="s">
        <v>234</v>
      </c>
      <c r="E897">
        <v>3668.8518726299999</v>
      </c>
      <c r="F897">
        <v>434.7</v>
      </c>
      <c r="G897">
        <v>-33.756381983245703</v>
      </c>
      <c r="H897">
        <v>-6.5481357205682</v>
      </c>
      <c r="I897">
        <v>-34.0467526177721</v>
      </c>
      <c r="J897">
        <v>-1.3711061891773</v>
      </c>
      <c r="K897">
        <v>472.33260422094497</v>
      </c>
      <c r="L897">
        <v>494.66377173661601</v>
      </c>
      <c r="M897">
        <v>25.490600168484601</v>
      </c>
      <c r="N897">
        <v>1.25082346795507</v>
      </c>
      <c r="O897">
        <v>60.8005521048999</v>
      </c>
      <c r="P897">
        <v>0.161290322580631</v>
      </c>
    </row>
    <row r="898" spans="1:17" hidden="1" x14ac:dyDescent="0.3">
      <c r="A898" t="s">
        <v>1943</v>
      </c>
      <c r="B898" t="s">
        <v>1944</v>
      </c>
      <c r="C898" t="s">
        <v>3157</v>
      </c>
      <c r="D898" t="s">
        <v>89</v>
      </c>
      <c r="E898">
        <v>3662.6025912</v>
      </c>
      <c r="F898">
        <v>2977.9</v>
      </c>
      <c r="G898">
        <v>15.9856332323097</v>
      </c>
      <c r="H898">
        <v>-5.2629941150262196</v>
      </c>
      <c r="I898">
        <v>1.3983297315690699</v>
      </c>
      <c r="J898">
        <v>-1.6062455242371201</v>
      </c>
      <c r="K898">
        <v>3058.7035887329298</v>
      </c>
      <c r="L898">
        <v>2816.5870792130099</v>
      </c>
      <c r="M898">
        <v>52.147631770985299</v>
      </c>
      <c r="N898">
        <v>0.60109001498225201</v>
      </c>
      <c r="O898">
        <v>28.118808556365199</v>
      </c>
      <c r="P898">
        <v>63.043061677023701</v>
      </c>
      <c r="Q898">
        <v>0.17674053895663799</v>
      </c>
    </row>
    <row r="899" spans="1:17" hidden="1" x14ac:dyDescent="0.3">
      <c r="A899" t="s">
        <v>1945</v>
      </c>
      <c r="B899" t="s">
        <v>1946</v>
      </c>
      <c r="C899" t="s">
        <v>3157</v>
      </c>
      <c r="D899" t="s">
        <v>89</v>
      </c>
      <c r="E899">
        <v>3659.72073831748</v>
      </c>
      <c r="F899">
        <v>3029.95</v>
      </c>
      <c r="G899">
        <v>342.83865757029298</v>
      </c>
      <c r="H899">
        <v>23.539829562400399</v>
      </c>
      <c r="I899">
        <v>170.16019559413101</v>
      </c>
      <c r="J899">
        <v>9.6807795983504406</v>
      </c>
      <c r="K899">
        <v>2625.7955243586598</v>
      </c>
      <c r="L899">
        <v>1806.47032570909</v>
      </c>
      <c r="M899">
        <v>58.022691378153901</v>
      </c>
      <c r="N899">
        <v>0.97080754233497801</v>
      </c>
      <c r="O899">
        <v>8.0215845145959506</v>
      </c>
      <c r="P899">
        <v>415.69228150795601</v>
      </c>
    </row>
    <row r="900" spans="1:17" hidden="1" x14ac:dyDescent="0.3">
      <c r="A900" t="s">
        <v>1947</v>
      </c>
      <c r="B900" t="s">
        <v>1948</v>
      </c>
      <c r="C900" t="s">
        <v>3157</v>
      </c>
      <c r="D900" t="s">
        <v>1949</v>
      </c>
      <c r="E900">
        <v>3655.7170760499998</v>
      </c>
      <c r="F900">
        <v>800.5</v>
      </c>
      <c r="G900">
        <v>114.385722580311</v>
      </c>
      <c r="H900">
        <v>7.7828722870901803</v>
      </c>
      <c r="I900">
        <v>108.41144954349301</v>
      </c>
      <c r="J900">
        <v>5.0591298069041697</v>
      </c>
      <c r="K900">
        <v>745.62855117422998</v>
      </c>
      <c r="L900">
        <v>497.93912166420898</v>
      </c>
      <c r="M900">
        <v>63.478949356676303</v>
      </c>
      <c r="N900">
        <v>1.7316366613396199</v>
      </c>
      <c r="O900">
        <v>5.80886945658962</v>
      </c>
      <c r="P900">
        <v>212.93979671618399</v>
      </c>
    </row>
    <row r="901" spans="1:17" hidden="1" x14ac:dyDescent="0.3">
      <c r="A901" t="s">
        <v>1950</v>
      </c>
      <c r="B901" t="s">
        <v>1951</v>
      </c>
      <c r="C901" t="s">
        <v>3157</v>
      </c>
      <c r="D901" t="s">
        <v>384</v>
      </c>
      <c r="E901">
        <v>3654.3938740499998</v>
      </c>
      <c r="F901">
        <v>1104.5</v>
      </c>
      <c r="G901">
        <v>63.989761740096903</v>
      </c>
      <c r="H901">
        <v>6.2642400478697002</v>
      </c>
      <c r="I901">
        <v>50.582915367324297</v>
      </c>
      <c r="J901">
        <v>7.0366877886719799</v>
      </c>
      <c r="K901">
        <v>1029.39263703234</v>
      </c>
      <c r="L901">
        <v>829.24445122584495</v>
      </c>
      <c r="M901">
        <v>52.4279059289766</v>
      </c>
      <c r="N901">
        <v>0.38221382450272001</v>
      </c>
      <c r="O901">
        <v>23.132639203259298</v>
      </c>
      <c r="P901">
        <v>115.849130349814</v>
      </c>
      <c r="Q901">
        <v>1.6451389134030998E-2</v>
      </c>
    </row>
    <row r="902" spans="1:17" hidden="1" x14ac:dyDescent="0.3">
      <c r="A902" t="s">
        <v>1952</v>
      </c>
      <c r="B902" t="s">
        <v>1953</v>
      </c>
      <c r="C902" t="s">
        <v>3157</v>
      </c>
      <c r="D902" t="s">
        <v>509</v>
      </c>
      <c r="E902">
        <v>3649.2783470999998</v>
      </c>
      <c r="F902">
        <v>3004.2</v>
      </c>
      <c r="G902">
        <v>24.662520803410999</v>
      </c>
      <c r="H902">
        <v>-2.3780355632033499</v>
      </c>
      <c r="I902">
        <v>13.455626104765599</v>
      </c>
      <c r="J902">
        <v>0.780335894514815</v>
      </c>
      <c r="K902">
        <v>3115.4037864584602</v>
      </c>
      <c r="L902">
        <v>2755.79326536702</v>
      </c>
      <c r="M902">
        <v>36.229811094023098</v>
      </c>
      <c r="N902">
        <v>0.57826976397041796</v>
      </c>
      <c r="O902">
        <v>15.5049597230543</v>
      </c>
      <c r="P902">
        <v>55.932731236374899</v>
      </c>
      <c r="Q902">
        <v>6.7625089131318997E-2</v>
      </c>
    </row>
    <row r="903" spans="1:17" x14ac:dyDescent="0.3">
      <c r="A903" t="s">
        <v>1954</v>
      </c>
      <c r="B903" t="s">
        <v>1955</v>
      </c>
      <c r="C903" t="s">
        <v>3142</v>
      </c>
      <c r="D903" t="s">
        <v>1956</v>
      </c>
      <c r="E903">
        <v>3641.35326386</v>
      </c>
      <c r="F903">
        <v>217.34</v>
      </c>
      <c r="G903">
        <v>-43.265966356240199</v>
      </c>
      <c r="H903">
        <v>-2.6985466414783899</v>
      </c>
      <c r="I903">
        <v>-19.361243878877598</v>
      </c>
      <c r="J903">
        <v>-1.17450339894026</v>
      </c>
      <c r="K903">
        <v>227.69636655545801</v>
      </c>
      <c r="L903">
        <v>231.57117147285001</v>
      </c>
      <c r="M903">
        <v>30.054514710850299</v>
      </c>
      <c r="N903">
        <v>0.46962624929864899</v>
      </c>
      <c r="O903">
        <v>29.290512560964299</v>
      </c>
      <c r="P903">
        <v>10.5493387589013</v>
      </c>
    </row>
    <row r="904" spans="1:17" hidden="1" x14ac:dyDescent="0.3">
      <c r="A904" t="s">
        <v>1957</v>
      </c>
      <c r="B904" t="s">
        <v>1958</v>
      </c>
      <c r="C904" t="s">
        <v>3157</v>
      </c>
      <c r="D904" t="s">
        <v>736</v>
      </c>
      <c r="E904">
        <v>3623.6976000750001</v>
      </c>
      <c r="F904">
        <v>778.95</v>
      </c>
      <c r="G904">
        <v>-46.871671220477403</v>
      </c>
      <c r="H904">
        <v>-10.713688559470601</v>
      </c>
      <c r="I904">
        <v>-18.101757199157401</v>
      </c>
      <c r="J904">
        <v>-0.76898462124602895</v>
      </c>
      <c r="K904">
        <v>828.41137717103595</v>
      </c>
      <c r="L904">
        <v>873.24548833006804</v>
      </c>
      <c r="M904">
        <v>31.744052683920099</v>
      </c>
      <c r="N904">
        <v>0.15212987129980601</v>
      </c>
      <c r="O904">
        <v>33.513062455869999</v>
      </c>
      <c r="P904">
        <v>8.3681135225375591</v>
      </c>
      <c r="Q904">
        <v>-8.5491368077396004E-2</v>
      </c>
    </row>
    <row r="905" spans="1:17" hidden="1" x14ac:dyDescent="0.3">
      <c r="A905" t="s">
        <v>1959</v>
      </c>
      <c r="B905" t="s">
        <v>1960</v>
      </c>
      <c r="C905" t="s">
        <v>3157</v>
      </c>
      <c r="D905" t="s">
        <v>24</v>
      </c>
      <c r="E905">
        <v>3621.90249455</v>
      </c>
      <c r="F905">
        <v>435.25</v>
      </c>
      <c r="G905">
        <v>13.182153065048</v>
      </c>
      <c r="H905">
        <v>10.3061944814649</v>
      </c>
      <c r="I905">
        <v>39.380405814120301</v>
      </c>
      <c r="J905">
        <v>1.22260767007133</v>
      </c>
      <c r="K905">
        <v>390.79954981450697</v>
      </c>
      <c r="L905">
        <v>336.02785318231997</v>
      </c>
      <c r="M905">
        <v>68.887825008284906</v>
      </c>
      <c r="N905">
        <v>0.51590620469959902</v>
      </c>
      <c r="O905">
        <v>7.2946582423894402</v>
      </c>
      <c r="P905">
        <v>74.5188452285485</v>
      </c>
      <c r="Q905">
        <v>-2.5995428991349E-2</v>
      </c>
    </row>
    <row r="906" spans="1:17" hidden="1" x14ac:dyDescent="0.3">
      <c r="A906" t="s">
        <v>1961</v>
      </c>
      <c r="B906" t="s">
        <v>1962</v>
      </c>
      <c r="C906" t="s">
        <v>3157</v>
      </c>
      <c r="D906" t="s">
        <v>54</v>
      </c>
      <c r="E906">
        <v>3621.7504364249999</v>
      </c>
      <c r="F906">
        <v>266.14999999999998</v>
      </c>
      <c r="G906">
        <v>25.483036263291801</v>
      </c>
      <c r="H906">
        <v>-0.96674150814404702</v>
      </c>
      <c r="I906">
        <v>-4.2561439525283804</v>
      </c>
      <c r="J906">
        <v>-0.409733153188865</v>
      </c>
      <c r="K906">
        <v>278.07307845803399</v>
      </c>
      <c r="L906">
        <v>241.23404258641401</v>
      </c>
      <c r="M906">
        <v>25.509504957906699</v>
      </c>
      <c r="N906">
        <v>0.49474740355079699</v>
      </c>
      <c r="O906">
        <v>28.874694721021999</v>
      </c>
      <c r="P906">
        <v>68.984126984126902</v>
      </c>
      <c r="Q906">
        <v>1.9036419626829999E-3</v>
      </c>
    </row>
    <row r="907" spans="1:17" x14ac:dyDescent="0.3">
      <c r="A907" t="s">
        <v>1963</v>
      </c>
      <c r="B907" t="s">
        <v>1964</v>
      </c>
      <c r="C907" t="s">
        <v>3151</v>
      </c>
      <c r="D907" t="s">
        <v>117</v>
      </c>
      <c r="E907">
        <v>3589.3728584999999</v>
      </c>
      <c r="F907">
        <v>822.25</v>
      </c>
      <c r="G907">
        <v>37.814533222529803</v>
      </c>
      <c r="H907">
        <v>0.62968706483246095</v>
      </c>
      <c r="I907">
        <v>-15.2115239954221</v>
      </c>
      <c r="J907">
        <v>-2.5089740762431E-2</v>
      </c>
      <c r="K907">
        <v>832.12392758702902</v>
      </c>
      <c r="L907">
        <v>782.54889096240095</v>
      </c>
      <c r="M907">
        <v>41.405988290501199</v>
      </c>
      <c r="N907">
        <v>0.65179843934299697</v>
      </c>
      <c r="O907">
        <v>31.711766494375102</v>
      </c>
      <c r="P907">
        <v>94.155844155844093</v>
      </c>
      <c r="Q907">
        <v>8.7787778411181003E-2</v>
      </c>
    </row>
    <row r="908" spans="1:17" x14ac:dyDescent="0.3">
      <c r="A908" t="s">
        <v>1965</v>
      </c>
      <c r="B908" t="s">
        <v>1966</v>
      </c>
      <c r="C908" t="s">
        <v>3153</v>
      </c>
      <c r="D908" t="s">
        <v>432</v>
      </c>
      <c r="E908">
        <v>3585.585219865</v>
      </c>
      <c r="F908">
        <v>497.65</v>
      </c>
      <c r="G908">
        <v>2.82328391502437</v>
      </c>
      <c r="H908">
        <v>6.3988416557658896</v>
      </c>
      <c r="I908">
        <v>-0.54136249748736098</v>
      </c>
      <c r="J908">
        <v>3.3455910200723999</v>
      </c>
      <c r="K908">
        <v>489.79949831935699</v>
      </c>
      <c r="L908">
        <v>463.65384690291199</v>
      </c>
      <c r="M908">
        <v>58.065072826646002</v>
      </c>
      <c r="N908">
        <v>0.70708606527439399</v>
      </c>
      <c r="O908">
        <v>11.463880237114401</v>
      </c>
      <c r="P908">
        <v>42.982330124981999</v>
      </c>
      <c r="Q908">
        <v>-6.9020876919104995E-2</v>
      </c>
    </row>
    <row r="909" spans="1:17" x14ac:dyDescent="0.3">
      <c r="A909" t="s">
        <v>1967</v>
      </c>
      <c r="B909" t="s">
        <v>1968</v>
      </c>
      <c r="C909" t="s">
        <v>3142</v>
      </c>
      <c r="D909" t="s">
        <v>24</v>
      </c>
      <c r="E909">
        <v>3584.4456471599901</v>
      </c>
      <c r="F909">
        <v>114.31</v>
      </c>
      <c r="G909">
        <v>-34.419953988750898</v>
      </c>
      <c r="H909">
        <v>-3.4253741002551701</v>
      </c>
      <c r="I909">
        <v>-16.845617259077301</v>
      </c>
      <c r="J909">
        <v>-2.3163491541880901</v>
      </c>
      <c r="K909">
        <v>121.031595886605</v>
      </c>
      <c r="L909">
        <v>125.37881851215801</v>
      </c>
      <c r="M909">
        <v>25.801999226843598</v>
      </c>
      <c r="N909">
        <v>0.79245859944138997</v>
      </c>
      <c r="O909">
        <v>42.9883649724433</v>
      </c>
      <c r="P909">
        <v>4.0127388535031701</v>
      </c>
      <c r="Q909">
        <v>1.2006055815898E-2</v>
      </c>
    </row>
    <row r="910" spans="1:17" hidden="1" x14ac:dyDescent="0.3">
      <c r="A910" t="s">
        <v>1969</v>
      </c>
      <c r="B910" t="s">
        <v>1970</v>
      </c>
      <c r="C910" t="s">
        <v>3157</v>
      </c>
      <c r="D910" t="s">
        <v>278</v>
      </c>
      <c r="E910">
        <v>3579.6905280000001</v>
      </c>
      <c r="F910">
        <v>164.1</v>
      </c>
      <c r="G910">
        <v>67.746792579590604</v>
      </c>
      <c r="H910">
        <v>-0.201938125058676</v>
      </c>
      <c r="I910">
        <v>192.98730963646599</v>
      </c>
      <c r="J910">
        <v>0.48086649045958002</v>
      </c>
      <c r="K910">
        <v>179.56138482202499</v>
      </c>
      <c r="L910">
        <v>143.00467486161801</v>
      </c>
      <c r="M910">
        <v>46.948809488906399</v>
      </c>
      <c r="N910">
        <v>1.0481173685996501</v>
      </c>
      <c r="O910">
        <v>59.049360146252198</v>
      </c>
      <c r="P910">
        <v>256.119791666666</v>
      </c>
      <c r="Q910">
        <v>0.20708154656910199</v>
      </c>
    </row>
    <row r="911" spans="1:17" x14ac:dyDescent="0.3">
      <c r="A911" t="s">
        <v>1971</v>
      </c>
      <c r="B911" t="s">
        <v>1972</v>
      </c>
      <c r="C911" t="s">
        <v>3142</v>
      </c>
      <c r="D911" t="s">
        <v>54</v>
      </c>
      <c r="E911">
        <v>3570.6050857999999</v>
      </c>
      <c r="F911">
        <v>500.75</v>
      </c>
      <c r="G911">
        <v>-62.539591241420297</v>
      </c>
      <c r="H911">
        <v>-13.8953684536505</v>
      </c>
      <c r="I911">
        <v>-53.412791477999299</v>
      </c>
      <c r="J911">
        <v>-8.9422076859871993</v>
      </c>
      <c r="K911">
        <v>595.95941176410395</v>
      </c>
      <c r="L911">
        <v>724.707329493565</v>
      </c>
      <c r="M911">
        <v>12.8470129750387</v>
      </c>
      <c r="N911">
        <v>1.06780312132344</v>
      </c>
      <c r="O911">
        <v>148.267598602096</v>
      </c>
      <c r="P911">
        <v>2.1938775510204001</v>
      </c>
      <c r="Q911">
        <v>-6.9097242094840004E-3</v>
      </c>
    </row>
    <row r="912" spans="1:17" hidden="1" x14ac:dyDescent="0.3">
      <c r="A912" t="s">
        <v>1973</v>
      </c>
      <c r="B912" t="s">
        <v>1974</v>
      </c>
      <c r="C912" t="s">
        <v>3157</v>
      </c>
      <c r="D912" t="s">
        <v>268</v>
      </c>
      <c r="E912">
        <v>3556.0045064000001</v>
      </c>
      <c r="F912">
        <v>2092.4</v>
      </c>
      <c r="G912">
        <v>48.969015151471801</v>
      </c>
      <c r="H912">
        <v>-9.59456457449018</v>
      </c>
      <c r="I912">
        <v>20.139736932585102</v>
      </c>
      <c r="J912">
        <v>-1.45240344201506</v>
      </c>
      <c r="K912">
        <v>2283.45280671717</v>
      </c>
      <c r="L912">
        <v>1992.1893174992999</v>
      </c>
      <c r="M912">
        <v>36.504173966430002</v>
      </c>
      <c r="N912">
        <v>0.47012851125854799</v>
      </c>
      <c r="O912">
        <v>33.817625692984102</v>
      </c>
      <c r="P912">
        <v>88.802165576359101</v>
      </c>
      <c r="Q912">
        <v>1.0649819041804001E-2</v>
      </c>
    </row>
    <row r="913" spans="1:17" hidden="1" x14ac:dyDescent="0.3">
      <c r="A913" t="s">
        <v>1975</v>
      </c>
      <c r="B913" t="s">
        <v>1976</v>
      </c>
      <c r="C913" t="s">
        <v>3157</v>
      </c>
      <c r="D913" t="s">
        <v>48</v>
      </c>
      <c r="E913">
        <v>3552.9772200000002</v>
      </c>
      <c r="F913">
        <v>285.05</v>
      </c>
      <c r="G913">
        <v>16.152256859555099</v>
      </c>
      <c r="H913">
        <v>30.579473833691701</v>
      </c>
      <c r="I913">
        <v>66.463874823533004</v>
      </c>
      <c r="J913">
        <v>12.9196953014825</v>
      </c>
      <c r="K913">
        <v>249.32047260021301</v>
      </c>
      <c r="L913">
        <v>217.29722406676601</v>
      </c>
      <c r="M913">
        <v>64.212837719790997</v>
      </c>
      <c r="N913">
        <v>1.1120350273933199</v>
      </c>
      <c r="O913">
        <v>7.6477810910366504</v>
      </c>
      <c r="P913">
        <v>102.163120567375</v>
      </c>
    </row>
    <row r="914" spans="1:17" hidden="1" x14ac:dyDescent="0.3">
      <c r="A914" t="s">
        <v>1977</v>
      </c>
      <c r="B914" t="s">
        <v>1978</v>
      </c>
      <c r="C914" t="s">
        <v>3157</v>
      </c>
      <c r="D914" t="s">
        <v>133</v>
      </c>
      <c r="E914">
        <v>3549.3820280800001</v>
      </c>
      <c r="F914">
        <v>274.39999999999998</v>
      </c>
      <c r="G914">
        <v>318.01116911067601</v>
      </c>
      <c r="H914">
        <v>10.440833404353601</v>
      </c>
      <c r="I914">
        <v>95.4244515231929</v>
      </c>
      <c r="J914">
        <v>-3.05866010950353</v>
      </c>
      <c r="K914">
        <v>267.56662652285098</v>
      </c>
      <c r="L914">
        <v>190.77643313065099</v>
      </c>
      <c r="M914">
        <v>43.064304476241297</v>
      </c>
      <c r="N914">
        <v>0.88144611380776305</v>
      </c>
      <c r="O914">
        <v>25.4737609329446</v>
      </c>
      <c r="P914">
        <v>444.444444444444</v>
      </c>
      <c r="Q914">
        <v>0.16822262188231801</v>
      </c>
    </row>
    <row r="915" spans="1:17" x14ac:dyDescent="0.3">
      <c r="A915" t="s">
        <v>1979</v>
      </c>
      <c r="B915" t="s">
        <v>1980</v>
      </c>
      <c r="C915" t="s">
        <v>3159</v>
      </c>
      <c r="D915" t="s">
        <v>1981</v>
      </c>
      <c r="E915">
        <v>3543.7492090000001</v>
      </c>
      <c r="F915">
        <v>20.02</v>
      </c>
      <c r="G915">
        <v>-24.826683996668599</v>
      </c>
      <c r="H915">
        <v>-3.4215137161266398</v>
      </c>
      <c r="I915">
        <v>-20.748066408101799</v>
      </c>
      <c r="J915">
        <v>3.8559074397552302</v>
      </c>
      <c r="K915">
        <v>20.873615393577701</v>
      </c>
      <c r="L915">
        <v>21.127554929244798</v>
      </c>
      <c r="M915">
        <v>43.173280828820303</v>
      </c>
      <c r="N915">
        <v>0.65667943562921405</v>
      </c>
      <c r="O915">
        <v>39.610389610389603</v>
      </c>
      <c r="P915">
        <v>17.764705882352899</v>
      </c>
      <c r="Q915">
        <v>-5.1146830208617003E-2</v>
      </c>
    </row>
    <row r="916" spans="1:17" hidden="1" x14ac:dyDescent="0.3">
      <c r="A916" t="s">
        <v>1982</v>
      </c>
      <c r="B916" t="s">
        <v>1983</v>
      </c>
      <c r="C916" t="s">
        <v>3157</v>
      </c>
      <c r="D916" t="s">
        <v>51</v>
      </c>
      <c r="E916">
        <v>3537.5573282250002</v>
      </c>
      <c r="F916">
        <v>324.64999999999998</v>
      </c>
      <c r="G916">
        <v>106.966173146188</v>
      </c>
      <c r="H916">
        <v>-0.35258951690892398</v>
      </c>
      <c r="I916">
        <v>15.3828564479221</v>
      </c>
      <c r="J916">
        <v>0.53383758530027903</v>
      </c>
      <c r="K916">
        <v>344.75307058933299</v>
      </c>
      <c r="L916">
        <v>285.96348060656499</v>
      </c>
      <c r="M916">
        <v>28.876115261856199</v>
      </c>
      <c r="N916">
        <v>0.57420865146002298</v>
      </c>
      <c r="O916">
        <v>20.129370090867098</v>
      </c>
      <c r="P916">
        <v>200.04621072088699</v>
      </c>
      <c r="Q916">
        <v>0.14833219304192</v>
      </c>
    </row>
    <row r="917" spans="1:17" x14ac:dyDescent="0.3">
      <c r="A917" t="s">
        <v>1984</v>
      </c>
      <c r="B917" t="s">
        <v>1985</v>
      </c>
      <c r="C917" t="s">
        <v>3141</v>
      </c>
      <c r="D917" t="s">
        <v>21</v>
      </c>
      <c r="E917">
        <v>3532.7428105250001</v>
      </c>
      <c r="F917">
        <v>598.45000000000005</v>
      </c>
      <c r="G917">
        <v>-25.143440978744401</v>
      </c>
      <c r="H917">
        <v>-4.3861152806703902</v>
      </c>
      <c r="I917">
        <v>-12.9531840308835</v>
      </c>
      <c r="J917">
        <v>-1.8189400747014099</v>
      </c>
      <c r="K917">
        <v>615.63122717145097</v>
      </c>
      <c r="L917">
        <v>604.14214704943504</v>
      </c>
      <c r="M917">
        <v>41.771192826746898</v>
      </c>
      <c r="N917">
        <v>0.402264934554179</v>
      </c>
      <c r="O917">
        <v>32.258334029576297</v>
      </c>
      <c r="P917">
        <v>32.988888888888802</v>
      </c>
      <c r="Q917">
        <v>6.867668478392E-2</v>
      </c>
    </row>
    <row r="918" spans="1:17" hidden="1" x14ac:dyDescent="0.3">
      <c r="A918" t="s">
        <v>1986</v>
      </c>
      <c r="B918" t="s">
        <v>1987</v>
      </c>
      <c r="C918" t="s">
        <v>3157</v>
      </c>
      <c r="D918" t="s">
        <v>1988</v>
      </c>
      <c r="E918">
        <v>3504.8362499999998</v>
      </c>
      <c r="F918">
        <v>1378.5</v>
      </c>
      <c r="G918">
        <v>92.759853705660603</v>
      </c>
      <c r="H918">
        <v>1.0807257356459099</v>
      </c>
      <c r="I918">
        <v>19.606452625677701</v>
      </c>
      <c r="J918">
        <v>-2.3519881814522798</v>
      </c>
      <c r="K918">
        <v>1427.5014551547299</v>
      </c>
      <c r="L918">
        <v>1251.87300033366</v>
      </c>
      <c r="M918">
        <v>41.775789323376401</v>
      </c>
      <c r="N918">
        <v>0.358731397736399</v>
      </c>
      <c r="O918">
        <v>21.142546245919402</v>
      </c>
      <c r="P918">
        <v>119.50636942675099</v>
      </c>
      <c r="Q918">
        <v>2.1016491734311998E-2</v>
      </c>
    </row>
    <row r="919" spans="1:17" hidden="1" x14ac:dyDescent="0.3">
      <c r="A919" t="s">
        <v>1989</v>
      </c>
      <c r="B919" t="s">
        <v>1990</v>
      </c>
      <c r="C919" t="s">
        <v>3157</v>
      </c>
      <c r="E919">
        <v>3504.25</v>
      </c>
      <c r="F919">
        <v>655</v>
      </c>
      <c r="G919">
        <v>740.10237041431901</v>
      </c>
      <c r="H919">
        <v>-1.6392666654008501</v>
      </c>
      <c r="I919">
        <v>-2.21629383285104</v>
      </c>
      <c r="J919">
        <v>-0.94294519881692296</v>
      </c>
      <c r="K919">
        <v>643.51816428380698</v>
      </c>
      <c r="L919">
        <v>529.13247534063203</v>
      </c>
      <c r="M919">
        <v>49.082830044694298</v>
      </c>
      <c r="N919">
        <v>1.05146919522719</v>
      </c>
      <c r="O919">
        <v>21.0152671755725</v>
      </c>
      <c r="P919">
        <v>800.962861072902</v>
      </c>
      <c r="Q919">
        <v>0.167590566241169</v>
      </c>
    </row>
    <row r="920" spans="1:17" x14ac:dyDescent="0.3">
      <c r="A920" t="s">
        <v>1991</v>
      </c>
      <c r="B920" t="s">
        <v>1992</v>
      </c>
      <c r="C920" t="s">
        <v>3151</v>
      </c>
      <c r="D920" t="s">
        <v>268</v>
      </c>
      <c r="E920">
        <v>3494.9227944599902</v>
      </c>
      <c r="F920">
        <v>1113.3</v>
      </c>
      <c r="G920">
        <v>-26.0457887128956</v>
      </c>
      <c r="H920">
        <v>-2.5692441150262302</v>
      </c>
      <c r="I920">
        <v>17.397574796004601</v>
      </c>
      <c r="J920">
        <v>3.4922551252899701</v>
      </c>
      <c r="K920">
        <v>1156.04534941614</v>
      </c>
      <c r="L920">
        <v>1085.3329500380401</v>
      </c>
      <c r="M920">
        <v>35.332702163031399</v>
      </c>
      <c r="N920">
        <v>0.35739554019380998</v>
      </c>
      <c r="O920">
        <v>23.506691817120199</v>
      </c>
      <c r="P920">
        <v>48.114148872480499</v>
      </c>
      <c r="Q920">
        <v>-5.2683667832125997E-2</v>
      </c>
    </row>
    <row r="921" spans="1:17" hidden="1" x14ac:dyDescent="0.3">
      <c r="A921" t="s">
        <v>1993</v>
      </c>
      <c r="B921" t="s">
        <v>1994</v>
      </c>
      <c r="C921" t="s">
        <v>3157</v>
      </c>
      <c r="D921" t="s">
        <v>51</v>
      </c>
      <c r="E921">
        <v>3486.6619221449901</v>
      </c>
      <c r="F921">
        <v>803.85</v>
      </c>
      <c r="G921">
        <v>131.48970315662601</v>
      </c>
      <c r="H921">
        <v>6.1789093969216404</v>
      </c>
      <c r="I921">
        <v>72.363612206680102</v>
      </c>
      <c r="J921">
        <v>7.4220665280706202</v>
      </c>
      <c r="K921">
        <v>721.85340195210802</v>
      </c>
      <c r="L921">
        <v>560.20051664308198</v>
      </c>
      <c r="M921">
        <v>70.528083209763096</v>
      </c>
      <c r="N921">
        <v>0.85580321685067196</v>
      </c>
      <c r="O921">
        <v>3.2530944828015098</v>
      </c>
      <c r="P921">
        <v>205.00998220122699</v>
      </c>
      <c r="Q921">
        <v>-2.1111546395706001E-2</v>
      </c>
    </row>
    <row r="922" spans="1:17" hidden="1" x14ac:dyDescent="0.3">
      <c r="A922" t="s">
        <v>1995</v>
      </c>
      <c r="B922" t="s">
        <v>1996</v>
      </c>
      <c r="C922" t="s">
        <v>3157</v>
      </c>
      <c r="D922" t="s">
        <v>1343</v>
      </c>
      <c r="E922">
        <v>3483.6470182799999</v>
      </c>
      <c r="F922">
        <v>795.6</v>
      </c>
      <c r="G922">
        <v>-7.3466939731525898</v>
      </c>
      <c r="H922">
        <v>2.5096905096711</v>
      </c>
      <c r="I922">
        <v>35.790181157962103</v>
      </c>
      <c r="J922">
        <v>6.2240534933574096</v>
      </c>
      <c r="K922">
        <v>779.26738330313799</v>
      </c>
      <c r="L922">
        <v>702.29580499327994</v>
      </c>
      <c r="M922">
        <v>53.379343924349797</v>
      </c>
      <c r="N922">
        <v>0.63422130781621799</v>
      </c>
      <c r="O922">
        <v>23.554550025138202</v>
      </c>
      <c r="P922">
        <v>77.114870881567199</v>
      </c>
      <c r="Q922">
        <v>-2.5533791539734001E-2</v>
      </c>
    </row>
    <row r="923" spans="1:17" x14ac:dyDescent="0.3">
      <c r="A923" t="s">
        <v>1997</v>
      </c>
      <c r="B923" t="s">
        <v>1998</v>
      </c>
      <c r="C923" t="s">
        <v>3151</v>
      </c>
      <c r="D923" t="s">
        <v>552</v>
      </c>
      <c r="E923">
        <v>3481.9397080199901</v>
      </c>
      <c r="F923">
        <v>312.60000000000002</v>
      </c>
      <c r="G923">
        <v>-18.762649355812702</v>
      </c>
      <c r="H923">
        <v>-1.01057320014229</v>
      </c>
      <c r="I923">
        <v>-10.320422021340001</v>
      </c>
      <c r="J923">
        <v>-1.6572857376139301</v>
      </c>
      <c r="K923">
        <v>335.81627974180299</v>
      </c>
      <c r="L923">
        <v>332.06350940745301</v>
      </c>
      <c r="M923">
        <v>33.780759168406099</v>
      </c>
      <c r="N923">
        <v>0.49078805445623702</v>
      </c>
      <c r="O923">
        <v>44.561740243122102</v>
      </c>
      <c r="P923">
        <v>32.851678708032203</v>
      </c>
    </row>
    <row r="924" spans="1:17" hidden="1" x14ac:dyDescent="0.3">
      <c r="A924" t="s">
        <v>1999</v>
      </c>
      <c r="B924" t="s">
        <v>2000</v>
      </c>
      <c r="C924" t="s">
        <v>3157</v>
      </c>
      <c r="D924" t="s">
        <v>117</v>
      </c>
      <c r="E924">
        <v>3469.4634912749998</v>
      </c>
      <c r="F924">
        <v>1059.75</v>
      </c>
      <c r="G924">
        <v>7.1623101451736098</v>
      </c>
      <c r="H924">
        <v>-11.699256906219601</v>
      </c>
      <c r="I924">
        <v>3.5424035657884501</v>
      </c>
      <c r="J924">
        <v>3.5036217141339598</v>
      </c>
      <c r="K924">
        <v>1091.4868686468899</v>
      </c>
      <c r="L924">
        <v>959.09078515731301</v>
      </c>
      <c r="M924">
        <v>37.120236176133098</v>
      </c>
      <c r="N924">
        <v>0.692187088307746</v>
      </c>
      <c r="O924">
        <v>25.501297475819701</v>
      </c>
      <c r="P924">
        <v>47.1875</v>
      </c>
      <c r="Q924">
        <v>0.123740641960426</v>
      </c>
    </row>
    <row r="925" spans="1:17" hidden="1" x14ac:dyDescent="0.3">
      <c r="A925" t="s">
        <v>2001</v>
      </c>
      <c r="B925" t="s">
        <v>2002</v>
      </c>
      <c r="C925" t="s">
        <v>3157</v>
      </c>
      <c r="D925" t="s">
        <v>51</v>
      </c>
      <c r="E925">
        <v>3443.7010953079998</v>
      </c>
      <c r="F925">
        <v>134.11000000000001</v>
      </c>
      <c r="G925">
        <v>33.783375174928999</v>
      </c>
      <c r="H925">
        <v>-3.6307166828418498</v>
      </c>
      <c r="I925">
        <v>35.302372188389299</v>
      </c>
      <c r="J925">
        <v>0.22440048353888101</v>
      </c>
      <c r="K925">
        <v>141.72885979793901</v>
      </c>
      <c r="L925">
        <v>119.925567981382</v>
      </c>
      <c r="M925">
        <v>33.8865391446448</v>
      </c>
      <c r="N925">
        <v>0.38036663550625399</v>
      </c>
      <c r="O925">
        <v>26.0159570501826</v>
      </c>
      <c r="P925">
        <v>77.042904290428993</v>
      </c>
      <c r="Q925">
        <v>1.3984501724643E-2</v>
      </c>
    </row>
    <row r="926" spans="1:17" hidden="1" x14ac:dyDescent="0.3">
      <c r="A926" t="s">
        <v>2003</v>
      </c>
      <c r="B926" t="s">
        <v>2004</v>
      </c>
      <c r="C926" t="s">
        <v>3157</v>
      </c>
      <c r="D926" t="s">
        <v>229</v>
      </c>
      <c r="E926">
        <v>3443.2910253</v>
      </c>
      <c r="F926">
        <v>535.5</v>
      </c>
      <c r="G926">
        <v>118.64848088847999</v>
      </c>
      <c r="H926">
        <v>-5.4363707868040603</v>
      </c>
      <c r="I926">
        <v>51.888297228261699</v>
      </c>
      <c r="J926">
        <v>-3.31481303747197</v>
      </c>
      <c r="K926">
        <v>565.91963409537595</v>
      </c>
      <c r="L926">
        <v>454.45143934637599</v>
      </c>
      <c r="M926">
        <v>34.671933843142803</v>
      </c>
      <c r="N926">
        <v>0.43740706947789798</v>
      </c>
      <c r="O926">
        <v>29.598506069094299</v>
      </c>
      <c r="P926">
        <v>199.162011173184</v>
      </c>
      <c r="Q926">
        <v>0.186263000905901</v>
      </c>
    </row>
    <row r="927" spans="1:17" hidden="1" x14ac:dyDescent="0.3">
      <c r="A927" t="s">
        <v>2005</v>
      </c>
      <c r="B927" t="s">
        <v>2006</v>
      </c>
      <c r="C927" t="s">
        <v>3154</v>
      </c>
      <c r="D927" t="s">
        <v>286</v>
      </c>
      <c r="E927">
        <v>3415.1081487380002</v>
      </c>
      <c r="F927">
        <v>160.03</v>
      </c>
      <c r="G927">
        <v>-46.307180189250197</v>
      </c>
      <c r="H927">
        <v>-5.4974639204068696</v>
      </c>
      <c r="I927">
        <v>-32.915554092830902</v>
      </c>
      <c r="J927">
        <v>1.9378578830378099</v>
      </c>
      <c r="K927">
        <v>170.019282187448</v>
      </c>
      <c r="M927">
        <v>42.502793146353198</v>
      </c>
      <c r="N927">
        <v>0.65001202010836501</v>
      </c>
      <c r="O927">
        <v>46.847466100106203</v>
      </c>
      <c r="P927">
        <v>9.2354948805460602</v>
      </c>
    </row>
    <row r="928" spans="1:17" hidden="1" x14ac:dyDescent="0.3">
      <c r="A928" t="s">
        <v>2007</v>
      </c>
      <c r="B928" t="s">
        <v>2008</v>
      </c>
      <c r="C928" t="s">
        <v>3157</v>
      </c>
      <c r="D928" t="s">
        <v>77</v>
      </c>
      <c r="E928">
        <v>3414.16048</v>
      </c>
      <c r="F928">
        <v>1101.2</v>
      </c>
      <c r="G928">
        <v>75.236907751036497</v>
      </c>
      <c r="H928">
        <v>10.495326622579499</v>
      </c>
      <c r="I928">
        <v>127.14986178367499</v>
      </c>
      <c r="J928">
        <v>12.5887370769589</v>
      </c>
      <c r="K928">
        <v>980.89724347305798</v>
      </c>
      <c r="L928">
        <v>733.82762526324098</v>
      </c>
      <c r="M928">
        <v>60.993721511426202</v>
      </c>
      <c r="N928">
        <v>0.352460951960824</v>
      </c>
      <c r="O928">
        <v>4.2499091899745602</v>
      </c>
      <c r="P928">
        <v>161.47453401400901</v>
      </c>
      <c r="Q928">
        <v>7.2849706850129994E-2</v>
      </c>
    </row>
    <row r="929" spans="1:17" hidden="1" x14ac:dyDescent="0.3">
      <c r="A929" t="s">
        <v>2009</v>
      </c>
      <c r="B929" t="s">
        <v>2010</v>
      </c>
      <c r="C929" t="s">
        <v>3157</v>
      </c>
      <c r="D929" t="s">
        <v>57</v>
      </c>
      <c r="E929">
        <v>3406.3280049479999</v>
      </c>
      <c r="F929">
        <v>225.21</v>
      </c>
      <c r="G929">
        <v>3.9857372969776601</v>
      </c>
      <c r="H929">
        <v>3.5879258377769001</v>
      </c>
      <c r="I929">
        <v>14.8811154867533</v>
      </c>
      <c r="J929">
        <v>-2.2152478202665198</v>
      </c>
      <c r="K929">
        <v>229.05677853192901</v>
      </c>
      <c r="L929">
        <v>206.37387093969701</v>
      </c>
      <c r="M929">
        <v>41.827620501585301</v>
      </c>
      <c r="N929">
        <v>0.82030608221581502</v>
      </c>
      <c r="O929">
        <v>19.8437014342169</v>
      </c>
      <c r="P929">
        <v>59.384288747345998</v>
      </c>
      <c r="Q929">
        <v>0.11366645975538101</v>
      </c>
    </row>
    <row r="930" spans="1:17" hidden="1" x14ac:dyDescent="0.3">
      <c r="A930" t="s">
        <v>2011</v>
      </c>
      <c r="B930" t="s">
        <v>2012</v>
      </c>
      <c r="C930" t="s">
        <v>3157</v>
      </c>
      <c r="D930" t="s">
        <v>529</v>
      </c>
      <c r="E930">
        <v>3389.5125216000001</v>
      </c>
      <c r="F930">
        <v>432</v>
      </c>
      <c r="G930">
        <v>95.425267036231105</v>
      </c>
      <c r="H930">
        <v>7.2902540928590804</v>
      </c>
      <c r="I930">
        <v>33.755470136189103</v>
      </c>
      <c r="J930">
        <v>20.131076555280199</v>
      </c>
      <c r="K930">
        <v>393.07100800804898</v>
      </c>
      <c r="L930">
        <v>317.08930846426</v>
      </c>
      <c r="M930">
        <v>60.607835016540697</v>
      </c>
      <c r="N930">
        <v>0.67336676619424196</v>
      </c>
      <c r="O930">
        <v>15.509259259259199</v>
      </c>
      <c r="P930">
        <v>136.64749383730401</v>
      </c>
      <c r="Q930">
        <v>0.15465358577166999</v>
      </c>
    </row>
    <row r="931" spans="1:17" hidden="1" x14ac:dyDescent="0.3">
      <c r="A931" t="s">
        <v>2013</v>
      </c>
      <c r="B931" t="s">
        <v>2014</v>
      </c>
      <c r="C931" t="s">
        <v>3157</v>
      </c>
      <c r="D931" t="s">
        <v>384</v>
      </c>
      <c r="E931">
        <v>3384.8973619499998</v>
      </c>
      <c r="F931">
        <v>308.10000000000002</v>
      </c>
      <c r="G931">
        <v>3.1814241114395099</v>
      </c>
      <c r="H931">
        <v>16.6209573003248</v>
      </c>
      <c r="I931">
        <v>51.656865970577499</v>
      </c>
      <c r="J931">
        <v>1.1060154414832799</v>
      </c>
      <c r="K931">
        <v>270.98139914600102</v>
      </c>
      <c r="L931">
        <v>235.431268732712</v>
      </c>
      <c r="M931">
        <v>60.309915245761701</v>
      </c>
      <c r="N931">
        <v>1.72874149997624</v>
      </c>
      <c r="O931">
        <v>5.3229470950989901</v>
      </c>
      <c r="P931">
        <v>72.122905027932902</v>
      </c>
      <c r="Q931">
        <v>6.1465504277573003E-2</v>
      </c>
    </row>
    <row r="932" spans="1:17" hidden="1" x14ac:dyDescent="0.3">
      <c r="A932" t="s">
        <v>2015</v>
      </c>
      <c r="B932" t="s">
        <v>2016</v>
      </c>
      <c r="C932" t="s">
        <v>3157</v>
      </c>
      <c r="D932" t="s">
        <v>455</v>
      </c>
      <c r="E932">
        <v>3383.1875</v>
      </c>
      <c r="F932">
        <v>508.75</v>
      </c>
      <c r="G932">
        <v>108.498413502757</v>
      </c>
      <c r="H932">
        <v>4.0444181240629602</v>
      </c>
      <c r="I932">
        <v>149.08248985952099</v>
      </c>
      <c r="J932">
        <v>-1.8239763831990801</v>
      </c>
      <c r="K932">
        <v>440.870183111828</v>
      </c>
      <c r="L932">
        <v>304.04898118831198</v>
      </c>
      <c r="M932">
        <v>46.895684855162401</v>
      </c>
      <c r="N932">
        <v>0.43152484884946801</v>
      </c>
      <c r="O932">
        <v>13.022113022113</v>
      </c>
      <c r="P932">
        <v>187.42937853107301</v>
      </c>
      <c r="Q932">
        <v>0.117276184914878</v>
      </c>
    </row>
    <row r="933" spans="1:17" x14ac:dyDescent="0.3">
      <c r="A933" t="s">
        <v>2017</v>
      </c>
      <c r="B933" t="s">
        <v>2018</v>
      </c>
      <c r="C933" t="s">
        <v>3148</v>
      </c>
      <c r="D933" t="s">
        <v>190</v>
      </c>
      <c r="E933">
        <v>3323.44924485</v>
      </c>
      <c r="F933">
        <v>211.78</v>
      </c>
      <c r="G933">
        <v>-51.671754906388401</v>
      </c>
      <c r="H933">
        <v>0.35989031657475101</v>
      </c>
      <c r="I933">
        <v>-18.2056635812467</v>
      </c>
      <c r="J933">
        <v>0.971184189211168</v>
      </c>
      <c r="K933">
        <v>217.79793497110899</v>
      </c>
      <c r="L933">
        <v>226.91248251650501</v>
      </c>
      <c r="M933">
        <v>44.907921067494598</v>
      </c>
      <c r="N933">
        <v>0.56950942818258399</v>
      </c>
      <c r="O933">
        <v>40.664840872603598</v>
      </c>
      <c r="P933">
        <v>11.1414326948307</v>
      </c>
      <c r="Q933">
        <v>1.6388832596689999E-3</v>
      </c>
    </row>
    <row r="934" spans="1:17" hidden="1" x14ac:dyDescent="0.3">
      <c r="A934" t="s">
        <v>2019</v>
      </c>
      <c r="B934" t="s">
        <v>2020</v>
      </c>
      <c r="C934" t="s">
        <v>3157</v>
      </c>
      <c r="D934" t="s">
        <v>278</v>
      </c>
      <c r="E934">
        <v>3306.8533131899999</v>
      </c>
      <c r="F934">
        <v>1256.1500000000001</v>
      </c>
      <c r="G934">
        <v>-20.064007646388902</v>
      </c>
      <c r="H934">
        <v>-1.37681987260199</v>
      </c>
      <c r="I934">
        <v>-15.6864291198366</v>
      </c>
      <c r="J934">
        <v>4.4311963505002598</v>
      </c>
      <c r="K934">
        <v>1299.62493406197</v>
      </c>
      <c r="L934">
        <v>1308.0380258943601</v>
      </c>
      <c r="M934">
        <v>47.749433133063597</v>
      </c>
      <c r="N934">
        <v>0.30615831624568002</v>
      </c>
      <c r="O934">
        <v>45.121999761174997</v>
      </c>
      <c r="P934">
        <v>13.7713975183407</v>
      </c>
      <c r="Q934">
        <v>7.4730375226565005E-2</v>
      </c>
    </row>
    <row r="935" spans="1:17" hidden="1" x14ac:dyDescent="0.3">
      <c r="A935" t="s">
        <v>2021</v>
      </c>
      <c r="B935" t="s">
        <v>2022</v>
      </c>
      <c r="C935" t="s">
        <v>3157</v>
      </c>
      <c r="D935" t="s">
        <v>384</v>
      </c>
      <c r="E935">
        <v>3304.12273</v>
      </c>
      <c r="F935">
        <v>12876.55</v>
      </c>
      <c r="G935">
        <v>-48.2095440248494</v>
      </c>
      <c r="H935">
        <v>-1.8119489536156499</v>
      </c>
      <c r="I935">
        <v>-0.45598037563011201</v>
      </c>
      <c r="J935">
        <v>2.7982742062652899</v>
      </c>
      <c r="K935">
        <v>12556.538778005601</v>
      </c>
      <c r="L935">
        <v>12323.367337380299</v>
      </c>
      <c r="M935">
        <v>51.639334762952899</v>
      </c>
      <c r="N935">
        <v>0.38825405639657701</v>
      </c>
      <c r="O935">
        <v>33.382000613518301</v>
      </c>
      <c r="P935">
        <v>41.5005494505494</v>
      </c>
      <c r="Q935">
        <v>-3.9679662591256E-2</v>
      </c>
    </row>
    <row r="936" spans="1:17" hidden="1" x14ac:dyDescent="0.3">
      <c r="A936" t="s">
        <v>2023</v>
      </c>
      <c r="B936" t="s">
        <v>2024</v>
      </c>
      <c r="C936" t="s">
        <v>3157</v>
      </c>
      <c r="D936" t="s">
        <v>190</v>
      </c>
      <c r="E936">
        <v>3274.8092510400002</v>
      </c>
      <c r="F936">
        <v>1055.0999999999999</v>
      </c>
      <c r="G936">
        <v>25.608342397966801</v>
      </c>
      <c r="H936">
        <v>12.6971330871497</v>
      </c>
      <c r="I936">
        <v>62.432701235315299</v>
      </c>
      <c r="J936">
        <v>13.681600791056299</v>
      </c>
      <c r="K936">
        <v>962.13430036858699</v>
      </c>
      <c r="L936">
        <v>806.09913414000903</v>
      </c>
      <c r="M936">
        <v>59.735308845910701</v>
      </c>
      <c r="N936">
        <v>1.0089272548696999</v>
      </c>
      <c r="O936">
        <v>7.8286418348971702</v>
      </c>
      <c r="P936">
        <v>91.123992391993397</v>
      </c>
      <c r="Q936">
        <v>9.0878895228799994E-2</v>
      </c>
    </row>
    <row r="937" spans="1:17" hidden="1" x14ac:dyDescent="0.3">
      <c r="A937" t="s">
        <v>2025</v>
      </c>
      <c r="B937" t="s">
        <v>2026</v>
      </c>
      <c r="C937" t="s">
        <v>3157</v>
      </c>
      <c r="D937" t="s">
        <v>21</v>
      </c>
      <c r="E937">
        <v>3273.95633946</v>
      </c>
      <c r="F937">
        <v>502.3</v>
      </c>
      <c r="G937">
        <v>63.059842949439201</v>
      </c>
      <c r="H937">
        <v>33.316035072791003</v>
      </c>
      <c r="I937">
        <v>13.654505056134701</v>
      </c>
      <c r="J937">
        <v>30.757566495332298</v>
      </c>
      <c r="K937">
        <v>403.43996928456801</v>
      </c>
      <c r="L937">
        <v>380.88347887626497</v>
      </c>
      <c r="M937">
        <v>69.156200786454093</v>
      </c>
      <c r="N937">
        <v>2.77708920725469</v>
      </c>
      <c r="O937">
        <v>37.517419868604399</v>
      </c>
      <c r="P937">
        <v>108.986894112752</v>
      </c>
      <c r="Q937">
        <v>0.138637374050055</v>
      </c>
    </row>
    <row r="938" spans="1:17" x14ac:dyDescent="0.3">
      <c r="A938" t="s">
        <v>2027</v>
      </c>
      <c r="B938" t="s">
        <v>2028</v>
      </c>
      <c r="C938" t="s">
        <v>3154</v>
      </c>
      <c r="D938" t="s">
        <v>1503</v>
      </c>
      <c r="E938">
        <v>3271.0917209519998</v>
      </c>
      <c r="F938">
        <v>122.16</v>
      </c>
      <c r="G938">
        <v>-31.209768001271499</v>
      </c>
      <c r="H938">
        <v>-4.0925708717419598</v>
      </c>
      <c r="I938">
        <v>-11.204856531558599</v>
      </c>
      <c r="J938">
        <v>-0.28254420636017602</v>
      </c>
      <c r="K938">
        <v>128.314402951792</v>
      </c>
      <c r="L938">
        <v>135.48449563816399</v>
      </c>
      <c r="M938">
        <v>36.4674903403155</v>
      </c>
      <c r="N938">
        <v>0.46301533645621301</v>
      </c>
      <c r="O938">
        <v>30.812049770792399</v>
      </c>
      <c r="P938">
        <v>16.955481091431299</v>
      </c>
      <c r="Q938">
        <v>-0.101608091374814</v>
      </c>
    </row>
    <row r="939" spans="1:17" hidden="1" x14ac:dyDescent="0.3">
      <c r="A939" t="s">
        <v>2029</v>
      </c>
      <c r="B939" t="s">
        <v>2030</v>
      </c>
      <c r="C939" t="s">
        <v>3157</v>
      </c>
      <c r="D939" t="s">
        <v>190</v>
      </c>
      <c r="E939">
        <v>3261.4335129799902</v>
      </c>
      <c r="F939">
        <v>541.85</v>
      </c>
      <c r="G939">
        <v>8.4846172467144001</v>
      </c>
      <c r="H939">
        <v>-4.0095798346016398</v>
      </c>
      <c r="I939">
        <v>-10.741448829576299</v>
      </c>
      <c r="J939">
        <v>-2.1966646232407601</v>
      </c>
      <c r="K939">
        <v>586.18113580229704</v>
      </c>
      <c r="L939">
        <v>541.85981386374704</v>
      </c>
      <c r="M939">
        <v>30.824927562741799</v>
      </c>
      <c r="N939">
        <v>1.1426208171332</v>
      </c>
      <c r="O939">
        <v>28.725662083602401</v>
      </c>
      <c r="P939">
        <v>56.921517520996197</v>
      </c>
      <c r="Q939">
        <v>7.4731093708509999E-2</v>
      </c>
    </row>
    <row r="940" spans="1:17" hidden="1" x14ac:dyDescent="0.3">
      <c r="A940" t="s">
        <v>2031</v>
      </c>
      <c r="B940" t="s">
        <v>2032</v>
      </c>
      <c r="C940" t="s">
        <v>3157</v>
      </c>
      <c r="D940" t="s">
        <v>48</v>
      </c>
      <c r="E940">
        <v>3245.0659830250002</v>
      </c>
      <c r="F940">
        <v>2593.4499999999998</v>
      </c>
      <c r="G940">
        <v>45.837047127212202</v>
      </c>
      <c r="H940">
        <v>27.081097975499901</v>
      </c>
      <c r="I940">
        <v>41.176634340763002</v>
      </c>
      <c r="J940">
        <v>20.7531308225083</v>
      </c>
      <c r="K940">
        <v>2223.7934659892799</v>
      </c>
      <c r="L940">
        <v>2004.36476527851</v>
      </c>
      <c r="M940">
        <v>83.5972690791654</v>
      </c>
      <c r="N940">
        <v>1.20843822139115</v>
      </c>
      <c r="O940">
        <v>1.7949063988123899</v>
      </c>
      <c r="P940">
        <v>107.310151878497</v>
      </c>
      <c r="Q940">
        <v>0.17777945321289401</v>
      </c>
    </row>
    <row r="941" spans="1:17" hidden="1" x14ac:dyDescent="0.3">
      <c r="A941" t="s">
        <v>2033</v>
      </c>
      <c r="B941" t="s">
        <v>2034</v>
      </c>
      <c r="C941" t="s">
        <v>3157</v>
      </c>
      <c r="D941" t="s">
        <v>117</v>
      </c>
      <c r="E941">
        <v>3235.9675234599999</v>
      </c>
      <c r="F941">
        <v>18.739999999999998</v>
      </c>
      <c r="G941">
        <v>63.225926445098402</v>
      </c>
      <c r="H941">
        <v>-15.3588903617906</v>
      </c>
      <c r="I941">
        <v>-23.351839993007498</v>
      </c>
      <c r="J941">
        <v>-1.0158476217277801</v>
      </c>
      <c r="K941">
        <v>19.339455093699801</v>
      </c>
      <c r="L941">
        <v>18.438183826967801</v>
      </c>
      <c r="M941">
        <v>40.405722857385598</v>
      </c>
      <c r="N941">
        <v>0.58647055152648797</v>
      </c>
      <c r="O941">
        <v>81.163287086446104</v>
      </c>
      <c r="P941">
        <v>114.662084765177</v>
      </c>
      <c r="Q941">
        <v>0.112055841068915</v>
      </c>
    </row>
    <row r="942" spans="1:17" hidden="1" x14ac:dyDescent="0.3">
      <c r="A942" t="s">
        <v>2035</v>
      </c>
      <c r="B942" t="s">
        <v>2036</v>
      </c>
      <c r="C942" t="s">
        <v>3157</v>
      </c>
      <c r="D942" t="s">
        <v>222</v>
      </c>
      <c r="E942">
        <v>3210.8722994499999</v>
      </c>
      <c r="F942">
        <v>6251.5</v>
      </c>
      <c r="G942">
        <v>112.05208780014701</v>
      </c>
      <c r="H942">
        <v>24.641432041557401</v>
      </c>
      <c r="I942">
        <v>73.289672233307002</v>
      </c>
      <c r="J942">
        <v>22.674002366434799</v>
      </c>
      <c r="K942">
        <v>4758.1174261230699</v>
      </c>
      <c r="L942">
        <v>3978.6365154312098</v>
      </c>
      <c r="M942">
        <v>88.962391276943293</v>
      </c>
      <c r="N942">
        <v>2.27930798790557</v>
      </c>
      <c r="O942">
        <v>1.78357194273375</v>
      </c>
      <c r="P942">
        <v>165.96468836417699</v>
      </c>
      <c r="Q942">
        <v>0.136073532388653</v>
      </c>
    </row>
    <row r="943" spans="1:17" hidden="1" x14ac:dyDescent="0.3">
      <c r="A943" t="s">
        <v>2037</v>
      </c>
      <c r="B943" t="s">
        <v>2038</v>
      </c>
      <c r="C943" t="s">
        <v>3157</v>
      </c>
      <c r="D943" t="s">
        <v>229</v>
      </c>
      <c r="E943">
        <v>3196.4478685200002</v>
      </c>
      <c r="F943">
        <v>231.72</v>
      </c>
      <c r="G943">
        <v>184.652474319964</v>
      </c>
      <c r="H943">
        <v>-2.6656543714364802</v>
      </c>
      <c r="I943">
        <v>133.069683195701</v>
      </c>
      <c r="J943">
        <v>-0.75484670685886601</v>
      </c>
      <c r="K943">
        <v>234.12936386864499</v>
      </c>
      <c r="L943">
        <v>174.78187398628799</v>
      </c>
      <c r="M943">
        <v>48.318652685992902</v>
      </c>
      <c r="N943">
        <v>0.63491750398832703</v>
      </c>
      <c r="O943">
        <v>32.919040220956298</v>
      </c>
      <c r="P943">
        <v>256.218293620292</v>
      </c>
      <c r="Q943">
        <v>0.16320632753067399</v>
      </c>
    </row>
    <row r="944" spans="1:17" hidden="1" x14ac:dyDescent="0.3">
      <c r="A944" t="s">
        <v>2039</v>
      </c>
      <c r="B944" t="s">
        <v>2040</v>
      </c>
      <c r="C944" t="s">
        <v>3157</v>
      </c>
      <c r="D944" t="s">
        <v>1343</v>
      </c>
      <c r="E944">
        <v>3181.04884128</v>
      </c>
      <c r="F944">
        <v>216.2</v>
      </c>
      <c r="K944">
        <v>198.53034696656701</v>
      </c>
      <c r="L944">
        <v>172.215069946667</v>
      </c>
      <c r="M944">
        <v>81.1750791682543</v>
      </c>
      <c r="N944">
        <v>1</v>
      </c>
      <c r="Q944">
        <v>0.14788253940821999</v>
      </c>
    </row>
    <row r="945" spans="1:17" x14ac:dyDescent="0.3">
      <c r="A945" t="s">
        <v>2041</v>
      </c>
      <c r="B945" t="s">
        <v>2042</v>
      </c>
      <c r="C945" t="s">
        <v>3156</v>
      </c>
      <c r="D945" t="s">
        <v>268</v>
      </c>
      <c r="E945">
        <v>3180.1750072</v>
      </c>
      <c r="F945">
        <v>310.60000000000002</v>
      </c>
      <c r="G945">
        <v>17.713958942481799</v>
      </c>
      <c r="H945">
        <v>-7.6859225105223503</v>
      </c>
      <c r="I945">
        <v>1.38251090022082</v>
      </c>
      <c r="J945">
        <v>1.10443809024409</v>
      </c>
      <c r="K945">
        <v>323.10187577436301</v>
      </c>
      <c r="L945">
        <v>287.60437573440203</v>
      </c>
      <c r="M945">
        <v>39.026304138375998</v>
      </c>
      <c r="N945">
        <v>0.47491313053189299</v>
      </c>
      <c r="O945">
        <v>16.8222794591113</v>
      </c>
      <c r="P945">
        <v>64.643519745560496</v>
      </c>
      <c r="Q945">
        <v>5.5756230397770003E-3</v>
      </c>
    </row>
    <row r="946" spans="1:17" hidden="1" x14ac:dyDescent="0.3">
      <c r="A946" t="s">
        <v>2043</v>
      </c>
      <c r="B946" t="s">
        <v>2044</v>
      </c>
      <c r="C946" t="s">
        <v>3157</v>
      </c>
      <c r="D946" t="s">
        <v>268</v>
      </c>
      <c r="E946">
        <v>3175.69881816</v>
      </c>
      <c r="F946">
        <v>306.89999999999998</v>
      </c>
      <c r="G946">
        <v>21.146614432650701</v>
      </c>
      <c r="H946">
        <v>-1.7210959668780801</v>
      </c>
      <c r="I946">
        <v>34.116952603304902</v>
      </c>
      <c r="J946">
        <v>-0.65580809901042703</v>
      </c>
      <c r="K946">
        <v>331.99141566749898</v>
      </c>
      <c r="L946">
        <v>295.48669180961701</v>
      </c>
      <c r="M946">
        <v>38.712034894210603</v>
      </c>
      <c r="N946">
        <v>0.44145637539641203</v>
      </c>
      <c r="O946">
        <v>49.397197784294498</v>
      </c>
      <c r="P946">
        <v>91.812499999999901</v>
      </c>
      <c r="Q946">
        <v>0.20697273942514499</v>
      </c>
    </row>
    <row r="947" spans="1:17" hidden="1" x14ac:dyDescent="0.3">
      <c r="A947" t="s">
        <v>2045</v>
      </c>
      <c r="B947" t="s">
        <v>2046</v>
      </c>
      <c r="C947" t="s">
        <v>3157</v>
      </c>
      <c r="D947" t="s">
        <v>48</v>
      </c>
      <c r="E947">
        <v>3157.8122532299999</v>
      </c>
      <c r="F947">
        <v>830.95</v>
      </c>
      <c r="G947">
        <v>-30.736024282318098</v>
      </c>
      <c r="H947">
        <v>-5.2592128186994298</v>
      </c>
      <c r="I947">
        <v>-19.711737006761599</v>
      </c>
      <c r="J947">
        <v>-3.2087015943657697E-2</v>
      </c>
      <c r="K947">
        <v>886.15734953137405</v>
      </c>
      <c r="L947">
        <v>891.90407519788596</v>
      </c>
      <c r="M947">
        <v>45.239559762951302</v>
      </c>
      <c r="N947">
        <v>0.65716295371331401</v>
      </c>
      <c r="O947">
        <v>65.593597689391601</v>
      </c>
      <c r="P947">
        <v>17.216814783467299</v>
      </c>
    </row>
    <row r="948" spans="1:17" hidden="1" x14ac:dyDescent="0.3">
      <c r="A948" t="s">
        <v>2047</v>
      </c>
      <c r="B948" t="s">
        <v>2048</v>
      </c>
      <c r="C948" t="s">
        <v>3157</v>
      </c>
      <c r="D948" t="s">
        <v>27</v>
      </c>
      <c r="E948">
        <v>3151.26</v>
      </c>
      <c r="F948">
        <v>50.02</v>
      </c>
      <c r="G948">
        <v>34.372679060656203</v>
      </c>
      <c r="H948">
        <v>-7.1927015525371401</v>
      </c>
      <c r="I948">
        <v>28.168017507982</v>
      </c>
      <c r="J948">
        <v>0.70455056269152705</v>
      </c>
      <c r="K948">
        <v>55.385879850318297</v>
      </c>
      <c r="L948">
        <v>47.630453109214997</v>
      </c>
      <c r="M948">
        <v>36.211439228817902</v>
      </c>
      <c r="N948">
        <v>0.31525235019971398</v>
      </c>
      <c r="O948">
        <v>103.77848860455801</v>
      </c>
      <c r="P948">
        <v>98.099009900990097</v>
      </c>
      <c r="Q948">
        <v>9.3404280881232996E-2</v>
      </c>
    </row>
    <row r="949" spans="1:17" hidden="1" x14ac:dyDescent="0.3">
      <c r="A949" t="s">
        <v>2049</v>
      </c>
      <c r="B949" t="s">
        <v>2050</v>
      </c>
      <c r="C949" t="s">
        <v>3157</v>
      </c>
      <c r="D949" t="s">
        <v>51</v>
      </c>
      <c r="E949">
        <v>3149.4050338249999</v>
      </c>
      <c r="F949">
        <v>341.65</v>
      </c>
      <c r="G949">
        <v>-25.087408719053101</v>
      </c>
      <c r="H949">
        <v>-3.8933372390110499</v>
      </c>
      <c r="I949">
        <v>-8.7949249285177409</v>
      </c>
      <c r="J949">
        <v>1.91511049485157</v>
      </c>
      <c r="K949">
        <v>349.34589908102402</v>
      </c>
      <c r="L949">
        <v>344.36148689560099</v>
      </c>
      <c r="M949">
        <v>45.419699857951898</v>
      </c>
      <c r="N949">
        <v>1.0633050886315001</v>
      </c>
      <c r="O949">
        <v>21.4693399678033</v>
      </c>
      <c r="P949">
        <v>19.207955338450699</v>
      </c>
      <c r="Q949">
        <v>-7.9337039629510997E-2</v>
      </c>
    </row>
    <row r="950" spans="1:17" hidden="1" x14ac:dyDescent="0.3">
      <c r="A950" t="s">
        <v>2051</v>
      </c>
      <c r="B950" t="s">
        <v>2052</v>
      </c>
      <c r="C950" t="s">
        <v>3157</v>
      </c>
      <c r="D950" t="s">
        <v>2053</v>
      </c>
      <c r="E950">
        <v>3136.7827977000002</v>
      </c>
      <c r="F950">
        <v>271.5</v>
      </c>
      <c r="G950">
        <v>17.968052845436599</v>
      </c>
      <c r="H950">
        <v>13.624081365931699</v>
      </c>
      <c r="I950">
        <v>3.63654897651349</v>
      </c>
      <c r="J950">
        <v>1.27825023413247</v>
      </c>
      <c r="K950">
        <v>271.00931456612699</v>
      </c>
      <c r="L950">
        <v>243.77707824093599</v>
      </c>
      <c r="M950">
        <v>43.469806930024099</v>
      </c>
      <c r="N950">
        <v>1.1420712603977701</v>
      </c>
      <c r="O950">
        <v>21.546961325966802</v>
      </c>
      <c r="P950">
        <v>150.80831408775899</v>
      </c>
    </row>
    <row r="951" spans="1:17" hidden="1" x14ac:dyDescent="0.3">
      <c r="A951" t="s">
        <v>2054</v>
      </c>
      <c r="B951" t="s">
        <v>2055</v>
      </c>
      <c r="C951" t="s">
        <v>3157</v>
      </c>
      <c r="D951" t="s">
        <v>48</v>
      </c>
      <c r="E951">
        <v>3131.19563143</v>
      </c>
      <c r="F951">
        <v>370.1</v>
      </c>
      <c r="G951">
        <v>37.220084897088199</v>
      </c>
      <c r="H951">
        <v>1.96749057885131</v>
      </c>
      <c r="I951">
        <v>10.055455066309801</v>
      </c>
      <c r="J951">
        <v>1.5236987806707201</v>
      </c>
      <c r="K951">
        <v>372.84441193913102</v>
      </c>
      <c r="L951">
        <v>315.81252178761099</v>
      </c>
      <c r="M951">
        <v>35.689263847904598</v>
      </c>
      <c r="N951">
        <v>0.58252372322371304</v>
      </c>
      <c r="O951">
        <v>12.131856255066101</v>
      </c>
      <c r="P951">
        <v>97.597437266417501</v>
      </c>
      <c r="Q951">
        <v>8.2487646781148005E-2</v>
      </c>
    </row>
    <row r="952" spans="1:17" hidden="1" x14ac:dyDescent="0.3">
      <c r="A952" t="s">
        <v>2056</v>
      </c>
      <c r="B952" t="s">
        <v>2057</v>
      </c>
      <c r="C952" t="s">
        <v>3157</v>
      </c>
      <c r="D952" t="s">
        <v>234</v>
      </c>
      <c r="E952">
        <v>3124.3550116249999</v>
      </c>
      <c r="F952">
        <v>1081.45</v>
      </c>
      <c r="G952">
        <v>1.1899340791331501</v>
      </c>
      <c r="H952">
        <v>-15.288914557868599</v>
      </c>
      <c r="I952">
        <v>30.332995143497602</v>
      </c>
      <c r="J952">
        <v>-2.1689143468487502</v>
      </c>
      <c r="K952">
        <v>1102.1924355849001</v>
      </c>
      <c r="L952">
        <v>940.78825844043399</v>
      </c>
      <c r="M952">
        <v>31.136485508279598</v>
      </c>
      <c r="N952">
        <v>0.34843980963744597</v>
      </c>
      <c r="O952">
        <v>26.658652734754199</v>
      </c>
      <c r="P952">
        <v>63.5339482836836</v>
      </c>
      <c r="Q952">
        <v>-1.0959350984895999E-2</v>
      </c>
    </row>
    <row r="953" spans="1:17" hidden="1" x14ac:dyDescent="0.3">
      <c r="A953" t="s">
        <v>2058</v>
      </c>
      <c r="B953" t="s">
        <v>2059</v>
      </c>
      <c r="C953" t="s">
        <v>3157</v>
      </c>
      <c r="D953" t="s">
        <v>54</v>
      </c>
      <c r="E953">
        <v>3108.98688459</v>
      </c>
      <c r="F953">
        <v>496.95</v>
      </c>
      <c r="G953">
        <v>-0.78229229044826798</v>
      </c>
      <c r="H953">
        <v>-5.9196661900012701</v>
      </c>
      <c r="I953">
        <v>-5.8111659604361403</v>
      </c>
      <c r="J953">
        <v>1.3430672343119601</v>
      </c>
      <c r="K953">
        <v>518.850915290746</v>
      </c>
      <c r="L953">
        <v>481.61321268873297</v>
      </c>
      <c r="M953">
        <v>31.353882388480798</v>
      </c>
      <c r="N953">
        <v>0.59785242275721295</v>
      </c>
      <c r="O953">
        <v>19.7303551665157</v>
      </c>
      <c r="P953">
        <v>41.561031192137797</v>
      </c>
      <c r="Q953">
        <v>5.3937889626631999E-2</v>
      </c>
    </row>
    <row r="954" spans="1:17" x14ac:dyDescent="0.3">
      <c r="A954" t="s">
        <v>2060</v>
      </c>
      <c r="B954" t="s">
        <v>2061</v>
      </c>
      <c r="C954" t="s">
        <v>3155</v>
      </c>
      <c r="D954" t="s">
        <v>133</v>
      </c>
      <c r="E954">
        <v>3108.5803280999999</v>
      </c>
      <c r="F954">
        <v>409</v>
      </c>
      <c r="G954">
        <v>-44.0406956648185</v>
      </c>
      <c r="H954">
        <v>-3.96448221026432</v>
      </c>
      <c r="I954">
        <v>-35.278028079598499</v>
      </c>
      <c r="J954">
        <v>2.3377837956048899</v>
      </c>
      <c r="K954">
        <v>404.29795558111999</v>
      </c>
      <c r="L954">
        <v>433.8102947392</v>
      </c>
      <c r="M954">
        <v>66.021025502928197</v>
      </c>
      <c r="N954">
        <v>2.0463566799892998</v>
      </c>
      <c r="O954">
        <v>43.031784841075698</v>
      </c>
      <c r="P954">
        <v>18.5507246376811</v>
      </c>
      <c r="Q954">
        <v>2.7284744506771999E-2</v>
      </c>
    </row>
    <row r="955" spans="1:17" x14ac:dyDescent="0.3">
      <c r="A955" t="s">
        <v>2062</v>
      </c>
      <c r="B955" t="s">
        <v>2063</v>
      </c>
      <c r="C955" t="s">
        <v>3144</v>
      </c>
      <c r="D955" t="s">
        <v>195</v>
      </c>
      <c r="E955">
        <v>3106.438832798</v>
      </c>
      <c r="F955">
        <v>226.66</v>
      </c>
      <c r="G955">
        <v>-27.959839076882499</v>
      </c>
      <c r="H955">
        <v>-7.1491484212463199</v>
      </c>
      <c r="I955">
        <v>-12.1391892382491</v>
      </c>
      <c r="J955">
        <v>0.86734301255491797</v>
      </c>
      <c r="K955">
        <v>251.23795541293899</v>
      </c>
      <c r="L955">
        <v>245.32570982488701</v>
      </c>
      <c r="M955">
        <v>33.7310791311128</v>
      </c>
      <c r="N955">
        <v>0.62354673688581297</v>
      </c>
      <c r="O955">
        <v>27.4816906379599</v>
      </c>
      <c r="P955">
        <v>13.471839799749601</v>
      </c>
      <c r="Q955">
        <v>-4.0512768907311002E-2</v>
      </c>
    </row>
    <row r="956" spans="1:17" hidden="1" x14ac:dyDescent="0.3">
      <c r="A956" t="s">
        <v>2064</v>
      </c>
      <c r="B956" t="s">
        <v>2065</v>
      </c>
      <c r="C956" t="s">
        <v>3157</v>
      </c>
      <c r="D956" t="s">
        <v>133</v>
      </c>
      <c r="E956">
        <v>3106.0297317</v>
      </c>
      <c r="F956">
        <v>606.54999999999995</v>
      </c>
      <c r="G956">
        <v>8.48363163073709</v>
      </c>
      <c r="H956">
        <v>-3.7397573158568398</v>
      </c>
      <c r="I956">
        <v>24.371772012005799</v>
      </c>
      <c r="J956">
        <v>-0.87106496599678995</v>
      </c>
      <c r="K956">
        <v>626.54838415094002</v>
      </c>
      <c r="L956">
        <v>532.19980752509196</v>
      </c>
      <c r="M956">
        <v>23.525665000423501</v>
      </c>
      <c r="N956">
        <v>0.52462783465303597</v>
      </c>
      <c r="O956">
        <v>21.4903965048223</v>
      </c>
      <c r="P956">
        <v>79.612081729345505</v>
      </c>
      <c r="Q956">
        <v>0.19017828005836401</v>
      </c>
    </row>
    <row r="957" spans="1:17" hidden="1" x14ac:dyDescent="0.3">
      <c r="A957" t="s">
        <v>2066</v>
      </c>
      <c r="B957" t="s">
        <v>2067</v>
      </c>
      <c r="C957" t="s">
        <v>3157</v>
      </c>
      <c r="D957" t="s">
        <v>222</v>
      </c>
      <c r="E957">
        <v>3104.0381374200001</v>
      </c>
      <c r="F957">
        <v>7110.7</v>
      </c>
      <c r="G957">
        <v>131.642981701792</v>
      </c>
      <c r="H957">
        <v>5.4822710364889202</v>
      </c>
      <c r="I957">
        <v>71.114440181757999</v>
      </c>
      <c r="J957">
        <v>10.347512755275901</v>
      </c>
      <c r="K957">
        <v>6158.1198613843699</v>
      </c>
      <c r="L957">
        <v>5023.1100399607003</v>
      </c>
      <c r="M957">
        <v>78.499887068849205</v>
      </c>
      <c r="N957">
        <v>2.3873536514535498</v>
      </c>
      <c r="O957">
        <v>0.23766999029632899</v>
      </c>
      <c r="P957">
        <v>188.57774801647599</v>
      </c>
      <c r="Q957">
        <v>0.14238381003689199</v>
      </c>
    </row>
    <row r="958" spans="1:17" x14ac:dyDescent="0.3">
      <c r="A958" t="s">
        <v>2068</v>
      </c>
      <c r="B958" t="s">
        <v>2069</v>
      </c>
      <c r="C958" t="s">
        <v>3149</v>
      </c>
      <c r="D958" t="s">
        <v>117</v>
      </c>
      <c r="E958">
        <v>3097.90559325</v>
      </c>
      <c r="F958">
        <v>1064.1500000000001</v>
      </c>
      <c r="G958">
        <v>-26.961206436254301</v>
      </c>
      <c r="H958">
        <v>-2.9600072020997601</v>
      </c>
      <c r="I958">
        <v>-18.589526619955102</v>
      </c>
      <c r="J958">
        <v>0.21438775488466399</v>
      </c>
      <c r="K958">
        <v>1119.6642049821201</v>
      </c>
      <c r="L958">
        <v>1124.2895260600301</v>
      </c>
      <c r="M958">
        <v>28.4130007034864</v>
      </c>
      <c r="N958">
        <v>0.68685621175712197</v>
      </c>
      <c r="O958">
        <v>27.707560024432599</v>
      </c>
      <c r="P958">
        <v>11.429319371727701</v>
      </c>
      <c r="Q958">
        <v>-1.2309945360401E-2</v>
      </c>
    </row>
    <row r="959" spans="1:17" hidden="1" x14ac:dyDescent="0.3">
      <c r="A959" t="s">
        <v>2070</v>
      </c>
      <c r="B959" t="s">
        <v>2071</v>
      </c>
      <c r="C959" t="s">
        <v>3157</v>
      </c>
      <c r="D959" t="s">
        <v>549</v>
      </c>
      <c r="E959">
        <v>3097.57015942</v>
      </c>
      <c r="F959">
        <v>293.89999999999998</v>
      </c>
      <c r="G959">
        <v>-59.745934384781201</v>
      </c>
      <c r="H959">
        <v>-8.7783350241171298</v>
      </c>
      <c r="I959">
        <v>-18.6091026939519</v>
      </c>
      <c r="J959">
        <v>1.45837918239592</v>
      </c>
      <c r="K959">
        <v>304.05374993080198</v>
      </c>
      <c r="L959">
        <v>307.99563762564799</v>
      </c>
      <c r="M959">
        <v>41.595106604447999</v>
      </c>
      <c r="N959">
        <v>0.55889517562623003</v>
      </c>
      <c r="O959">
        <v>75.025518883974101</v>
      </c>
      <c r="P959">
        <v>19.422998780983299</v>
      </c>
    </row>
    <row r="960" spans="1:17" hidden="1" x14ac:dyDescent="0.3">
      <c r="A960" t="s">
        <v>2072</v>
      </c>
      <c r="B960" t="s">
        <v>2073</v>
      </c>
      <c r="C960" t="s">
        <v>3157</v>
      </c>
      <c r="D960" t="s">
        <v>133</v>
      </c>
      <c r="E960">
        <v>3093.14984989</v>
      </c>
      <c r="F960">
        <v>307.7</v>
      </c>
      <c r="G960">
        <v>6.2606960928645403</v>
      </c>
      <c r="H960">
        <v>-6.73709308527794</v>
      </c>
      <c r="I960">
        <v>-27.7917226154688</v>
      </c>
      <c r="J960">
        <v>5.3931436994563304</v>
      </c>
      <c r="K960">
        <v>334.94758572245303</v>
      </c>
      <c r="L960">
        <v>331.06627340539399</v>
      </c>
      <c r="M960">
        <v>43.384873228285599</v>
      </c>
      <c r="N960">
        <v>0.998122300059745</v>
      </c>
      <c r="O960">
        <v>52.421189470263201</v>
      </c>
      <c r="P960">
        <v>50.538160469667297</v>
      </c>
      <c r="Q960">
        <v>5.6063274509269997E-2</v>
      </c>
    </row>
    <row r="961" spans="1:17" hidden="1" x14ac:dyDescent="0.3">
      <c r="A961" t="s">
        <v>2074</v>
      </c>
      <c r="B961" t="s">
        <v>2075</v>
      </c>
      <c r="C961" t="s">
        <v>3157</v>
      </c>
      <c r="D961" t="s">
        <v>1343</v>
      </c>
      <c r="E961">
        <v>3089.3355612349901</v>
      </c>
      <c r="F961">
        <v>3402.85</v>
      </c>
      <c r="G961">
        <v>21.526941998597099</v>
      </c>
      <c r="H961">
        <v>6.0985185358856597</v>
      </c>
      <c r="I961">
        <v>45.300508646703598</v>
      </c>
      <c r="J961">
        <v>2.1347192484932198</v>
      </c>
      <c r="K961">
        <v>3241.4873322451899</v>
      </c>
      <c r="L961">
        <v>2657.58238210231</v>
      </c>
      <c r="M961">
        <v>52.112515116242101</v>
      </c>
      <c r="N961">
        <v>0.49508109365571401</v>
      </c>
      <c r="O961">
        <v>7.8933834873708699</v>
      </c>
      <c r="P961">
        <v>76.675060356688505</v>
      </c>
      <c r="Q961">
        <v>0.198154566062264</v>
      </c>
    </row>
    <row r="962" spans="1:17" hidden="1" x14ac:dyDescent="0.3">
      <c r="A962" t="s">
        <v>2076</v>
      </c>
      <c r="B962" t="s">
        <v>2077</v>
      </c>
      <c r="C962" t="s">
        <v>3157</v>
      </c>
      <c r="D962" t="s">
        <v>1608</v>
      </c>
      <c r="E962">
        <v>3084.5965958639999</v>
      </c>
      <c r="F962">
        <v>139.44</v>
      </c>
      <c r="G962">
        <v>-40.289354709870402</v>
      </c>
      <c r="H962">
        <v>-5.4552684319303797</v>
      </c>
      <c r="I962">
        <v>-16.273913720665998</v>
      </c>
      <c r="J962">
        <v>-3.0914865016310098</v>
      </c>
      <c r="K962">
        <v>149.658853870337</v>
      </c>
      <c r="L962">
        <v>150.06300692888701</v>
      </c>
      <c r="M962">
        <v>28.979969605126598</v>
      </c>
      <c r="N962">
        <v>0.298147323550986</v>
      </c>
      <c r="O962">
        <v>28.435169248422199</v>
      </c>
      <c r="P962">
        <v>8.0930232558139501</v>
      </c>
      <c r="Q962">
        <v>1.9190948173772999E-2</v>
      </c>
    </row>
    <row r="963" spans="1:17" hidden="1" x14ac:dyDescent="0.3">
      <c r="A963" t="s">
        <v>2078</v>
      </c>
      <c r="B963" t="s">
        <v>2079</v>
      </c>
      <c r="C963" t="s">
        <v>3157</v>
      </c>
      <c r="D963" t="s">
        <v>258</v>
      </c>
      <c r="E963">
        <v>3076.22</v>
      </c>
      <c r="F963">
        <v>15381.1</v>
      </c>
      <c r="G963">
        <v>-22.864010849242302</v>
      </c>
      <c r="H963">
        <v>6.1568785007131899</v>
      </c>
      <c r="I963">
        <v>20.374941795308299</v>
      </c>
      <c r="J963">
        <v>3.4752258737213402</v>
      </c>
      <c r="K963">
        <v>14847.323133784999</v>
      </c>
      <c r="L963">
        <v>14075.7910384979</v>
      </c>
      <c r="M963">
        <v>64.674149595015194</v>
      </c>
      <c r="N963">
        <v>1.1789310038495699</v>
      </c>
      <c r="O963">
        <v>10.5255800950517</v>
      </c>
      <c r="P963">
        <v>47.880972983367002</v>
      </c>
      <c r="Q963">
        <v>0.14608337096218199</v>
      </c>
    </row>
    <row r="964" spans="1:17" hidden="1" x14ac:dyDescent="0.3">
      <c r="A964" t="s">
        <v>2080</v>
      </c>
      <c r="B964" t="s">
        <v>2081</v>
      </c>
      <c r="C964" t="s">
        <v>3157</v>
      </c>
      <c r="D964" t="s">
        <v>133</v>
      </c>
      <c r="E964">
        <v>3069.6154759000001</v>
      </c>
      <c r="F964">
        <v>65.900000000000006</v>
      </c>
      <c r="G964">
        <v>28.947189877205201</v>
      </c>
      <c r="H964">
        <v>-8.6073888467398891</v>
      </c>
      <c r="I964">
        <v>-1.2702793167355599</v>
      </c>
      <c r="J964">
        <v>1.3912287396498899</v>
      </c>
      <c r="K964">
        <v>75.795149381567199</v>
      </c>
      <c r="M964">
        <v>33.467280903883598</v>
      </c>
      <c r="N964">
        <v>0.41301206501536603</v>
      </c>
      <c r="O964">
        <v>64.719271623672199</v>
      </c>
      <c r="P964">
        <v>83.0555555555555</v>
      </c>
    </row>
    <row r="965" spans="1:17" x14ac:dyDescent="0.3">
      <c r="A965" t="s">
        <v>2082</v>
      </c>
      <c r="B965" t="s">
        <v>2083</v>
      </c>
      <c r="C965" t="s">
        <v>3146</v>
      </c>
      <c r="D965" t="s">
        <v>169</v>
      </c>
      <c r="E965">
        <v>3061.3467129700002</v>
      </c>
      <c r="F965">
        <v>195.26</v>
      </c>
      <c r="G965">
        <v>-3.8352111284515402</v>
      </c>
      <c r="H965">
        <v>-4.3840956001747298</v>
      </c>
      <c r="I965">
        <v>-22.811605465264201</v>
      </c>
      <c r="J965">
        <v>5.3444616566227197</v>
      </c>
      <c r="K965">
        <v>186.10686514372699</v>
      </c>
      <c r="L965">
        <v>185.80191035365601</v>
      </c>
      <c r="M965">
        <v>69.381476656103004</v>
      </c>
      <c r="N965">
        <v>0.54674992536570799</v>
      </c>
      <c r="O965">
        <v>44.934958516849299</v>
      </c>
      <c r="P965">
        <v>46.812030075187899</v>
      </c>
      <c r="Q965">
        <v>-7.3996713526289998E-3</v>
      </c>
    </row>
    <row r="966" spans="1:17" hidden="1" x14ac:dyDescent="0.3">
      <c r="A966" t="s">
        <v>2084</v>
      </c>
      <c r="B966" t="s">
        <v>2085</v>
      </c>
      <c r="C966" t="s">
        <v>3157</v>
      </c>
      <c r="D966" t="s">
        <v>448</v>
      </c>
      <c r="E966">
        <v>3052.0072220000002</v>
      </c>
      <c r="F966">
        <v>1329.7</v>
      </c>
      <c r="G966">
        <v>82.094956981067696</v>
      </c>
      <c r="H966">
        <v>10.342407184219301</v>
      </c>
      <c r="I966">
        <v>110.758627032326</v>
      </c>
      <c r="J966">
        <v>8.4785030389691798</v>
      </c>
      <c r="K966">
        <v>1100.6538686176</v>
      </c>
      <c r="L966">
        <v>869.79067783268101</v>
      </c>
      <c r="M966">
        <v>79.618021662779597</v>
      </c>
      <c r="N966">
        <v>1.78197148371395</v>
      </c>
      <c r="O966">
        <v>4.53485748665112</v>
      </c>
      <c r="P966">
        <v>149.94360902255599</v>
      </c>
    </row>
    <row r="967" spans="1:17" hidden="1" x14ac:dyDescent="0.3">
      <c r="A967" t="s">
        <v>2086</v>
      </c>
      <c r="B967" t="s">
        <v>2087</v>
      </c>
      <c r="C967" t="s">
        <v>3157</v>
      </c>
      <c r="D967" t="s">
        <v>409</v>
      </c>
      <c r="E967">
        <v>3048.9224542500001</v>
      </c>
      <c r="F967">
        <v>3981.85</v>
      </c>
      <c r="G967">
        <v>-25.2184080482524</v>
      </c>
      <c r="H967">
        <v>-5.3615125617481896</v>
      </c>
      <c r="I967">
        <v>-18.461354759709</v>
      </c>
      <c r="J967">
        <v>2.1809065240127801</v>
      </c>
      <c r="K967">
        <v>4262.5970635961303</v>
      </c>
      <c r="L967">
        <v>4190.8596875087196</v>
      </c>
      <c r="M967">
        <v>35.323157320239901</v>
      </c>
      <c r="N967">
        <v>0.50331920276790398</v>
      </c>
      <c r="O967">
        <v>28.005826437459898</v>
      </c>
      <c r="P967">
        <v>12.6391423035034</v>
      </c>
      <c r="Q967">
        <v>5.7196591413446997E-2</v>
      </c>
    </row>
    <row r="968" spans="1:17" hidden="1" x14ac:dyDescent="0.3">
      <c r="A968" t="s">
        <v>2088</v>
      </c>
      <c r="B968" t="s">
        <v>2089</v>
      </c>
      <c r="C968" t="s">
        <v>3157</v>
      </c>
      <c r="D968" t="s">
        <v>455</v>
      </c>
      <c r="E968">
        <v>3045.9392246000002</v>
      </c>
      <c r="F968">
        <v>537.04999999999995</v>
      </c>
      <c r="G968">
        <v>-1.32484279989069</v>
      </c>
      <c r="H968">
        <v>8.2525125638128998</v>
      </c>
      <c r="I968">
        <v>-11.0732140320591</v>
      </c>
      <c r="J968">
        <v>6.2218431788821604</v>
      </c>
      <c r="K968">
        <v>522.03344422060195</v>
      </c>
      <c r="L968">
        <v>510.374807023713</v>
      </c>
      <c r="M968">
        <v>54.103940966275999</v>
      </c>
      <c r="N968">
        <v>1.2935897048132301</v>
      </c>
      <c r="O968">
        <v>22.8842752071501</v>
      </c>
      <c r="P968">
        <v>39.402985074626798</v>
      </c>
      <c r="Q968">
        <v>1.6766074951133001E-2</v>
      </c>
    </row>
    <row r="969" spans="1:17" hidden="1" x14ac:dyDescent="0.3">
      <c r="A969" t="s">
        <v>2090</v>
      </c>
      <c r="B969" t="s">
        <v>2091</v>
      </c>
      <c r="C969" t="s">
        <v>3157</v>
      </c>
      <c r="D969" t="s">
        <v>268</v>
      </c>
      <c r="E969">
        <v>3044.5240003549902</v>
      </c>
      <c r="F969">
        <v>103.15</v>
      </c>
      <c r="G969">
        <v>52.918143589538303</v>
      </c>
      <c r="H969">
        <v>15.2406344952709</v>
      </c>
      <c r="I969">
        <v>72.943070565935699</v>
      </c>
      <c r="J969">
        <v>9.9555795181050897</v>
      </c>
      <c r="K969">
        <v>90.795360125725793</v>
      </c>
      <c r="L969">
        <v>70.056010982155499</v>
      </c>
      <c r="M969">
        <v>54.453472039125501</v>
      </c>
      <c r="N969">
        <v>0.96958690953609195</v>
      </c>
      <c r="O969">
        <v>7.7847794474066898</v>
      </c>
      <c r="P969">
        <v>124.48313384113101</v>
      </c>
      <c r="Q969">
        <v>8.0480000673660998E-2</v>
      </c>
    </row>
    <row r="970" spans="1:17" hidden="1" x14ac:dyDescent="0.3">
      <c r="A970" t="s">
        <v>2092</v>
      </c>
      <c r="B970" t="s">
        <v>2093</v>
      </c>
      <c r="C970" t="s">
        <v>3157</v>
      </c>
      <c r="D970" t="s">
        <v>1988</v>
      </c>
      <c r="E970">
        <v>3043.2</v>
      </c>
      <c r="F970">
        <v>475.5</v>
      </c>
      <c r="G970">
        <v>39.606187975649704</v>
      </c>
      <c r="H970">
        <v>18.601844716869302</v>
      </c>
      <c r="I970">
        <v>45.0274034237477</v>
      </c>
      <c r="J970">
        <v>8.0542980750471607</v>
      </c>
      <c r="K970">
        <v>417.14104074936898</v>
      </c>
      <c r="L970">
        <v>330.21572689558201</v>
      </c>
      <c r="M970">
        <v>55.471082334436197</v>
      </c>
      <c r="N970">
        <v>0.56813285023445004</v>
      </c>
      <c r="O970">
        <v>7.1503680336487898</v>
      </c>
      <c r="P970">
        <v>109.425236731997</v>
      </c>
      <c r="Q970">
        <v>0.19412979345360101</v>
      </c>
    </row>
    <row r="971" spans="1:17" hidden="1" x14ac:dyDescent="0.3">
      <c r="A971" t="s">
        <v>2094</v>
      </c>
      <c r="B971" t="s">
        <v>2095</v>
      </c>
      <c r="C971" t="s">
        <v>3157</v>
      </c>
      <c r="D971" t="s">
        <v>448</v>
      </c>
      <c r="E971">
        <v>3041.2956403899998</v>
      </c>
      <c r="F971">
        <v>4762.1000000000004</v>
      </c>
      <c r="G971">
        <v>11.5094900259939</v>
      </c>
      <c r="H971">
        <v>5.0000878709555696</v>
      </c>
      <c r="I971">
        <v>31.628220699744201</v>
      </c>
      <c r="J971">
        <v>4.0517878760359203</v>
      </c>
      <c r="K971">
        <v>4651.6244642735101</v>
      </c>
      <c r="L971">
        <v>4101.8892337224697</v>
      </c>
      <c r="M971">
        <v>61.039247090760099</v>
      </c>
      <c r="N971">
        <v>0.25362171625207502</v>
      </c>
      <c r="O971">
        <v>13.9413284055353</v>
      </c>
      <c r="P971">
        <v>66.971126032152299</v>
      </c>
      <c r="Q971">
        <v>0.14013172820384501</v>
      </c>
    </row>
    <row r="972" spans="1:17" x14ac:dyDescent="0.3">
      <c r="A972" t="s">
        <v>2096</v>
      </c>
      <c r="B972" t="s">
        <v>2097</v>
      </c>
      <c r="C972" t="s">
        <v>3144</v>
      </c>
      <c r="D972" t="s">
        <v>504</v>
      </c>
      <c r="E972">
        <v>3037.9640316999999</v>
      </c>
      <c r="F972">
        <v>417.95</v>
      </c>
      <c r="G972">
        <v>-13.190285119513099</v>
      </c>
      <c r="H972">
        <v>-6.3986621953354401</v>
      </c>
      <c r="I972">
        <v>6.5508297141737897</v>
      </c>
      <c r="J972">
        <v>-1.7265486763279101</v>
      </c>
      <c r="K972">
        <v>439.81080122321498</v>
      </c>
      <c r="L972">
        <v>394.094988536252</v>
      </c>
      <c r="M972">
        <v>28.727955718861399</v>
      </c>
      <c r="N972">
        <v>0.31975791155693001</v>
      </c>
      <c r="O972">
        <v>20.8278502213183</v>
      </c>
      <c r="P972">
        <v>41.653956956447999</v>
      </c>
      <c r="Q972">
        <v>1.0405024581170001E-3</v>
      </c>
    </row>
    <row r="973" spans="1:17" hidden="1" x14ac:dyDescent="0.3">
      <c r="A973" t="s">
        <v>2098</v>
      </c>
      <c r="B973" t="s">
        <v>2099</v>
      </c>
      <c r="C973" t="s">
        <v>3157</v>
      </c>
      <c r="D973" t="s">
        <v>222</v>
      </c>
      <c r="E973">
        <v>3036.6365886449998</v>
      </c>
      <c r="F973">
        <v>2785.45</v>
      </c>
      <c r="G973">
        <v>157.201341932633</v>
      </c>
      <c r="H973">
        <v>6.3661269182286002</v>
      </c>
      <c r="I973">
        <v>119.928719751758</v>
      </c>
      <c r="J973">
        <v>6.8321787969928502</v>
      </c>
      <c r="K973">
        <v>2476.5051607979499</v>
      </c>
      <c r="L973">
        <v>1836.3367239382401</v>
      </c>
      <c r="M973">
        <v>61.770698906857199</v>
      </c>
      <c r="N973">
        <v>0.55862341516120795</v>
      </c>
      <c r="O973">
        <v>7.6307239404764102</v>
      </c>
      <c r="P973">
        <v>190.120820747838</v>
      </c>
      <c r="Q973">
        <v>0.15261384494254701</v>
      </c>
    </row>
    <row r="974" spans="1:17" hidden="1" x14ac:dyDescent="0.3">
      <c r="A974" t="s">
        <v>2100</v>
      </c>
      <c r="B974" t="s">
        <v>2101</v>
      </c>
      <c r="C974" t="s">
        <v>3157</v>
      </c>
      <c r="D974" t="s">
        <v>138</v>
      </c>
      <c r="E974">
        <v>3036.0855813599901</v>
      </c>
      <c r="F974">
        <v>99.06</v>
      </c>
      <c r="G974">
        <v>23.700472792528601</v>
      </c>
      <c r="H974">
        <v>-6.9361127288249396</v>
      </c>
      <c r="I974">
        <v>-18.515125231631199</v>
      </c>
      <c r="J974">
        <v>-0.95651873553413802</v>
      </c>
      <c r="K974">
        <v>104.572793974315</v>
      </c>
      <c r="L974">
        <v>103.495896831796</v>
      </c>
      <c r="M974">
        <v>35.866269885286499</v>
      </c>
      <c r="N974">
        <v>0.35296880527909602</v>
      </c>
      <c r="O974">
        <v>63.234403391883603</v>
      </c>
      <c r="P974">
        <v>51.816091954022902</v>
      </c>
      <c r="Q974">
        <v>0.18673986159723699</v>
      </c>
    </row>
    <row r="975" spans="1:17" hidden="1" x14ac:dyDescent="0.3">
      <c r="A975" t="s">
        <v>2102</v>
      </c>
      <c r="B975" t="s">
        <v>2103</v>
      </c>
      <c r="C975" t="s">
        <v>3157</v>
      </c>
      <c r="D975" t="s">
        <v>286</v>
      </c>
      <c r="E975">
        <v>3023.6841174000001</v>
      </c>
      <c r="F975">
        <v>169.3</v>
      </c>
      <c r="G975">
        <v>42.614137378888003</v>
      </c>
      <c r="H975">
        <v>9.9123685911436006</v>
      </c>
      <c r="I975">
        <v>14.453946264279701</v>
      </c>
      <c r="J975">
        <v>-0.48099416385413601</v>
      </c>
      <c r="K975">
        <v>163.175132426788</v>
      </c>
      <c r="L975">
        <v>140.00674440236199</v>
      </c>
      <c r="M975">
        <v>38.218247138743301</v>
      </c>
      <c r="N975">
        <v>0.56978790037863003</v>
      </c>
      <c r="O975">
        <v>13.5262847017129</v>
      </c>
      <c r="P975">
        <v>85.432639649507095</v>
      </c>
      <c r="Q975">
        <v>0.16690159446071301</v>
      </c>
    </row>
    <row r="976" spans="1:17" hidden="1" x14ac:dyDescent="0.3">
      <c r="A976" t="s">
        <v>2104</v>
      </c>
      <c r="B976" t="s">
        <v>2105</v>
      </c>
      <c r="C976" t="s">
        <v>3157</v>
      </c>
      <c r="D976" t="s">
        <v>21</v>
      </c>
      <c r="E976">
        <v>3019.824325</v>
      </c>
      <c r="F976">
        <v>238</v>
      </c>
      <c r="G976">
        <v>-41.253501603193698</v>
      </c>
      <c r="H976">
        <v>-16.4267585271458</v>
      </c>
      <c r="I976">
        <v>-7.3437849552154102</v>
      </c>
      <c r="J976">
        <v>-1.99810713229071</v>
      </c>
      <c r="K976">
        <v>250.26289179470899</v>
      </c>
      <c r="L976">
        <v>236.04436821598301</v>
      </c>
      <c r="M976">
        <v>32.812030220439297</v>
      </c>
      <c r="N976">
        <v>0.42024828183711299</v>
      </c>
      <c r="O976">
        <v>35.193277310924302</v>
      </c>
      <c r="P976">
        <v>41.7004048582995</v>
      </c>
      <c r="Q976">
        <v>0.116943766390829</v>
      </c>
    </row>
    <row r="977" spans="1:17" hidden="1" x14ac:dyDescent="0.3">
      <c r="A977" t="s">
        <v>2106</v>
      </c>
      <c r="B977" t="s">
        <v>2107</v>
      </c>
      <c r="C977" t="s">
        <v>3157</v>
      </c>
      <c r="D977" t="s">
        <v>2108</v>
      </c>
      <c r="E977">
        <v>3015.46</v>
      </c>
      <c r="F977">
        <v>1076.95</v>
      </c>
      <c r="G977">
        <v>82.238844521172993</v>
      </c>
      <c r="H977">
        <v>33.897085792655297</v>
      </c>
      <c r="I977">
        <v>20.8894112690949</v>
      </c>
      <c r="J977">
        <v>-5.64192075097586</v>
      </c>
      <c r="K977">
        <v>1011.88131925134</v>
      </c>
      <c r="L977">
        <v>894.90353315979996</v>
      </c>
      <c r="M977">
        <v>51.098090820384797</v>
      </c>
      <c r="N977">
        <v>1.5303114077728099</v>
      </c>
      <c r="O977">
        <v>35.377686986396697</v>
      </c>
      <c r="P977">
        <v>152.74583431119399</v>
      </c>
      <c r="Q977">
        <v>0.108078570774788</v>
      </c>
    </row>
    <row r="978" spans="1:17" hidden="1" x14ac:dyDescent="0.3">
      <c r="A978" t="s">
        <v>2109</v>
      </c>
      <c r="B978" t="s">
        <v>2110</v>
      </c>
      <c r="C978" t="s">
        <v>3157</v>
      </c>
      <c r="D978" t="s">
        <v>117</v>
      </c>
      <c r="E978">
        <v>3008.9330588779999</v>
      </c>
      <c r="F978">
        <v>168.02</v>
      </c>
      <c r="G978">
        <v>-35.933039928871899</v>
      </c>
      <c r="H978">
        <v>-8.9124924037630002</v>
      </c>
      <c r="I978">
        <v>-11.3177017936368</v>
      </c>
      <c r="J978">
        <v>0.51604858777791596</v>
      </c>
      <c r="K978">
        <v>184.66550123108701</v>
      </c>
      <c r="L978">
        <v>174.98248932777</v>
      </c>
      <c r="M978">
        <v>36.451609800620297</v>
      </c>
      <c r="N978">
        <v>0.38051709829088598</v>
      </c>
      <c r="O978">
        <v>41.054636352815102</v>
      </c>
      <c r="P978">
        <v>31.111978150604699</v>
      </c>
      <c r="Q978">
        <v>9.0084499184880998E-2</v>
      </c>
    </row>
    <row r="979" spans="1:17" hidden="1" x14ac:dyDescent="0.3">
      <c r="A979" t="s">
        <v>2111</v>
      </c>
      <c r="B979" t="s">
        <v>2112</v>
      </c>
      <c r="C979" t="s">
        <v>3157</v>
      </c>
      <c r="D979" t="s">
        <v>736</v>
      </c>
      <c r="E979">
        <v>3001.5145215970001</v>
      </c>
      <c r="F979">
        <v>27.71</v>
      </c>
      <c r="G979">
        <v>3.3603530403684299</v>
      </c>
      <c r="H979">
        <v>40.047974428020098</v>
      </c>
      <c r="I979">
        <v>4.1933561860403801</v>
      </c>
      <c r="J979">
        <v>-8.1959103346245303</v>
      </c>
      <c r="K979">
        <v>26.042487679587001</v>
      </c>
      <c r="L979">
        <v>23.368910957073599</v>
      </c>
      <c r="M979">
        <v>40.369903595775398</v>
      </c>
      <c r="N979">
        <v>1.1028851425191999</v>
      </c>
      <c r="O979">
        <v>36.015878744135598</v>
      </c>
      <c r="P979">
        <v>66.426426426426403</v>
      </c>
      <c r="Q979">
        <v>-8.9443234536179996E-3</v>
      </c>
    </row>
    <row r="980" spans="1:17" hidden="1" x14ac:dyDescent="0.3">
      <c r="A980" t="s">
        <v>2113</v>
      </c>
      <c r="B980" t="s">
        <v>2114</v>
      </c>
      <c r="C980" t="s">
        <v>3157</v>
      </c>
      <c r="D980" t="s">
        <v>21</v>
      </c>
      <c r="E980">
        <v>2995.3519443</v>
      </c>
      <c r="F980">
        <v>755.75</v>
      </c>
      <c r="G980">
        <v>92.805957893276599</v>
      </c>
      <c r="H980">
        <v>-1.1068063040809399</v>
      </c>
      <c r="I980">
        <v>11.398422104200501</v>
      </c>
      <c r="J980">
        <v>-1.7145264012025401</v>
      </c>
      <c r="K980">
        <v>751.776724470658</v>
      </c>
      <c r="L980">
        <v>626.84105492023502</v>
      </c>
      <c r="M980">
        <v>39.656159387193497</v>
      </c>
      <c r="N980">
        <v>0.50897379843994806</v>
      </c>
      <c r="O980">
        <v>13.245120740985699</v>
      </c>
      <c r="P980">
        <v>153.14017752470201</v>
      </c>
      <c r="Q980">
        <v>0.101842543035123</v>
      </c>
    </row>
    <row r="981" spans="1:17" hidden="1" x14ac:dyDescent="0.3">
      <c r="A981" t="s">
        <v>2115</v>
      </c>
      <c r="B981" t="s">
        <v>2116</v>
      </c>
      <c r="C981" t="s">
        <v>3157</v>
      </c>
      <c r="D981" t="s">
        <v>2117</v>
      </c>
      <c r="E981">
        <v>2993.7428599999998</v>
      </c>
      <c r="F981">
        <v>304.10000000000002</v>
      </c>
      <c r="G981">
        <v>168.74786935919801</v>
      </c>
      <c r="H981">
        <v>18.056287799867398</v>
      </c>
      <c r="I981">
        <v>75.621003216050894</v>
      </c>
      <c r="J981">
        <v>1.6905173410774801</v>
      </c>
      <c r="K981">
        <v>252.69654517911201</v>
      </c>
      <c r="L981">
        <v>186.16467962036899</v>
      </c>
      <c r="M981">
        <v>60.742029242268202</v>
      </c>
      <c r="N981">
        <v>0.32021644802091398</v>
      </c>
      <c r="O981">
        <v>8.4676093390332099</v>
      </c>
      <c r="P981">
        <v>242.262239729881</v>
      </c>
    </row>
    <row r="982" spans="1:17" hidden="1" x14ac:dyDescent="0.3">
      <c r="A982" t="s">
        <v>2118</v>
      </c>
      <c r="B982" t="s">
        <v>2119</v>
      </c>
      <c r="C982" t="s">
        <v>3157</v>
      </c>
      <c r="D982" t="s">
        <v>229</v>
      </c>
      <c r="E982">
        <v>2985.4</v>
      </c>
      <c r="F982">
        <v>678.5</v>
      </c>
      <c r="G982">
        <v>140.89114166444699</v>
      </c>
      <c r="H982">
        <v>15.4444111984324</v>
      </c>
      <c r="I982">
        <v>87.342309178752501</v>
      </c>
      <c r="J982">
        <v>2.13691581741256</v>
      </c>
      <c r="K982">
        <v>610.75017835932101</v>
      </c>
      <c r="L982">
        <v>444.93554021842101</v>
      </c>
      <c r="M982">
        <v>43.090270277023102</v>
      </c>
      <c r="N982">
        <v>0.79749499573347005</v>
      </c>
      <c r="O982">
        <v>11.6875460574797</v>
      </c>
      <c r="P982">
        <v>198.30732029017301</v>
      </c>
      <c r="Q982">
        <v>0.21004034556419601</v>
      </c>
    </row>
    <row r="983" spans="1:17" hidden="1" x14ac:dyDescent="0.3">
      <c r="A983" t="s">
        <v>2120</v>
      </c>
      <c r="B983" t="s">
        <v>2121</v>
      </c>
      <c r="C983" t="s">
        <v>3157</v>
      </c>
      <c r="D983" t="s">
        <v>2122</v>
      </c>
      <c r="E983">
        <v>2971.75</v>
      </c>
      <c r="F983">
        <v>594.35</v>
      </c>
      <c r="G983">
        <v>158.09712552714001</v>
      </c>
      <c r="H983">
        <v>24.493932078858599</v>
      </c>
      <c r="I983">
        <v>17.909437954899801</v>
      </c>
      <c r="J983">
        <v>0.81855279416670401</v>
      </c>
      <c r="K983">
        <v>537.30179754247797</v>
      </c>
      <c r="M983">
        <v>64.268046260645207</v>
      </c>
      <c r="N983">
        <v>1.04028235380735</v>
      </c>
      <c r="O983">
        <v>20.593926137797499</v>
      </c>
      <c r="P983">
        <v>197.17500000000001</v>
      </c>
    </row>
    <row r="984" spans="1:17" hidden="1" x14ac:dyDescent="0.3">
      <c r="A984" t="s">
        <v>2123</v>
      </c>
      <c r="B984" t="s">
        <v>2124</v>
      </c>
      <c r="C984" t="s">
        <v>3157</v>
      </c>
      <c r="D984" t="s">
        <v>1343</v>
      </c>
      <c r="E984">
        <v>2967.6343965299998</v>
      </c>
      <c r="F984">
        <v>392.95</v>
      </c>
      <c r="G984">
        <v>13.6311439299886</v>
      </c>
      <c r="H984">
        <v>3.8043437106121498</v>
      </c>
      <c r="I984">
        <v>7.8532119361379502</v>
      </c>
      <c r="J984">
        <v>-8.9890884040503702E-2</v>
      </c>
      <c r="K984">
        <v>392.20713841736602</v>
      </c>
      <c r="L984">
        <v>354.99824643242999</v>
      </c>
      <c r="M984">
        <v>52.040491937085903</v>
      </c>
      <c r="N984">
        <v>0.361948457987957</v>
      </c>
      <c r="O984">
        <v>14.989184374602299</v>
      </c>
      <c r="P984">
        <v>50.181540225492</v>
      </c>
      <c r="Q984">
        <v>3.7039592326527003E-2</v>
      </c>
    </row>
    <row r="985" spans="1:17" hidden="1" x14ac:dyDescent="0.3">
      <c r="A985" t="s">
        <v>2125</v>
      </c>
      <c r="B985" t="s">
        <v>2126</v>
      </c>
      <c r="C985" t="s">
        <v>3157</v>
      </c>
      <c r="D985" t="s">
        <v>77</v>
      </c>
      <c r="E985">
        <v>2954.7748300879998</v>
      </c>
      <c r="F985">
        <v>226.06</v>
      </c>
      <c r="G985">
        <v>-33.088374023075197</v>
      </c>
      <c r="H985">
        <v>-1.7943195424482701</v>
      </c>
      <c r="I985">
        <v>-3.7146136004555199</v>
      </c>
      <c r="J985">
        <v>-0.58914136387349902</v>
      </c>
      <c r="K985">
        <v>231.313771670764</v>
      </c>
      <c r="L985">
        <v>234.25888405424601</v>
      </c>
      <c r="M985">
        <v>40.702459850247003</v>
      </c>
      <c r="N985">
        <v>0.45699955881090398</v>
      </c>
      <c r="O985">
        <v>34.919932761213801</v>
      </c>
      <c r="P985">
        <v>16.525773195876202</v>
      </c>
      <c r="Q985">
        <v>-6.2841736039657994E-2</v>
      </c>
    </row>
    <row r="986" spans="1:17" hidden="1" x14ac:dyDescent="0.3">
      <c r="A986" t="s">
        <v>2127</v>
      </c>
      <c r="B986" t="s">
        <v>2128</v>
      </c>
      <c r="C986" t="s">
        <v>3157</v>
      </c>
      <c r="D986" t="s">
        <v>141</v>
      </c>
      <c r="E986">
        <v>2942.2999576349998</v>
      </c>
      <c r="F986">
        <v>45.81</v>
      </c>
      <c r="G986">
        <v>34.412446438114003</v>
      </c>
      <c r="H986">
        <v>-11.699981971904201</v>
      </c>
      <c r="I986">
        <v>6.4712884306077996</v>
      </c>
      <c r="J986">
        <v>-5.1781271758645797</v>
      </c>
      <c r="K986">
        <v>50.689577950703601</v>
      </c>
      <c r="L986">
        <v>45.855954113122003</v>
      </c>
      <c r="M986">
        <v>33.527578016706499</v>
      </c>
      <c r="N986">
        <v>0.37650050312870997</v>
      </c>
      <c r="O986">
        <v>48.330058939096197</v>
      </c>
      <c r="P986">
        <v>85.465587044534402</v>
      </c>
      <c r="Q986">
        <v>8.1151676961975006E-2</v>
      </c>
    </row>
    <row r="987" spans="1:17" hidden="1" x14ac:dyDescent="0.3">
      <c r="A987" t="s">
        <v>2129</v>
      </c>
      <c r="B987" t="s">
        <v>2130</v>
      </c>
      <c r="C987" t="s">
        <v>3157</v>
      </c>
      <c r="D987" t="s">
        <v>190</v>
      </c>
      <c r="E987">
        <v>2921.19436959</v>
      </c>
      <c r="F987">
        <v>307.54000000000002</v>
      </c>
      <c r="G987">
        <v>-13.4385563910858</v>
      </c>
      <c r="H987">
        <v>18.654745735421599</v>
      </c>
      <c r="I987">
        <v>34.040035037738299</v>
      </c>
      <c r="J987">
        <v>27.1608496164889</v>
      </c>
      <c r="K987">
        <v>239.41746888969101</v>
      </c>
      <c r="L987">
        <v>219.73032429425999</v>
      </c>
      <c r="M987">
        <v>82.0044143678235</v>
      </c>
      <c r="N987">
        <v>2.3809686945554298</v>
      </c>
      <c r="O987">
        <v>7.8558886648891102</v>
      </c>
      <c r="P987">
        <v>78.129163046626104</v>
      </c>
      <c r="Q987">
        <v>0.10493638442714601</v>
      </c>
    </row>
    <row r="988" spans="1:17" hidden="1" x14ac:dyDescent="0.3">
      <c r="A988" t="s">
        <v>2131</v>
      </c>
      <c r="B988" t="s">
        <v>2132</v>
      </c>
      <c r="C988" t="s">
        <v>3157</v>
      </c>
      <c r="D988" t="s">
        <v>133</v>
      </c>
      <c r="E988">
        <v>2913.1202079049999</v>
      </c>
      <c r="F988">
        <v>804.85</v>
      </c>
      <c r="G988">
        <v>77.189319660334505</v>
      </c>
      <c r="H988">
        <v>24.972434824590799</v>
      </c>
      <c r="I988">
        <v>-4.3642205554982398</v>
      </c>
      <c r="J988">
        <v>25.911754889705399</v>
      </c>
      <c r="K988">
        <v>690.862090473526</v>
      </c>
      <c r="L988">
        <v>629.52092263732402</v>
      </c>
      <c r="M988">
        <v>74.268944932881197</v>
      </c>
      <c r="N988">
        <v>3.5086089807009699</v>
      </c>
      <c r="O988">
        <v>4.7897123687643504</v>
      </c>
      <c r="P988">
        <v>145.72751317848599</v>
      </c>
      <c r="Q988">
        <v>0.10298763530298401</v>
      </c>
    </row>
    <row r="989" spans="1:17" hidden="1" x14ac:dyDescent="0.3">
      <c r="A989" t="s">
        <v>2133</v>
      </c>
      <c r="B989" t="s">
        <v>2134</v>
      </c>
      <c r="C989" t="s">
        <v>3157</v>
      </c>
      <c r="D989" t="s">
        <v>906</v>
      </c>
      <c r="E989">
        <v>2909.17372965</v>
      </c>
      <c r="F989">
        <v>1116.75</v>
      </c>
      <c r="G989">
        <v>358.567200622879</v>
      </c>
      <c r="H989">
        <v>2.0326250438522599</v>
      </c>
      <c r="I989">
        <v>225.76610057338601</v>
      </c>
      <c r="J989">
        <v>10.3564481868782</v>
      </c>
      <c r="K989">
        <v>929.20879041920898</v>
      </c>
      <c r="L989">
        <v>604.73295181647995</v>
      </c>
      <c r="M989">
        <v>68.426582288871202</v>
      </c>
      <c r="N989">
        <v>0.37671283228882602</v>
      </c>
      <c r="O989">
        <v>6.5592119991045399</v>
      </c>
      <c r="P989">
        <v>483.99790822329697</v>
      </c>
    </row>
    <row r="990" spans="1:17" hidden="1" x14ac:dyDescent="0.3">
      <c r="A990" t="s">
        <v>2135</v>
      </c>
      <c r="B990" t="s">
        <v>2136</v>
      </c>
      <c r="C990" t="s">
        <v>3157</v>
      </c>
      <c r="D990" t="s">
        <v>151</v>
      </c>
      <c r="E990">
        <v>2908.29205361</v>
      </c>
      <c r="F990">
        <v>304.45</v>
      </c>
      <c r="G990">
        <v>-32.374624413145199</v>
      </c>
      <c r="H990">
        <v>-2.2760764131628699</v>
      </c>
      <c r="I990">
        <v>-20.704406121020501</v>
      </c>
      <c r="J990">
        <v>3.8842466028592599</v>
      </c>
      <c r="K990">
        <v>320.57233169413098</v>
      </c>
      <c r="L990">
        <v>335.43419328031001</v>
      </c>
      <c r="M990">
        <v>48.062098380492699</v>
      </c>
      <c r="N990">
        <v>0.98596236652652303</v>
      </c>
      <c r="O990">
        <v>58.712432254885798</v>
      </c>
      <c r="P990">
        <v>11.520146520146501</v>
      </c>
      <c r="Q990">
        <v>9.7398682221093005E-2</v>
      </c>
    </row>
    <row r="991" spans="1:17" hidden="1" x14ac:dyDescent="0.3">
      <c r="A991" t="s">
        <v>2137</v>
      </c>
      <c r="B991" t="s">
        <v>2138</v>
      </c>
      <c r="C991" t="s">
        <v>3157</v>
      </c>
      <c r="D991" t="s">
        <v>303</v>
      </c>
      <c r="E991">
        <v>2906.0759100750001</v>
      </c>
      <c r="F991">
        <v>879.25</v>
      </c>
      <c r="G991">
        <v>28.587065457718101</v>
      </c>
      <c r="H991">
        <v>-1.95678842954022</v>
      </c>
      <c r="I991">
        <v>92.372653266883603</v>
      </c>
      <c r="J991">
        <v>1.7431486607572599</v>
      </c>
      <c r="K991">
        <v>826.72134251254602</v>
      </c>
      <c r="L991">
        <v>644.06607741187895</v>
      </c>
      <c r="M991">
        <v>46.031265265233301</v>
      </c>
      <c r="N991">
        <v>0.61891706495578502</v>
      </c>
      <c r="O991">
        <v>10.0369633210122</v>
      </c>
      <c r="P991">
        <v>114.713064713064</v>
      </c>
      <c r="Q991">
        <v>-2.4647757731849001E-2</v>
      </c>
    </row>
    <row r="992" spans="1:17" hidden="1" x14ac:dyDescent="0.3">
      <c r="A992" t="s">
        <v>2139</v>
      </c>
      <c r="B992" t="s">
        <v>2140</v>
      </c>
      <c r="C992" t="s">
        <v>3157</v>
      </c>
      <c r="D992" t="s">
        <v>77</v>
      </c>
      <c r="E992">
        <v>2903.9491290000001</v>
      </c>
      <c r="F992">
        <v>225.25</v>
      </c>
      <c r="G992">
        <v>32.811411241426597</v>
      </c>
      <c r="H992">
        <v>-5.4049584007405098</v>
      </c>
      <c r="I992">
        <v>21.2604957412928</v>
      </c>
      <c r="J992">
        <v>-2.44303834337728</v>
      </c>
      <c r="K992">
        <v>239.29648878705399</v>
      </c>
      <c r="L992">
        <v>209.76203787860399</v>
      </c>
      <c r="M992">
        <v>25.8319412281555</v>
      </c>
      <c r="N992">
        <v>0.57886708572216194</v>
      </c>
      <c r="O992">
        <v>25.100998890122</v>
      </c>
      <c r="P992">
        <v>84.858432498974096</v>
      </c>
      <c r="Q992">
        <v>5.8466509679945003E-2</v>
      </c>
    </row>
    <row r="993" spans="1:17" hidden="1" x14ac:dyDescent="0.3">
      <c r="A993" t="s">
        <v>2141</v>
      </c>
      <c r="B993" t="s">
        <v>2142</v>
      </c>
      <c r="C993" t="s">
        <v>3157</v>
      </c>
      <c r="D993" t="s">
        <v>2143</v>
      </c>
      <c r="E993">
        <v>2901.9280110350001</v>
      </c>
      <c r="F993">
        <v>5876.95</v>
      </c>
      <c r="G993">
        <v>85.6940377895192</v>
      </c>
      <c r="H993">
        <v>13.177048796942699</v>
      </c>
      <c r="I993">
        <v>55.177544975997797</v>
      </c>
      <c r="J993">
        <v>4.6465469305291096</v>
      </c>
      <c r="K993">
        <v>5462.7353601675204</v>
      </c>
      <c r="L993">
        <v>4507.5837502803797</v>
      </c>
      <c r="M993">
        <v>60.707166491767502</v>
      </c>
      <c r="N993">
        <v>0.59683297781851996</v>
      </c>
      <c r="O993">
        <v>9.6316967134312907</v>
      </c>
      <c r="P993">
        <v>118.149591685226</v>
      </c>
      <c r="Q993">
        <v>0.16673030507345499</v>
      </c>
    </row>
    <row r="994" spans="1:17" hidden="1" x14ac:dyDescent="0.3">
      <c r="A994" t="s">
        <v>2144</v>
      </c>
      <c r="B994" t="s">
        <v>2145</v>
      </c>
      <c r="C994" t="s">
        <v>3157</v>
      </c>
      <c r="D994" t="s">
        <v>133</v>
      </c>
      <c r="E994">
        <v>2898.0233977529901</v>
      </c>
      <c r="F994">
        <v>156.09</v>
      </c>
      <c r="G994">
        <v>-30.8171940654012</v>
      </c>
      <c r="H994">
        <v>-6.0606726864548</v>
      </c>
      <c r="I994">
        <v>-17.638576476834501</v>
      </c>
      <c r="J994">
        <v>4.4518912454864301</v>
      </c>
      <c r="M994">
        <v>48.064947092344603</v>
      </c>
      <c r="O994">
        <v>21.724646037542399</v>
      </c>
      <c r="P994">
        <v>11.916541191654099</v>
      </c>
    </row>
    <row r="995" spans="1:17" hidden="1" x14ac:dyDescent="0.3">
      <c r="A995" t="s">
        <v>2146</v>
      </c>
      <c r="B995" t="s">
        <v>2147</v>
      </c>
      <c r="C995" t="s">
        <v>3157</v>
      </c>
      <c r="D995" t="s">
        <v>172</v>
      </c>
      <c r="E995">
        <v>2889.7492994999998</v>
      </c>
      <c r="F995">
        <v>441</v>
      </c>
      <c r="G995">
        <v>5.9338501279604801</v>
      </c>
      <c r="H995">
        <v>15.112052643078499</v>
      </c>
      <c r="I995">
        <v>34.885350050750901</v>
      </c>
      <c r="J995">
        <v>8.9011602212160206</v>
      </c>
      <c r="K995">
        <v>413.19665649740602</v>
      </c>
      <c r="L995">
        <v>376.784253266044</v>
      </c>
      <c r="M995">
        <v>63.504016830601302</v>
      </c>
      <c r="N995">
        <v>1.49495633570796</v>
      </c>
      <c r="O995">
        <v>9.7505668934240397</v>
      </c>
      <c r="P995">
        <v>78.542510121457497</v>
      </c>
      <c r="Q995">
        <v>0.119140827872576</v>
      </c>
    </row>
    <row r="996" spans="1:17" hidden="1" x14ac:dyDescent="0.3">
      <c r="A996" t="s">
        <v>2148</v>
      </c>
      <c r="B996" t="s">
        <v>2149</v>
      </c>
      <c r="C996" t="s">
        <v>3157</v>
      </c>
      <c r="D996" t="s">
        <v>51</v>
      </c>
      <c r="E996">
        <v>2889.69482396699</v>
      </c>
      <c r="F996">
        <v>132.51</v>
      </c>
      <c r="G996">
        <v>58.351324302086503</v>
      </c>
      <c r="H996">
        <v>-14.226386972168999</v>
      </c>
      <c r="I996">
        <v>8.7155699555344697</v>
      </c>
      <c r="J996">
        <v>-3.8280853162373898</v>
      </c>
      <c r="K996">
        <v>140.93045190873599</v>
      </c>
      <c r="L996">
        <v>119.223913526654</v>
      </c>
      <c r="M996">
        <v>29.421516130349101</v>
      </c>
      <c r="N996">
        <v>0.42972357723709997</v>
      </c>
      <c r="O996">
        <v>27.763942343974001</v>
      </c>
      <c r="P996">
        <v>118.123456790123</v>
      </c>
      <c r="Q996">
        <v>2.5129528910369001E-2</v>
      </c>
    </row>
    <row r="997" spans="1:17" hidden="1" x14ac:dyDescent="0.3">
      <c r="A997" t="s">
        <v>2150</v>
      </c>
      <c r="B997" t="s">
        <v>2151</v>
      </c>
      <c r="C997" t="s">
        <v>3157</v>
      </c>
      <c r="D997" t="s">
        <v>763</v>
      </c>
      <c r="E997">
        <v>2884.8096851</v>
      </c>
      <c r="F997">
        <v>703.55</v>
      </c>
      <c r="G997">
        <v>-23.928980867182499</v>
      </c>
      <c r="H997">
        <v>-0.64691455388904795</v>
      </c>
      <c r="I997">
        <v>4.1675773846322599</v>
      </c>
      <c r="J997">
        <v>-0.92969171589337296</v>
      </c>
      <c r="K997">
        <v>720.31584050264701</v>
      </c>
      <c r="L997">
        <v>706.38846150514303</v>
      </c>
      <c r="M997">
        <v>41.943754840660297</v>
      </c>
      <c r="N997">
        <v>0.54009286317558702</v>
      </c>
      <c r="O997">
        <v>24.028142989126501</v>
      </c>
      <c r="P997">
        <v>25.365288667141801</v>
      </c>
      <c r="Q997">
        <v>-3.9768380390541001E-2</v>
      </c>
    </row>
    <row r="998" spans="1:17" hidden="1" x14ac:dyDescent="0.3">
      <c r="A998" t="s">
        <v>2152</v>
      </c>
      <c r="B998" t="s">
        <v>2153</v>
      </c>
      <c r="C998" t="s">
        <v>3157</v>
      </c>
      <c r="D998" t="s">
        <v>1506</v>
      </c>
      <c r="E998">
        <v>2877.875</v>
      </c>
      <c r="F998">
        <v>178.75</v>
      </c>
      <c r="G998">
        <v>142.70320071661101</v>
      </c>
      <c r="H998">
        <v>37.656136595633598</v>
      </c>
      <c r="I998">
        <v>191.73240897390099</v>
      </c>
      <c r="J998">
        <v>-5.2964291335131604</v>
      </c>
      <c r="K998">
        <v>154.43779698490101</v>
      </c>
      <c r="L998">
        <v>107.595929047741</v>
      </c>
      <c r="M998">
        <v>43.4993600069824</v>
      </c>
      <c r="N998">
        <v>9.10075189257529E-2</v>
      </c>
      <c r="O998">
        <v>16.223776223776198</v>
      </c>
      <c r="P998">
        <v>243.68390694097201</v>
      </c>
      <c r="Q998">
        <v>0.200692817504561</v>
      </c>
    </row>
    <row r="999" spans="1:17" hidden="1" x14ac:dyDescent="0.3">
      <c r="A999" t="s">
        <v>2154</v>
      </c>
      <c r="B999" t="s">
        <v>2155</v>
      </c>
      <c r="C999" t="s">
        <v>3157</v>
      </c>
      <c r="D999" t="s">
        <v>263</v>
      </c>
      <c r="E999">
        <v>2868.772692128</v>
      </c>
      <c r="F999">
        <v>2.2400000000000002</v>
      </c>
      <c r="G999">
        <v>99.073316003331399</v>
      </c>
      <c r="H999">
        <v>-7.6867044324865503</v>
      </c>
      <c r="I999">
        <v>16.251933591898101</v>
      </c>
      <c r="J999">
        <v>-1.17004050787945</v>
      </c>
      <c r="K999">
        <v>2.4673404389970002</v>
      </c>
      <c r="L999">
        <v>2.1855226184804</v>
      </c>
      <c r="M999">
        <v>38.423606320566499</v>
      </c>
      <c r="N999">
        <v>0.41484252713116698</v>
      </c>
      <c r="O999">
        <v>93.303571428571402</v>
      </c>
      <c r="P999">
        <v>163.529411764705</v>
      </c>
      <c r="Q999">
        <v>5.1365097449052002E-2</v>
      </c>
    </row>
    <row r="1000" spans="1:17" x14ac:dyDescent="0.3">
      <c r="A1000" t="s">
        <v>2156</v>
      </c>
      <c r="B1000" t="s">
        <v>2157</v>
      </c>
      <c r="C1000" t="s">
        <v>3140</v>
      </c>
      <c r="D1000" t="s">
        <v>67</v>
      </c>
      <c r="E1000">
        <v>2867.03450552</v>
      </c>
      <c r="F1000">
        <v>216.8</v>
      </c>
      <c r="G1000">
        <v>-3.4360703794088399</v>
      </c>
      <c r="H1000">
        <v>-6.3607537443490596</v>
      </c>
      <c r="I1000">
        <v>-1.8367863067076999</v>
      </c>
      <c r="J1000">
        <v>-1.2520795596235399</v>
      </c>
      <c r="K1000">
        <v>235.716415344106</v>
      </c>
      <c r="L1000">
        <v>215.43271198132001</v>
      </c>
      <c r="M1000">
        <v>33.808647921907898</v>
      </c>
      <c r="N1000">
        <v>0.45896953498772403</v>
      </c>
      <c r="O1000">
        <v>35.401291512915101</v>
      </c>
      <c r="P1000">
        <v>39.510939510939501</v>
      </c>
      <c r="Q1000">
        <v>2.6046729167272999E-2</v>
      </c>
    </row>
    <row r="1001" spans="1:17" x14ac:dyDescent="0.3">
      <c r="A1001" t="s">
        <v>2158</v>
      </c>
      <c r="B1001" t="s">
        <v>2159</v>
      </c>
      <c r="C1001" t="s">
        <v>3151</v>
      </c>
      <c r="D1001" t="s">
        <v>83</v>
      </c>
      <c r="E1001">
        <v>2845.5928131800001</v>
      </c>
      <c r="F1001">
        <v>661.3</v>
      </c>
      <c r="G1001">
        <v>-42.1814387514233</v>
      </c>
      <c r="H1001">
        <v>-5.2948936451533699</v>
      </c>
      <c r="I1001">
        <v>-15.7823139773951</v>
      </c>
      <c r="J1001">
        <v>-2.9210272386758001</v>
      </c>
      <c r="K1001">
        <v>702.13735941342998</v>
      </c>
      <c r="L1001">
        <v>760.20530571163602</v>
      </c>
      <c r="M1001">
        <v>30.843537241926199</v>
      </c>
      <c r="N1001">
        <v>0.63025682752025503</v>
      </c>
      <c r="O1001">
        <v>34.4019355814305</v>
      </c>
      <c r="P1001">
        <v>6.8681318681318597</v>
      </c>
    </row>
    <row r="1002" spans="1:17" hidden="1" x14ac:dyDescent="0.3">
      <c r="A1002" t="s">
        <v>2160</v>
      </c>
      <c r="B1002" t="s">
        <v>2161</v>
      </c>
      <c r="C1002" t="s">
        <v>3157</v>
      </c>
      <c r="D1002" t="s">
        <v>127</v>
      </c>
      <c r="E1002">
        <v>2845.4822012499999</v>
      </c>
      <c r="F1002">
        <v>3958.75</v>
      </c>
      <c r="G1002">
        <v>33.334689634098098</v>
      </c>
      <c r="H1002">
        <v>-5.8457359775940398</v>
      </c>
      <c r="I1002">
        <v>-13.761630428794399</v>
      </c>
      <c r="J1002">
        <v>3.4592860315594498</v>
      </c>
      <c r="K1002">
        <v>4105.0206708447404</v>
      </c>
      <c r="L1002">
        <v>3890.94868313098</v>
      </c>
      <c r="M1002">
        <v>45.5647877510199</v>
      </c>
      <c r="N1002">
        <v>0.57224067518507304</v>
      </c>
      <c r="O1002">
        <v>29.9147458162298</v>
      </c>
      <c r="P1002">
        <v>85.5780048753047</v>
      </c>
      <c r="Q1002">
        <v>0.13220692452407501</v>
      </c>
    </row>
    <row r="1003" spans="1:17" hidden="1" x14ac:dyDescent="0.3">
      <c r="A1003" t="s">
        <v>2162</v>
      </c>
      <c r="B1003" t="s">
        <v>2163</v>
      </c>
      <c r="C1003" t="s">
        <v>3157</v>
      </c>
      <c r="D1003" t="s">
        <v>370</v>
      </c>
      <c r="E1003">
        <v>2844.1586523750002</v>
      </c>
      <c r="F1003">
        <v>1905.95</v>
      </c>
      <c r="G1003">
        <v>-43.692800139449602</v>
      </c>
      <c r="H1003">
        <v>3.9972710086171102</v>
      </c>
      <c r="I1003">
        <v>-10.230049949607601</v>
      </c>
      <c r="J1003">
        <v>1.7072553903041801</v>
      </c>
      <c r="K1003">
        <v>1899.5283174138599</v>
      </c>
      <c r="L1003">
        <v>1956.8398399994401</v>
      </c>
      <c r="M1003">
        <v>48.074444984050501</v>
      </c>
      <c r="N1003">
        <v>0.36422839185758699</v>
      </c>
      <c r="O1003">
        <v>29.069492903801201</v>
      </c>
      <c r="P1003">
        <v>12.7781065088757</v>
      </c>
      <c r="Q1003">
        <v>-7.5576658265572999E-2</v>
      </c>
    </row>
    <row r="1004" spans="1:17" hidden="1" x14ac:dyDescent="0.3">
      <c r="A1004" t="s">
        <v>2164</v>
      </c>
      <c r="B1004" t="s">
        <v>2165</v>
      </c>
      <c r="C1004" t="s">
        <v>3157</v>
      </c>
      <c r="D1004" t="s">
        <v>51</v>
      </c>
      <c r="E1004">
        <v>2819.33585915</v>
      </c>
      <c r="F1004">
        <v>333.05</v>
      </c>
      <c r="G1004">
        <v>148.85054576083201</v>
      </c>
      <c r="H1004">
        <v>-2.1729773019600702</v>
      </c>
      <c r="I1004">
        <v>49.535226570106303</v>
      </c>
      <c r="J1004">
        <v>1.5162007870575001</v>
      </c>
      <c r="K1004">
        <v>333.58559773915101</v>
      </c>
      <c r="L1004">
        <v>248.35643049414301</v>
      </c>
      <c r="M1004">
        <v>32.005015080679001</v>
      </c>
      <c r="N1004">
        <v>0.497936124864231</v>
      </c>
      <c r="O1004">
        <v>19.5015763398888</v>
      </c>
      <c r="P1004">
        <v>197.76486365668299</v>
      </c>
      <c r="Q1004">
        <v>9.1127380680177006E-2</v>
      </c>
    </row>
    <row r="1005" spans="1:17" hidden="1" x14ac:dyDescent="0.3">
      <c r="A1005" t="s">
        <v>2166</v>
      </c>
      <c r="B1005" t="s">
        <v>2167</v>
      </c>
      <c r="C1005" t="s">
        <v>3157</v>
      </c>
      <c r="D1005" t="s">
        <v>229</v>
      </c>
      <c r="E1005">
        <v>2817.3722081999999</v>
      </c>
      <c r="F1005">
        <v>453.27</v>
      </c>
      <c r="G1005">
        <v>-30.2567869645668</v>
      </c>
      <c r="H1005">
        <v>0.912005884973772</v>
      </c>
      <c r="I1005">
        <v>-17.078169376000101</v>
      </c>
      <c r="J1005">
        <v>1.6752709446541301</v>
      </c>
      <c r="O1005">
        <v>13.287885807576</v>
      </c>
      <c r="P1005">
        <v>12.725690126834101</v>
      </c>
    </row>
    <row r="1006" spans="1:17" hidden="1" x14ac:dyDescent="0.3">
      <c r="A1006" t="s">
        <v>2168</v>
      </c>
      <c r="B1006" t="s">
        <v>2169</v>
      </c>
      <c r="C1006" t="s">
        <v>3157</v>
      </c>
      <c r="D1006" t="s">
        <v>72</v>
      </c>
      <c r="E1006">
        <v>2813.0392499999998</v>
      </c>
      <c r="F1006">
        <v>1049.25</v>
      </c>
      <c r="G1006">
        <v>308.11087275116398</v>
      </c>
      <c r="H1006">
        <v>18.910962238489901</v>
      </c>
      <c r="I1006">
        <v>-34.432466968119499</v>
      </c>
      <c r="J1006">
        <v>-5.8245113633946701</v>
      </c>
      <c r="K1006">
        <v>1065.3730911924199</v>
      </c>
      <c r="L1006">
        <v>959.25852178105595</v>
      </c>
      <c r="M1006">
        <v>33.111247467793198</v>
      </c>
      <c r="N1006">
        <v>1.0352443040739301</v>
      </c>
      <c r="O1006">
        <v>51.346199666428298</v>
      </c>
      <c r="P1006">
        <v>367.78867588051702</v>
      </c>
      <c r="Q1006">
        <v>0.19758468327360801</v>
      </c>
    </row>
    <row r="1007" spans="1:17" hidden="1" x14ac:dyDescent="0.3">
      <c r="A1007" t="s">
        <v>2170</v>
      </c>
      <c r="B1007" t="s">
        <v>2171</v>
      </c>
      <c r="C1007" t="s">
        <v>3157</v>
      </c>
      <c r="D1007" t="s">
        <v>117</v>
      </c>
      <c r="E1007">
        <v>2806.1131700000001</v>
      </c>
      <c r="F1007">
        <v>552.70000000000005</v>
      </c>
      <c r="G1007">
        <v>-57.4501854006485</v>
      </c>
      <c r="H1007">
        <v>-3.3268712336702899</v>
      </c>
      <c r="I1007">
        <v>-29.4459295605104</v>
      </c>
      <c r="J1007">
        <v>-2.6774133433772702</v>
      </c>
      <c r="K1007">
        <v>574.72142230592101</v>
      </c>
      <c r="L1007">
        <v>619.15333297216398</v>
      </c>
      <c r="M1007">
        <v>41.086625077437503</v>
      </c>
      <c r="N1007">
        <v>0.70845036004080197</v>
      </c>
      <c r="O1007">
        <v>55.418852903926101</v>
      </c>
      <c r="P1007">
        <v>10.3193612774451</v>
      </c>
      <c r="Q1007">
        <v>1.1758254949385E-2</v>
      </c>
    </row>
    <row r="1008" spans="1:17" hidden="1" x14ac:dyDescent="0.3">
      <c r="A1008" t="s">
        <v>2172</v>
      </c>
      <c r="B1008" t="s">
        <v>2173</v>
      </c>
      <c r="C1008" t="s">
        <v>3157</v>
      </c>
      <c r="D1008" t="s">
        <v>190</v>
      </c>
      <c r="E1008">
        <v>2798.3599706250002</v>
      </c>
      <c r="F1008">
        <v>1851.75</v>
      </c>
      <c r="G1008">
        <v>-44.508470199521803</v>
      </c>
      <c r="H1008">
        <v>-2.6755019277255299</v>
      </c>
      <c r="I1008">
        <v>-11.942099878875499</v>
      </c>
      <c r="J1008">
        <v>-0.64840116433173001</v>
      </c>
      <c r="K1008">
        <v>1930.9003164368501</v>
      </c>
      <c r="L1008">
        <v>1997.15142003041</v>
      </c>
      <c r="M1008">
        <v>32.090109835249002</v>
      </c>
      <c r="N1008">
        <v>0.30597571809298102</v>
      </c>
      <c r="O1008">
        <v>32.847306601863103</v>
      </c>
      <c r="P1008">
        <v>6.2910771173549902</v>
      </c>
      <c r="Q1008">
        <v>3.2430165957786E-2</v>
      </c>
    </row>
    <row r="1009" spans="1:17" hidden="1" x14ac:dyDescent="0.3">
      <c r="A1009" t="s">
        <v>2174</v>
      </c>
      <c r="B1009" t="s">
        <v>2175</v>
      </c>
      <c r="C1009" t="s">
        <v>3157</v>
      </c>
      <c r="D1009" t="s">
        <v>190</v>
      </c>
      <c r="E1009">
        <v>2796.8800050099999</v>
      </c>
      <c r="F1009">
        <v>1958.9</v>
      </c>
      <c r="G1009">
        <v>39.866787863346502</v>
      </c>
      <c r="H1009">
        <v>-6.8089232951532104</v>
      </c>
      <c r="I1009">
        <v>50.231509397082696</v>
      </c>
      <c r="J1009">
        <v>2.6703834135890498</v>
      </c>
      <c r="K1009">
        <v>1962.73025026393</v>
      </c>
      <c r="L1009">
        <v>1580.8918307010399</v>
      </c>
      <c r="M1009">
        <v>38.570564507614598</v>
      </c>
      <c r="N1009">
        <v>0.345425829465909</v>
      </c>
      <c r="O1009">
        <v>25.5143192608096</v>
      </c>
      <c r="P1009">
        <v>92.030193118321705</v>
      </c>
      <c r="Q1009">
        <v>0.13667237709497701</v>
      </c>
    </row>
    <row r="1010" spans="1:17" hidden="1" x14ac:dyDescent="0.3">
      <c r="A1010" t="s">
        <v>2176</v>
      </c>
      <c r="B1010" t="s">
        <v>2177</v>
      </c>
      <c r="C1010" t="s">
        <v>3157</v>
      </c>
      <c r="D1010" t="s">
        <v>268</v>
      </c>
      <c r="E1010">
        <v>2786.0121815049902</v>
      </c>
      <c r="F1010">
        <v>109.55</v>
      </c>
      <c r="G1010">
        <v>12.0108160033313</v>
      </c>
      <c r="H1010">
        <v>8.3463606864511402</v>
      </c>
      <c r="I1010">
        <v>17.590776567104701</v>
      </c>
      <c r="J1010">
        <v>19.1593909578921</v>
      </c>
      <c r="K1010">
        <v>100.060363811568</v>
      </c>
      <c r="L1010">
        <v>91.0042181136523</v>
      </c>
      <c r="M1010">
        <v>62.325630072269099</v>
      </c>
      <c r="N1010">
        <v>1.1440904479562399</v>
      </c>
      <c r="O1010">
        <v>5.84208124144227</v>
      </c>
      <c r="P1010">
        <v>53.431372549019599</v>
      </c>
      <c r="Q1010">
        <v>-1.123829037386E-2</v>
      </c>
    </row>
    <row r="1011" spans="1:17" hidden="1" x14ac:dyDescent="0.3">
      <c r="A1011" t="s">
        <v>2178</v>
      </c>
      <c r="B1011" t="s">
        <v>2179</v>
      </c>
      <c r="C1011" t="s">
        <v>3157</v>
      </c>
      <c r="D1011" t="s">
        <v>275</v>
      </c>
      <c r="E1011">
        <v>2785.6137473499998</v>
      </c>
      <c r="F1011">
        <v>259.7</v>
      </c>
      <c r="G1011">
        <v>-27.240018583841799</v>
      </c>
      <c r="H1011">
        <v>-7.6131465540505996</v>
      </c>
      <c r="I1011">
        <v>-14.736486281094001</v>
      </c>
      <c r="J1011">
        <v>-2.5080669067786499</v>
      </c>
      <c r="K1011">
        <v>272.03377365659998</v>
      </c>
      <c r="L1011">
        <v>268.438476458754</v>
      </c>
      <c r="M1011">
        <v>36.3922456394344</v>
      </c>
      <c r="N1011">
        <v>0.46657274679190602</v>
      </c>
      <c r="O1011">
        <v>30.727762803234501</v>
      </c>
      <c r="P1011">
        <v>23.460898502495802</v>
      </c>
      <c r="Q1011">
        <v>4.2693787439187003E-2</v>
      </c>
    </row>
    <row r="1012" spans="1:17" hidden="1" x14ac:dyDescent="0.3">
      <c r="A1012" t="s">
        <v>2180</v>
      </c>
      <c r="B1012" t="s">
        <v>2181</v>
      </c>
      <c r="C1012" t="s">
        <v>3157</v>
      </c>
      <c r="D1012" t="s">
        <v>384</v>
      </c>
      <c r="E1012">
        <v>2774.3307192500001</v>
      </c>
      <c r="F1012">
        <v>1162.0999999999999</v>
      </c>
      <c r="G1012">
        <v>7.6045357102367896</v>
      </c>
      <c r="H1012">
        <v>45.6214100905812</v>
      </c>
      <c r="I1012">
        <v>15.815051045245999</v>
      </c>
      <c r="J1012">
        <v>4.3272064257584102</v>
      </c>
      <c r="K1012">
        <v>969.07805809920001</v>
      </c>
      <c r="L1012">
        <v>935.34769287298298</v>
      </c>
      <c r="M1012">
        <v>76.336670733357806</v>
      </c>
      <c r="N1012">
        <v>0.77459628679903803</v>
      </c>
      <c r="O1012">
        <v>24.7741158247999</v>
      </c>
      <c r="P1012">
        <v>55.631445024775601</v>
      </c>
      <c r="Q1012">
        <v>3.8284677932271E-2</v>
      </c>
    </row>
    <row r="1013" spans="1:17" hidden="1" x14ac:dyDescent="0.3">
      <c r="A1013" t="s">
        <v>2182</v>
      </c>
      <c r="B1013" t="s">
        <v>2183</v>
      </c>
      <c r="C1013" t="s">
        <v>3157</v>
      </c>
      <c r="D1013" t="s">
        <v>409</v>
      </c>
      <c r="E1013">
        <v>2765.5577750000002</v>
      </c>
      <c r="F1013">
        <v>1614.5</v>
      </c>
      <c r="G1013">
        <v>243.55442977715299</v>
      </c>
      <c r="H1013">
        <v>-3.0252207914110598</v>
      </c>
      <c r="I1013">
        <v>85.925640356513895</v>
      </c>
      <c r="J1013">
        <v>0.99446165662271901</v>
      </c>
      <c r="K1013">
        <v>1620.87486741312</v>
      </c>
      <c r="L1013">
        <v>1287.1143678338001</v>
      </c>
      <c r="M1013">
        <v>55.515889198610303</v>
      </c>
      <c r="N1013">
        <v>0.78336837380976498</v>
      </c>
      <c r="O1013">
        <v>34.9767729947352</v>
      </c>
      <c r="P1013">
        <v>289.97584541062798</v>
      </c>
      <c r="Q1013">
        <v>0.25297477865630202</v>
      </c>
    </row>
    <row r="1014" spans="1:17" hidden="1" x14ac:dyDescent="0.3">
      <c r="A1014" t="s">
        <v>2184</v>
      </c>
      <c r="B1014" t="s">
        <v>2185</v>
      </c>
      <c r="C1014" t="s">
        <v>3157</v>
      </c>
      <c r="D1014" t="s">
        <v>633</v>
      </c>
      <c r="E1014">
        <v>2762.87206784</v>
      </c>
      <c r="F1014">
        <v>1088.9000000000001</v>
      </c>
      <c r="G1014">
        <v>65869.012709942705</v>
      </c>
      <c r="H1014">
        <v>54.119347982914803</v>
      </c>
      <c r="I1014">
        <v>1368.74139654227</v>
      </c>
      <c r="J1014">
        <v>11.3913795863636</v>
      </c>
      <c r="K1014">
        <v>735.61341187112703</v>
      </c>
      <c r="L1014">
        <v>362.26841989211499</v>
      </c>
      <c r="M1014">
        <v>99.999999047614907</v>
      </c>
      <c r="N1014">
        <v>3.6477979421076401</v>
      </c>
      <c r="O1014">
        <v>0</v>
      </c>
      <c r="P1014">
        <v>72493.333333333299</v>
      </c>
      <c r="Q1014">
        <v>0.32812057014198098</v>
      </c>
    </row>
    <row r="1015" spans="1:17" hidden="1" x14ac:dyDescent="0.3">
      <c r="A1015" t="s">
        <v>2186</v>
      </c>
      <c r="B1015" t="s">
        <v>2187</v>
      </c>
      <c r="C1015" t="s">
        <v>3157</v>
      </c>
      <c r="D1015" t="s">
        <v>133</v>
      </c>
      <c r="E1015">
        <v>2749.7324003970002</v>
      </c>
      <c r="F1015">
        <v>10.51</v>
      </c>
      <c r="G1015">
        <v>264.33257526259001</v>
      </c>
      <c r="H1015">
        <v>12.0495935603244</v>
      </c>
      <c r="I1015">
        <v>-22.680269797932301</v>
      </c>
      <c r="J1015">
        <v>-8.6081873499997901</v>
      </c>
      <c r="K1015">
        <v>10.827500753522401</v>
      </c>
      <c r="L1015">
        <v>9.8946932964764294</v>
      </c>
      <c r="M1015">
        <v>34.239089307797101</v>
      </c>
      <c r="N1015">
        <v>0.97923224828921795</v>
      </c>
      <c r="O1015">
        <v>88.392007611798306</v>
      </c>
      <c r="P1015">
        <v>356.95652173912998</v>
      </c>
      <c r="Q1015">
        <v>0.14603691999627899</v>
      </c>
    </row>
    <row r="1016" spans="1:17" hidden="1" x14ac:dyDescent="0.3">
      <c r="A1016" t="s">
        <v>2188</v>
      </c>
      <c r="B1016" t="s">
        <v>2189</v>
      </c>
      <c r="C1016" t="s">
        <v>3157</v>
      </c>
      <c r="D1016" t="s">
        <v>51</v>
      </c>
      <c r="E1016">
        <v>2742.0364608350001</v>
      </c>
      <c r="F1016">
        <v>1110.55</v>
      </c>
      <c r="G1016">
        <v>30.4493215996937</v>
      </c>
      <c r="H1016">
        <v>8.9008371550550294</v>
      </c>
      <c r="I1016">
        <v>-3.9590729110621798</v>
      </c>
      <c r="J1016">
        <v>8.4064679606486905</v>
      </c>
      <c r="K1016">
        <v>1092.3331802550799</v>
      </c>
      <c r="L1016">
        <v>1024.2187705034601</v>
      </c>
      <c r="M1016">
        <v>60.026678046450797</v>
      </c>
      <c r="N1016">
        <v>0.90828380574563505</v>
      </c>
      <c r="O1016">
        <v>12.376750258880699</v>
      </c>
      <c r="P1016">
        <v>85.107092257688095</v>
      </c>
      <c r="Q1016">
        <v>3.7680114105478002E-2</v>
      </c>
    </row>
    <row r="1017" spans="1:17" hidden="1" x14ac:dyDescent="0.3">
      <c r="A1017" t="s">
        <v>2190</v>
      </c>
      <c r="B1017" t="s">
        <v>2191</v>
      </c>
      <c r="C1017" t="s">
        <v>3157</v>
      </c>
      <c r="D1017" t="s">
        <v>80</v>
      </c>
      <c r="E1017">
        <v>2741.9754611200001</v>
      </c>
      <c r="F1017">
        <v>31.36</v>
      </c>
      <c r="G1017">
        <v>96.162753212631998</v>
      </c>
      <c r="H1017">
        <v>21.270554373638699</v>
      </c>
      <c r="I1017">
        <v>22.844208270009599</v>
      </c>
      <c r="J1017">
        <v>1.0855363378613301</v>
      </c>
      <c r="K1017">
        <v>28.447137273322902</v>
      </c>
      <c r="L1017">
        <v>24.928600403542301</v>
      </c>
      <c r="M1017">
        <v>56.467645538338097</v>
      </c>
      <c r="N1017">
        <v>2.8967266466154</v>
      </c>
      <c r="O1017">
        <v>11.288265306122399</v>
      </c>
      <c r="P1017">
        <v>191.83805711627599</v>
      </c>
      <c r="Q1017">
        <v>6.5164319242860994E-2</v>
      </c>
    </row>
    <row r="1018" spans="1:17" x14ac:dyDescent="0.3">
      <c r="A1018" t="s">
        <v>2192</v>
      </c>
      <c r="B1018" t="s">
        <v>2193</v>
      </c>
      <c r="C1018" t="s">
        <v>3140</v>
      </c>
      <c r="D1018" t="s">
        <v>437</v>
      </c>
      <c r="E1018">
        <v>2731.0213734599902</v>
      </c>
      <c r="F1018">
        <v>82.2</v>
      </c>
      <c r="G1018">
        <v>-30.171640769002799</v>
      </c>
      <c r="H1018">
        <v>-7.6323732775985604</v>
      </c>
      <c r="I1018">
        <v>-19.232590887561599</v>
      </c>
      <c r="J1018">
        <v>0.40181530925937903</v>
      </c>
      <c r="K1018">
        <v>85.556750669075697</v>
      </c>
      <c r="L1018">
        <v>86.055214218933699</v>
      </c>
      <c r="M1018">
        <v>42.655139722967398</v>
      </c>
      <c r="N1018">
        <v>0.33975409688580699</v>
      </c>
      <c r="O1018">
        <v>45.985401459854003</v>
      </c>
      <c r="P1018">
        <v>31.414868105515499</v>
      </c>
      <c r="Q1018">
        <v>-2.0508727578683002E-2</v>
      </c>
    </row>
    <row r="1019" spans="1:17" hidden="1" x14ac:dyDescent="0.3">
      <c r="A1019" t="s">
        <v>2194</v>
      </c>
      <c r="B1019" t="s">
        <v>2195</v>
      </c>
      <c r="C1019" t="s">
        <v>3157</v>
      </c>
      <c r="D1019" t="s">
        <v>114</v>
      </c>
      <c r="E1019">
        <v>2721.1469199500002</v>
      </c>
      <c r="F1019">
        <v>477.25</v>
      </c>
      <c r="G1019">
        <v>-24.400091053013998</v>
      </c>
      <c r="H1019">
        <v>0.24461727111238299</v>
      </c>
      <c r="I1019">
        <v>-11.2214734644473</v>
      </c>
      <c r="J1019">
        <v>3.81018800973566</v>
      </c>
      <c r="K1019">
        <v>502.24976827835297</v>
      </c>
      <c r="M1019">
        <v>48.6920680922195</v>
      </c>
      <c r="N1019">
        <v>0.44819618735247801</v>
      </c>
      <c r="O1019">
        <v>31.482451545311601</v>
      </c>
      <c r="P1019">
        <v>8.6634790528233196</v>
      </c>
    </row>
    <row r="1020" spans="1:17" hidden="1" x14ac:dyDescent="0.3">
      <c r="A1020" t="s">
        <v>2196</v>
      </c>
      <c r="B1020" t="s">
        <v>2197</v>
      </c>
      <c r="C1020" t="s">
        <v>3157</v>
      </c>
      <c r="D1020" t="s">
        <v>268</v>
      </c>
      <c r="E1020">
        <v>2709.5642280000002</v>
      </c>
      <c r="F1020">
        <v>504</v>
      </c>
      <c r="G1020">
        <v>78.948563768389405</v>
      </c>
      <c r="H1020">
        <v>-6.3302601672400103</v>
      </c>
      <c r="I1020">
        <v>13.01676179271</v>
      </c>
      <c r="J1020">
        <v>-8.8432449750060094E-2</v>
      </c>
      <c r="K1020">
        <v>553.48726781821699</v>
      </c>
      <c r="L1020">
        <v>490.491291303043</v>
      </c>
      <c r="M1020">
        <v>36.109325852786696</v>
      </c>
      <c r="N1020">
        <v>0.80342625158627801</v>
      </c>
      <c r="O1020">
        <v>80.317460317460302</v>
      </c>
      <c r="P1020">
        <v>126.822682268226</v>
      </c>
      <c r="Q1020">
        <v>0.18144467055691799</v>
      </c>
    </row>
    <row r="1021" spans="1:17" hidden="1" x14ac:dyDescent="0.3">
      <c r="A1021" t="s">
        <v>2198</v>
      </c>
      <c r="B1021" t="s">
        <v>2199</v>
      </c>
      <c r="C1021" t="s">
        <v>3157</v>
      </c>
      <c r="D1021" t="s">
        <v>258</v>
      </c>
      <c r="E1021">
        <v>2692.0170249749999</v>
      </c>
      <c r="F1021">
        <v>18511.95</v>
      </c>
      <c r="G1021">
        <v>8.5091243546249</v>
      </c>
      <c r="H1021">
        <v>3.3347058263112701</v>
      </c>
      <c r="I1021">
        <v>24.367211308402201</v>
      </c>
      <c r="J1021">
        <v>1.1333505455116</v>
      </c>
      <c r="K1021">
        <v>17966.27349204</v>
      </c>
      <c r="L1021">
        <v>16207.8838922259</v>
      </c>
      <c r="M1021">
        <v>74.482819698771607</v>
      </c>
      <c r="N1021">
        <v>0.95775499145512899</v>
      </c>
      <c r="O1021">
        <v>12.9000456461906</v>
      </c>
      <c r="P1021">
        <v>46.920238095238098</v>
      </c>
      <c r="Q1021">
        <v>0.15501289629033399</v>
      </c>
    </row>
    <row r="1022" spans="1:17" x14ac:dyDescent="0.3">
      <c r="A1022" t="s">
        <v>2200</v>
      </c>
      <c r="B1022" t="s">
        <v>2201</v>
      </c>
      <c r="C1022" t="s">
        <v>3148</v>
      </c>
      <c r="D1022" t="s">
        <v>258</v>
      </c>
      <c r="E1022">
        <v>2680.394503</v>
      </c>
      <c r="F1022">
        <v>276.55</v>
      </c>
      <c r="G1022">
        <v>-23.403189136169299</v>
      </c>
      <c r="H1022">
        <v>-9.1599124630716098</v>
      </c>
      <c r="I1022">
        <v>-24.3428830958389</v>
      </c>
      <c r="J1022">
        <v>-0.76115632090537</v>
      </c>
      <c r="K1022">
        <v>304.71650686774598</v>
      </c>
      <c r="L1022">
        <v>305.17306169365798</v>
      </c>
      <c r="M1022">
        <v>17.514639055199101</v>
      </c>
      <c r="N1022">
        <v>1.25104400398965</v>
      </c>
      <c r="O1022">
        <v>45.1997830410414</v>
      </c>
      <c r="P1022">
        <v>12.8084846012645</v>
      </c>
      <c r="Q1022">
        <v>7.4264168499449001E-2</v>
      </c>
    </row>
    <row r="1023" spans="1:17" x14ac:dyDescent="0.3">
      <c r="A1023" t="s">
        <v>2202</v>
      </c>
      <c r="B1023" t="s">
        <v>2203</v>
      </c>
      <c r="C1023" t="s">
        <v>3148</v>
      </c>
      <c r="D1023" t="s">
        <v>1581</v>
      </c>
      <c r="E1023">
        <v>2673.4899133499998</v>
      </c>
      <c r="F1023">
        <v>646.85</v>
      </c>
      <c r="G1023">
        <v>-41.719840672768399</v>
      </c>
      <c r="H1023">
        <v>11.562875090271699</v>
      </c>
      <c r="I1023">
        <v>-27.1759280803251</v>
      </c>
      <c r="J1023">
        <v>3.3035893195056301</v>
      </c>
      <c r="K1023">
        <v>630.52051179719695</v>
      </c>
      <c r="L1023">
        <v>674.60157939298597</v>
      </c>
      <c r="M1023">
        <v>52.704185322663101</v>
      </c>
      <c r="N1023">
        <v>0.75372463147401203</v>
      </c>
      <c r="O1023">
        <v>39.9087887454587</v>
      </c>
      <c r="P1023">
        <v>19.521433850702099</v>
      </c>
    </row>
    <row r="1024" spans="1:17" hidden="1" x14ac:dyDescent="0.3">
      <c r="A1024" t="s">
        <v>2204</v>
      </c>
      <c r="B1024" t="s">
        <v>2205</v>
      </c>
      <c r="C1024" t="s">
        <v>3157</v>
      </c>
      <c r="D1024" t="s">
        <v>859</v>
      </c>
      <c r="E1024">
        <v>2672.1</v>
      </c>
      <c r="F1024">
        <v>445.35</v>
      </c>
      <c r="G1024">
        <v>-24.4302380979886</v>
      </c>
      <c r="H1024">
        <v>-9.2465639040475107</v>
      </c>
      <c r="I1024">
        <v>-11.251620509421899</v>
      </c>
      <c r="J1024">
        <v>-7.3930281890312104</v>
      </c>
      <c r="M1024">
        <v>32.053253221619897</v>
      </c>
      <c r="O1024">
        <v>33.310879083866602</v>
      </c>
      <c r="P1024">
        <v>17.197368421052602</v>
      </c>
    </row>
    <row r="1025" spans="1:17" hidden="1" x14ac:dyDescent="0.3">
      <c r="A1025" t="s">
        <v>2206</v>
      </c>
      <c r="B1025" t="s">
        <v>2207</v>
      </c>
      <c r="C1025" t="s">
        <v>3157</v>
      </c>
      <c r="D1025" t="s">
        <v>275</v>
      </c>
      <c r="E1025">
        <v>2670.5248489149999</v>
      </c>
      <c r="F1025">
        <v>827.05</v>
      </c>
      <c r="G1025">
        <v>-7.2474011281426902</v>
      </c>
      <c r="H1025">
        <v>1.6788913148189299</v>
      </c>
      <c r="I1025">
        <v>29.8094860095275</v>
      </c>
      <c r="J1025">
        <v>-2.5264584771722398</v>
      </c>
      <c r="K1025">
        <v>783.95930301888598</v>
      </c>
      <c r="L1025">
        <v>689.81325123504303</v>
      </c>
      <c r="M1025">
        <v>47.217656662131098</v>
      </c>
      <c r="N1025">
        <v>0.91728640771201697</v>
      </c>
      <c r="O1025">
        <v>9.1106946375672599</v>
      </c>
      <c r="P1025">
        <v>56.623425811949602</v>
      </c>
      <c r="Q1025">
        <v>8.9552187585549992E-3</v>
      </c>
    </row>
    <row r="1026" spans="1:17" hidden="1" x14ac:dyDescent="0.3">
      <c r="A1026" t="s">
        <v>2208</v>
      </c>
      <c r="B1026" t="s">
        <v>2209</v>
      </c>
      <c r="C1026" t="s">
        <v>3157</v>
      </c>
      <c r="D1026" t="s">
        <v>2210</v>
      </c>
      <c r="E1026">
        <v>2666.1298548200002</v>
      </c>
      <c r="F1026">
        <v>1602.2</v>
      </c>
      <c r="G1026">
        <v>9.0701379486354092</v>
      </c>
      <c r="H1026">
        <v>29.905654380316498</v>
      </c>
      <c r="I1026">
        <v>22.248755537202101</v>
      </c>
      <c r="J1026">
        <v>16.174576930397901</v>
      </c>
      <c r="M1026">
        <v>75.421071850372897</v>
      </c>
      <c r="O1026">
        <v>4.2940956185245103</v>
      </c>
      <c r="P1026">
        <v>44.322839255956303</v>
      </c>
    </row>
    <row r="1027" spans="1:17" hidden="1" x14ac:dyDescent="0.3">
      <c r="A1027" t="s">
        <v>2211</v>
      </c>
      <c r="B1027" t="s">
        <v>2212</v>
      </c>
      <c r="C1027" t="s">
        <v>3157</v>
      </c>
      <c r="D1027" t="s">
        <v>141</v>
      </c>
      <c r="E1027">
        <v>2659.2046249999999</v>
      </c>
      <c r="F1027">
        <v>475.75</v>
      </c>
      <c r="G1027">
        <v>-41.042350046214501</v>
      </c>
      <c r="H1027">
        <v>-1.8517622941277301</v>
      </c>
      <c r="I1027">
        <v>-2.30477218219895</v>
      </c>
      <c r="J1027">
        <v>-4.2525739164998102</v>
      </c>
      <c r="K1027">
        <v>467.70619336132103</v>
      </c>
      <c r="L1027">
        <v>450.34403746232402</v>
      </c>
      <c r="M1027">
        <v>38.0202948450465</v>
      </c>
      <c r="N1027">
        <v>0.56071719663869901</v>
      </c>
      <c r="O1027">
        <v>26.116657908565401</v>
      </c>
      <c r="P1027">
        <v>46.384615384615302</v>
      </c>
      <c r="Q1027">
        <v>0.23838859111876001</v>
      </c>
    </row>
    <row r="1028" spans="1:17" hidden="1" x14ac:dyDescent="0.3">
      <c r="A1028" t="s">
        <v>2213</v>
      </c>
      <c r="B1028" t="s">
        <v>2214</v>
      </c>
      <c r="C1028" t="s">
        <v>3157</v>
      </c>
      <c r="D1028" t="s">
        <v>1581</v>
      </c>
      <c r="E1028">
        <v>2658.989374155</v>
      </c>
      <c r="F1028">
        <v>356.35</v>
      </c>
      <c r="G1028">
        <v>-35.839183996668503</v>
      </c>
      <c r="H1028">
        <v>6.4497499763414003</v>
      </c>
      <c r="I1028">
        <v>-22.660566408101801</v>
      </c>
      <c r="J1028">
        <v>-3.8404128480007902</v>
      </c>
      <c r="M1028">
        <v>39.8401554999095</v>
      </c>
      <c r="O1028">
        <v>20.990599130068698</v>
      </c>
      <c r="P1028">
        <v>4.6241926012918304</v>
      </c>
    </row>
    <row r="1029" spans="1:17" hidden="1" x14ac:dyDescent="0.3">
      <c r="A1029" t="s">
        <v>2215</v>
      </c>
      <c r="B1029" t="s">
        <v>2216</v>
      </c>
      <c r="C1029" t="s">
        <v>3157</v>
      </c>
      <c r="D1029" t="s">
        <v>154</v>
      </c>
      <c r="E1029">
        <v>2654.6282999999999</v>
      </c>
      <c r="F1029">
        <v>2499.65</v>
      </c>
      <c r="G1029">
        <v>340.21101604054701</v>
      </c>
      <c r="H1029">
        <v>15.9950415992594</v>
      </c>
      <c r="I1029">
        <v>46.919573556351502</v>
      </c>
      <c r="J1029">
        <v>22.539913881369301</v>
      </c>
      <c r="K1029">
        <v>1969.7919577928101</v>
      </c>
      <c r="L1029">
        <v>1553.5234581493</v>
      </c>
      <c r="M1029">
        <v>86.646128478443899</v>
      </c>
      <c r="N1029">
        <v>0.97652317916635001</v>
      </c>
      <c r="O1029">
        <v>0</v>
      </c>
      <c r="P1029">
        <v>424.69563392107398</v>
      </c>
      <c r="Q1029">
        <v>0.19590957004531101</v>
      </c>
    </row>
    <row r="1030" spans="1:17" hidden="1" x14ac:dyDescent="0.3">
      <c r="A1030" t="s">
        <v>2217</v>
      </c>
      <c r="B1030" t="s">
        <v>2218</v>
      </c>
      <c r="C1030" t="s">
        <v>3157</v>
      </c>
      <c r="D1030" t="s">
        <v>1690</v>
      </c>
      <c r="E1030">
        <v>2644.090741</v>
      </c>
      <c r="F1030">
        <v>66.38</v>
      </c>
      <c r="G1030">
        <v>3.0964596870343701</v>
      </c>
      <c r="H1030">
        <v>6.5274694999972498</v>
      </c>
      <c r="I1030">
        <v>-7.8507428832936199</v>
      </c>
      <c r="J1030">
        <v>3.4639785573789998</v>
      </c>
      <c r="K1030">
        <v>64.092185348613398</v>
      </c>
      <c r="L1030">
        <v>60.758643214897802</v>
      </c>
      <c r="M1030">
        <v>53.860821394049402</v>
      </c>
      <c r="N1030">
        <v>1.2700264206679901</v>
      </c>
      <c r="O1030">
        <v>1.6872551973486001</v>
      </c>
      <c r="P1030">
        <v>29.244548286604299</v>
      </c>
      <c r="Q1030">
        <v>-2.7484158448541001E-2</v>
      </c>
    </row>
    <row r="1031" spans="1:17" hidden="1" x14ac:dyDescent="0.3">
      <c r="A1031" t="s">
        <v>2219</v>
      </c>
      <c r="B1031" t="s">
        <v>2220</v>
      </c>
      <c r="C1031" t="s">
        <v>3157</v>
      </c>
      <c r="D1031" t="s">
        <v>48</v>
      </c>
      <c r="E1031">
        <v>2632.9639017149998</v>
      </c>
      <c r="F1031">
        <v>391.65</v>
      </c>
      <c r="G1031">
        <v>88.972824468650899</v>
      </c>
      <c r="H1031">
        <v>0.27198002916150599</v>
      </c>
      <c r="I1031">
        <v>12.133002704660999</v>
      </c>
      <c r="J1031">
        <v>3.97991712995776</v>
      </c>
      <c r="K1031">
        <v>409.61447879927698</v>
      </c>
      <c r="L1031">
        <v>360.55169627904098</v>
      </c>
      <c r="M1031">
        <v>47.6277729616518</v>
      </c>
      <c r="N1031">
        <v>0.99591254047147604</v>
      </c>
      <c r="O1031">
        <v>64.943189071875395</v>
      </c>
      <c r="P1031">
        <v>144.93433395872401</v>
      </c>
      <c r="Q1031">
        <v>3.2709282765986003E-2</v>
      </c>
    </row>
    <row r="1032" spans="1:17" hidden="1" x14ac:dyDescent="0.3">
      <c r="A1032" t="s">
        <v>2221</v>
      </c>
      <c r="B1032" t="s">
        <v>2222</v>
      </c>
      <c r="C1032" t="s">
        <v>3157</v>
      </c>
      <c r="D1032" t="s">
        <v>117</v>
      </c>
      <c r="E1032">
        <v>2631.8300159999999</v>
      </c>
      <c r="F1032">
        <v>545.1</v>
      </c>
      <c r="G1032">
        <v>-3.40177038614579</v>
      </c>
      <c r="H1032">
        <v>-6.3319337419224899</v>
      </c>
      <c r="I1032">
        <v>-1.1296300020341901</v>
      </c>
      <c r="J1032">
        <v>-2.4160133738279499</v>
      </c>
      <c r="K1032">
        <v>581.76046481573201</v>
      </c>
      <c r="L1032">
        <v>551.80593920599495</v>
      </c>
      <c r="M1032">
        <v>25.4487404144263</v>
      </c>
      <c r="N1032">
        <v>0.55284367156073</v>
      </c>
      <c r="O1032">
        <v>33.883691065859402</v>
      </c>
      <c r="P1032">
        <v>32.145454545454498</v>
      </c>
      <c r="Q1032">
        <v>6.8820777550779996E-3</v>
      </c>
    </row>
    <row r="1033" spans="1:17" hidden="1" x14ac:dyDescent="0.3">
      <c r="A1033" t="s">
        <v>2223</v>
      </c>
      <c r="B1033" t="s">
        <v>2224</v>
      </c>
      <c r="C1033" t="s">
        <v>3157</v>
      </c>
      <c r="D1033" t="s">
        <v>258</v>
      </c>
      <c r="E1033">
        <v>2617.6398306000001</v>
      </c>
      <c r="F1033">
        <v>383.45</v>
      </c>
      <c r="G1033">
        <v>-51.853792143405101</v>
      </c>
      <c r="H1033">
        <v>-2.2071555230935398</v>
      </c>
      <c r="I1033">
        <v>-23.861291253391801</v>
      </c>
      <c r="J1033">
        <v>1.1376908232893801</v>
      </c>
      <c r="K1033">
        <v>406.12589570116501</v>
      </c>
      <c r="L1033">
        <v>454.71038212384701</v>
      </c>
      <c r="M1033">
        <v>33.786489304015099</v>
      </c>
      <c r="N1033">
        <v>0.68619865717886297</v>
      </c>
      <c r="O1033">
        <v>50.6845742600078</v>
      </c>
      <c r="P1033">
        <v>1.18749175352947</v>
      </c>
      <c r="Q1033">
        <v>-0.198171963662715</v>
      </c>
    </row>
    <row r="1034" spans="1:17" hidden="1" x14ac:dyDescent="0.3">
      <c r="A1034" t="s">
        <v>2225</v>
      </c>
      <c r="B1034" t="s">
        <v>2226</v>
      </c>
      <c r="C1034" t="s">
        <v>3157</v>
      </c>
      <c r="D1034" t="s">
        <v>609</v>
      </c>
      <c r="E1034">
        <v>2609.763156</v>
      </c>
      <c r="F1034">
        <v>600.6</v>
      </c>
      <c r="G1034">
        <v>-15.137816434288499</v>
      </c>
      <c r="H1034">
        <v>-0.281004076310298</v>
      </c>
      <c r="I1034">
        <v>5.8321998409192597</v>
      </c>
      <c r="J1034">
        <v>-0.88048739367482598</v>
      </c>
      <c r="K1034">
        <v>612.11353591592899</v>
      </c>
      <c r="L1034">
        <v>580.68907425336295</v>
      </c>
      <c r="M1034">
        <v>46.267141710622198</v>
      </c>
      <c r="N1034">
        <v>0.42077261126023702</v>
      </c>
      <c r="O1034">
        <v>16.550116550116499</v>
      </c>
      <c r="P1034">
        <v>32</v>
      </c>
      <c r="Q1034">
        <v>2.4137810091701999E-2</v>
      </c>
    </row>
    <row r="1035" spans="1:17" x14ac:dyDescent="0.3">
      <c r="A1035" t="s">
        <v>2227</v>
      </c>
      <c r="B1035" t="s">
        <v>2228</v>
      </c>
      <c r="C1035" t="s">
        <v>3144</v>
      </c>
      <c r="D1035" t="s">
        <v>384</v>
      </c>
      <c r="E1035">
        <v>2598.9726186399998</v>
      </c>
      <c r="F1035">
        <v>1844.9</v>
      </c>
      <c r="G1035">
        <v>-37.355780946947398</v>
      </c>
      <c r="H1035">
        <v>-14.7349173801991</v>
      </c>
      <c r="I1035">
        <v>-7.82467533642183</v>
      </c>
      <c r="J1035">
        <v>0.38483318985138998</v>
      </c>
      <c r="K1035">
        <v>2066.3400157945898</v>
      </c>
      <c r="L1035">
        <v>1981.4373750664299</v>
      </c>
      <c r="M1035">
        <v>24.9114296446031</v>
      </c>
      <c r="N1035">
        <v>0.396316500590427</v>
      </c>
      <c r="O1035">
        <v>38.758198276329303</v>
      </c>
      <c r="P1035">
        <v>20.502939255388601</v>
      </c>
      <c r="Q1035">
        <v>-7.5187016094032E-2</v>
      </c>
    </row>
    <row r="1036" spans="1:17" hidden="1" x14ac:dyDescent="0.3">
      <c r="A1036" t="s">
        <v>2229</v>
      </c>
      <c r="B1036" t="s">
        <v>2230</v>
      </c>
      <c r="C1036" t="s">
        <v>3157</v>
      </c>
      <c r="D1036" t="s">
        <v>127</v>
      </c>
      <c r="E1036">
        <v>2593.6690139339998</v>
      </c>
      <c r="F1036">
        <v>217.59</v>
      </c>
      <c r="G1036">
        <v>-26.780540559591401</v>
      </c>
      <c r="H1036">
        <v>25.730486343194698</v>
      </c>
      <c r="I1036">
        <v>-8.7712561856693192</v>
      </c>
      <c r="J1036">
        <v>5.48812385403268</v>
      </c>
      <c r="K1036">
        <v>199.17591837518401</v>
      </c>
      <c r="L1036">
        <v>195.89427334192499</v>
      </c>
      <c r="M1036">
        <v>54.2217867360228</v>
      </c>
      <c r="N1036">
        <v>2.7507541449016601</v>
      </c>
      <c r="O1036">
        <v>33.1632887540787</v>
      </c>
      <c r="P1036">
        <v>45.253671562082701</v>
      </c>
      <c r="Q1036">
        <v>5.4560366360998001E-2</v>
      </c>
    </row>
    <row r="1037" spans="1:17" hidden="1" x14ac:dyDescent="0.3">
      <c r="A1037" t="s">
        <v>2231</v>
      </c>
      <c r="B1037" t="s">
        <v>2232</v>
      </c>
      <c r="C1037" t="s">
        <v>3157</v>
      </c>
      <c r="D1037" t="s">
        <v>202</v>
      </c>
      <c r="E1037">
        <v>2585.6489908200001</v>
      </c>
      <c r="F1037">
        <v>1786.7</v>
      </c>
      <c r="G1037">
        <v>18.6525509760089</v>
      </c>
      <c r="H1037">
        <v>-5.3418343850778101</v>
      </c>
      <c r="I1037">
        <v>-25.373552859964299</v>
      </c>
      <c r="J1037">
        <v>-5.2302889326165801E-2</v>
      </c>
      <c r="K1037">
        <v>1925.1671879948799</v>
      </c>
      <c r="L1037">
        <v>1861.5742914505299</v>
      </c>
      <c r="M1037">
        <v>34.411081527847699</v>
      </c>
      <c r="N1037">
        <v>0.45542251947076201</v>
      </c>
      <c r="O1037">
        <v>38.803380533945202</v>
      </c>
      <c r="P1037">
        <v>49.520900456085997</v>
      </c>
      <c r="Q1037">
        <v>9.2603130903578995E-2</v>
      </c>
    </row>
    <row r="1038" spans="1:17" hidden="1" x14ac:dyDescent="0.3">
      <c r="A1038" t="s">
        <v>2233</v>
      </c>
      <c r="B1038" t="s">
        <v>2234</v>
      </c>
      <c r="C1038" t="s">
        <v>3157</v>
      </c>
      <c r="D1038" t="s">
        <v>117</v>
      </c>
      <c r="E1038">
        <v>2584.2089537100001</v>
      </c>
      <c r="F1038">
        <v>199.83</v>
      </c>
      <c r="G1038">
        <v>4.2459081170999999</v>
      </c>
      <c r="H1038">
        <v>5.95223887126122</v>
      </c>
      <c r="I1038">
        <v>25.7811834198403</v>
      </c>
      <c r="J1038">
        <v>5.4297799317767099</v>
      </c>
      <c r="K1038">
        <v>182.194870478235</v>
      </c>
      <c r="L1038">
        <v>163.460229219263</v>
      </c>
      <c r="M1038">
        <v>57.356662854562899</v>
      </c>
      <c r="N1038">
        <v>1.46457538160779</v>
      </c>
      <c r="O1038">
        <v>7.09102737326727</v>
      </c>
      <c r="P1038">
        <v>73.765217391304304</v>
      </c>
    </row>
    <row r="1039" spans="1:17" hidden="1" x14ac:dyDescent="0.3">
      <c r="A1039" t="s">
        <v>2235</v>
      </c>
      <c r="B1039" t="s">
        <v>2236</v>
      </c>
      <c r="C1039" t="s">
        <v>3157</v>
      </c>
      <c r="D1039" t="s">
        <v>1361</v>
      </c>
      <c r="E1039">
        <v>2580.8388</v>
      </c>
      <c r="F1039">
        <v>999.99</v>
      </c>
      <c r="G1039">
        <v>-24.927683996668499</v>
      </c>
      <c r="H1039">
        <v>2.63075588497377</v>
      </c>
      <c r="I1039">
        <v>-11.7490664081018</v>
      </c>
      <c r="J1039">
        <v>0.99446165662271901</v>
      </c>
      <c r="K1039">
        <v>999.99490265830195</v>
      </c>
      <c r="L1039">
        <v>999.99613259362502</v>
      </c>
      <c r="M1039">
        <v>55.379180563809697</v>
      </c>
      <c r="N1039">
        <v>1.51670032867669</v>
      </c>
      <c r="O1039">
        <v>3.0010300103000902</v>
      </c>
      <c r="P1039">
        <v>3.09175257731959</v>
      </c>
      <c r="Q1039">
        <v>-0.101916752053546</v>
      </c>
    </row>
    <row r="1040" spans="1:17" hidden="1" x14ac:dyDescent="0.3">
      <c r="A1040" t="s">
        <v>2237</v>
      </c>
      <c r="B1040" t="s">
        <v>2238</v>
      </c>
      <c r="C1040" t="s">
        <v>3157</v>
      </c>
      <c r="D1040" t="s">
        <v>117</v>
      </c>
      <c r="E1040">
        <v>2571.462495756</v>
      </c>
      <c r="F1040">
        <v>48.51</v>
      </c>
      <c r="G1040">
        <v>-16.2573291579589</v>
      </c>
      <c r="H1040">
        <v>-10.6076407394988</v>
      </c>
      <c r="I1040">
        <v>17.715504448583399</v>
      </c>
      <c r="J1040">
        <v>-2.24083246102433</v>
      </c>
      <c r="K1040">
        <v>50.303092512895397</v>
      </c>
      <c r="L1040">
        <v>43.6296991010773</v>
      </c>
      <c r="M1040">
        <v>33.340519124770502</v>
      </c>
      <c r="N1040">
        <v>0.71299837658359499</v>
      </c>
      <c r="O1040">
        <v>21.4182642754071</v>
      </c>
      <c r="P1040">
        <v>58.116036505867001</v>
      </c>
      <c r="Q1040">
        <v>0.12281557761895399</v>
      </c>
    </row>
    <row r="1041" spans="1:17" hidden="1" x14ac:dyDescent="0.3">
      <c r="A1041" t="s">
        <v>2239</v>
      </c>
      <c r="B1041" t="s">
        <v>2240</v>
      </c>
      <c r="C1041" t="s">
        <v>3157</v>
      </c>
      <c r="D1041" t="s">
        <v>278</v>
      </c>
      <c r="E1041">
        <v>2566.2652090799902</v>
      </c>
      <c r="F1041">
        <v>1698.8</v>
      </c>
      <c r="G1041">
        <v>4.2792788874202401</v>
      </c>
      <c r="H1041">
        <v>17.240746246899999</v>
      </c>
      <c r="I1041">
        <v>-2.9865823657189701</v>
      </c>
      <c r="J1041">
        <v>5.5641747987174401</v>
      </c>
      <c r="K1041">
        <v>1579.01066181021</v>
      </c>
      <c r="L1041">
        <v>1513.8397146045099</v>
      </c>
      <c r="M1041">
        <v>67.195080255471197</v>
      </c>
      <c r="N1041">
        <v>2.4038581304384201</v>
      </c>
      <c r="O1041">
        <v>15.093006828349401</v>
      </c>
      <c r="P1041">
        <v>56.542572797640901</v>
      </c>
      <c r="Q1041">
        <v>1.5537679525022999E-2</v>
      </c>
    </row>
    <row r="1042" spans="1:17" hidden="1" x14ac:dyDescent="0.3">
      <c r="A1042" t="s">
        <v>2241</v>
      </c>
      <c r="B1042" t="s">
        <v>2242</v>
      </c>
      <c r="C1042" t="s">
        <v>3157</v>
      </c>
      <c r="D1042" t="s">
        <v>48</v>
      </c>
      <c r="E1042">
        <v>2565.814922475</v>
      </c>
      <c r="F1042">
        <v>647.25</v>
      </c>
      <c r="G1042">
        <v>-40.819088648737903</v>
      </c>
      <c r="H1042">
        <v>-5.6561024018844996</v>
      </c>
      <c r="I1042">
        <v>-15.631345291380701</v>
      </c>
      <c r="J1042">
        <v>-2.6561054582274202</v>
      </c>
      <c r="K1042">
        <v>666.69451688159404</v>
      </c>
      <c r="L1042">
        <v>686.45231301887998</v>
      </c>
      <c r="M1042">
        <v>43.616577186252897</v>
      </c>
      <c r="N1042">
        <v>0.49696218709707002</v>
      </c>
      <c r="O1042">
        <v>24.681344148319798</v>
      </c>
      <c r="P1042">
        <v>7.8929821636939597</v>
      </c>
      <c r="Q1042">
        <v>7.4100229527739999E-3</v>
      </c>
    </row>
    <row r="1043" spans="1:17" hidden="1" x14ac:dyDescent="0.3">
      <c r="A1043" t="s">
        <v>2243</v>
      </c>
      <c r="B1043" t="s">
        <v>2244</v>
      </c>
      <c r="C1043" t="s">
        <v>3157</v>
      </c>
      <c r="D1043" t="s">
        <v>138</v>
      </c>
      <c r="E1043">
        <v>2562.7474092000002</v>
      </c>
      <c r="F1043">
        <v>3483.3</v>
      </c>
      <c r="G1043">
        <v>435.17944239021</v>
      </c>
      <c r="H1043">
        <v>10.8878727838229</v>
      </c>
      <c r="I1043">
        <v>100.33144895005201</v>
      </c>
      <c r="J1043">
        <v>-13.323611210107799</v>
      </c>
      <c r="K1043">
        <v>3245.7049091017302</v>
      </c>
      <c r="L1043">
        <v>2071.9046000865601</v>
      </c>
      <c r="M1043">
        <v>30.4283263696116</v>
      </c>
      <c r="N1043">
        <v>0.81796625976500503</v>
      </c>
      <c r="O1043">
        <v>40.056842649211902</v>
      </c>
      <c r="P1043">
        <v>514.60961623290598</v>
      </c>
      <c r="Q1043">
        <v>0.24158649409672001</v>
      </c>
    </row>
    <row r="1044" spans="1:17" hidden="1" x14ac:dyDescent="0.3">
      <c r="A1044" t="s">
        <v>2245</v>
      </c>
      <c r="B1044" t="s">
        <v>2246</v>
      </c>
      <c r="C1044" t="s">
        <v>3157</v>
      </c>
      <c r="D1044" t="s">
        <v>409</v>
      </c>
      <c r="E1044">
        <v>2552.885662225</v>
      </c>
      <c r="F1044">
        <v>1106.75</v>
      </c>
      <c r="G1044">
        <v>-44.2979731089696</v>
      </c>
      <c r="H1044">
        <v>-2.6507694161284898</v>
      </c>
      <c r="I1044">
        <v>-16.935250508161801</v>
      </c>
      <c r="J1044">
        <v>-0.70165141758223104</v>
      </c>
      <c r="K1044">
        <v>1153.29840608157</v>
      </c>
      <c r="L1044">
        <v>1192.46545597315</v>
      </c>
      <c r="M1044">
        <v>32.698356874489001</v>
      </c>
      <c r="N1044">
        <v>0.76428414546400303</v>
      </c>
      <c r="O1044">
        <v>30.1106844364129</v>
      </c>
      <c r="P1044">
        <v>1.4436296975252001</v>
      </c>
      <c r="Q1044">
        <v>-2.1136334027115001E-2</v>
      </c>
    </row>
    <row r="1045" spans="1:17" hidden="1" x14ac:dyDescent="0.3">
      <c r="A1045" t="s">
        <v>2247</v>
      </c>
      <c r="B1045" t="s">
        <v>2248</v>
      </c>
      <c r="C1045" t="s">
        <v>3157</v>
      </c>
      <c r="D1045" t="s">
        <v>172</v>
      </c>
      <c r="E1045">
        <v>2549.8808377349901</v>
      </c>
      <c r="F1045">
        <v>1692.35</v>
      </c>
      <c r="G1045">
        <v>155.612064449249</v>
      </c>
      <c r="H1045">
        <v>0.30705646300845102</v>
      </c>
      <c r="I1045">
        <v>25.267680667152099</v>
      </c>
      <c r="J1045">
        <v>-1.5742240181257401</v>
      </c>
      <c r="K1045">
        <v>1663.8932281039899</v>
      </c>
      <c r="L1045">
        <v>1341.4853775803999</v>
      </c>
      <c r="M1045">
        <v>51.276488532947504</v>
      </c>
      <c r="N1045">
        <v>0.57239407134882703</v>
      </c>
      <c r="O1045">
        <v>15.0471238219044</v>
      </c>
      <c r="P1045">
        <v>215.884274381707</v>
      </c>
      <c r="Q1045">
        <v>0.105935380929905</v>
      </c>
    </row>
    <row r="1046" spans="1:17" hidden="1" x14ac:dyDescent="0.3">
      <c r="A1046" t="s">
        <v>2249</v>
      </c>
      <c r="B1046" t="s">
        <v>2250</v>
      </c>
      <c r="C1046" t="s">
        <v>3157</v>
      </c>
      <c r="D1046" t="s">
        <v>278</v>
      </c>
      <c r="E1046">
        <v>2549.10685358</v>
      </c>
      <c r="F1046">
        <v>1707.8</v>
      </c>
      <c r="G1046">
        <v>-23.825571043791498</v>
      </c>
      <c r="H1046">
        <v>-1.5407071419406499</v>
      </c>
      <c r="I1046">
        <v>-17.566188064749898</v>
      </c>
      <c r="J1046">
        <v>-1.0945890294595999</v>
      </c>
      <c r="K1046">
        <v>1776.71645684487</v>
      </c>
      <c r="L1046">
        <v>1716.2159366472899</v>
      </c>
      <c r="M1046">
        <v>38.932161768824599</v>
      </c>
      <c r="N1046">
        <v>1.3748071570378799</v>
      </c>
      <c r="O1046">
        <v>24.569621735566201</v>
      </c>
      <c r="P1046">
        <v>30.3664122137404</v>
      </c>
      <c r="Q1046">
        <v>2.0158425526478001E-2</v>
      </c>
    </row>
    <row r="1047" spans="1:17" hidden="1" x14ac:dyDescent="0.3">
      <c r="A1047" t="s">
        <v>2251</v>
      </c>
      <c r="B1047" t="s">
        <v>2252</v>
      </c>
      <c r="C1047" t="s">
        <v>3157</v>
      </c>
      <c r="D1047" t="s">
        <v>370</v>
      </c>
      <c r="E1047">
        <v>2547.1762872149998</v>
      </c>
      <c r="F1047">
        <v>1148.6500000000001</v>
      </c>
      <c r="G1047">
        <v>-15.1708194894782</v>
      </c>
      <c r="H1047">
        <v>-0.55508482299082496</v>
      </c>
      <c r="I1047">
        <v>-7.0159031986193101</v>
      </c>
      <c r="J1047">
        <v>5.8028558172066598</v>
      </c>
      <c r="K1047">
        <v>1116.95571972531</v>
      </c>
      <c r="L1047">
        <v>1064.57618748237</v>
      </c>
      <c r="M1047">
        <v>63.646730160076601</v>
      </c>
      <c r="N1047">
        <v>0.58338137698286496</v>
      </c>
      <c r="O1047">
        <v>12.984808253166699</v>
      </c>
      <c r="P1047">
        <v>33.5639534883721</v>
      </c>
      <c r="Q1047">
        <v>0.109425118129984</v>
      </c>
    </row>
    <row r="1048" spans="1:17" hidden="1" x14ac:dyDescent="0.3">
      <c r="A1048" t="s">
        <v>2253</v>
      </c>
      <c r="B1048" t="s">
        <v>2254</v>
      </c>
      <c r="C1048" t="s">
        <v>3157</v>
      </c>
      <c r="D1048" t="s">
        <v>275</v>
      </c>
      <c r="E1048">
        <v>2531.7959999999998</v>
      </c>
      <c r="F1048">
        <v>5386.8</v>
      </c>
      <c r="G1048">
        <v>65.238176383886994</v>
      </c>
      <c r="H1048">
        <v>35.431438978411101</v>
      </c>
      <c r="I1048">
        <v>53.933353331694498</v>
      </c>
      <c r="J1048">
        <v>1.80001721217827</v>
      </c>
      <c r="K1048">
        <v>4434.4117335296996</v>
      </c>
      <c r="L1048">
        <v>3577.4753594578001</v>
      </c>
      <c r="M1048">
        <v>68.195835837535896</v>
      </c>
      <c r="N1048">
        <v>0.974541971562085</v>
      </c>
      <c r="O1048">
        <v>6.5363481101952701</v>
      </c>
      <c r="P1048">
        <v>113.034880961797</v>
      </c>
      <c r="Q1048">
        <v>0.220707005831876</v>
      </c>
    </row>
    <row r="1049" spans="1:17" hidden="1" x14ac:dyDescent="0.3">
      <c r="A1049" t="s">
        <v>2255</v>
      </c>
      <c r="B1049" t="s">
        <v>2256</v>
      </c>
      <c r="C1049" t="s">
        <v>3157</v>
      </c>
      <c r="D1049" t="s">
        <v>48</v>
      </c>
      <c r="E1049">
        <v>2524.0922545150001</v>
      </c>
      <c r="F1049">
        <v>2327.65</v>
      </c>
      <c r="G1049">
        <v>-0.62292708764079296</v>
      </c>
      <c r="H1049">
        <v>-7.9117818995707703</v>
      </c>
      <c r="I1049">
        <v>-27.6505882666176</v>
      </c>
      <c r="J1049">
        <v>-3.3875340566423402</v>
      </c>
      <c r="K1049">
        <v>2655.5507036741501</v>
      </c>
      <c r="L1049">
        <v>2573.6810950784902</v>
      </c>
      <c r="M1049">
        <v>19.638547912146802</v>
      </c>
      <c r="N1049">
        <v>0.51343521753233401</v>
      </c>
      <c r="O1049">
        <v>59.298004425063901</v>
      </c>
      <c r="P1049">
        <v>36.4990470605483</v>
      </c>
      <c r="Q1049">
        <v>8.3922523729794002E-2</v>
      </c>
    </row>
    <row r="1050" spans="1:17" hidden="1" x14ac:dyDescent="0.3">
      <c r="A1050" t="s">
        <v>2257</v>
      </c>
      <c r="B1050" t="s">
        <v>2258</v>
      </c>
      <c r="C1050" t="s">
        <v>3157</v>
      </c>
      <c r="D1050" t="s">
        <v>748</v>
      </c>
      <c r="E1050">
        <v>2520.6193057850001</v>
      </c>
      <c r="F1050">
        <v>2126.9499999999998</v>
      </c>
      <c r="G1050">
        <v>-32.486769180727002</v>
      </c>
      <c r="H1050">
        <v>-7.0692004496279299</v>
      </c>
      <c r="I1050">
        <v>-22.8770514914596</v>
      </c>
      <c r="J1050">
        <v>3.7096934447021899</v>
      </c>
      <c r="K1050">
        <v>2355.2951435223799</v>
      </c>
      <c r="L1050">
        <v>2385.9881888688501</v>
      </c>
      <c r="M1050">
        <v>34.029202355578597</v>
      </c>
      <c r="N1050">
        <v>0.55543473310103597</v>
      </c>
      <c r="O1050">
        <v>51.8606455252826</v>
      </c>
      <c r="P1050">
        <v>9.2396189106597095</v>
      </c>
      <c r="Q1050">
        <v>6.5074814777228998E-2</v>
      </c>
    </row>
    <row r="1051" spans="1:17" hidden="1" x14ac:dyDescent="0.3">
      <c r="A1051" t="s">
        <v>2259</v>
      </c>
      <c r="B1051" t="s">
        <v>2260</v>
      </c>
      <c r="C1051" t="s">
        <v>3157</v>
      </c>
      <c r="D1051" t="s">
        <v>1040</v>
      </c>
      <c r="E1051">
        <v>2512.7542264499998</v>
      </c>
      <c r="F1051">
        <v>381.3</v>
      </c>
      <c r="G1051">
        <v>-6.3263729546779199</v>
      </c>
      <c r="H1051">
        <v>-5.5576499121276699</v>
      </c>
      <c r="I1051">
        <v>9.5112752996418006</v>
      </c>
      <c r="J1051">
        <v>-0.27826561610454698</v>
      </c>
      <c r="K1051">
        <v>391.49573703329997</v>
      </c>
      <c r="M1051">
        <v>43.8627527462967</v>
      </c>
      <c r="N1051">
        <v>0.51611826662070204</v>
      </c>
      <c r="O1051">
        <v>24.547600314712799</v>
      </c>
      <c r="P1051">
        <v>35.116938341601703</v>
      </c>
    </row>
    <row r="1052" spans="1:17" hidden="1" x14ac:dyDescent="0.3">
      <c r="A1052" t="s">
        <v>2261</v>
      </c>
      <c r="B1052" t="s">
        <v>2262</v>
      </c>
      <c r="C1052" t="s">
        <v>3157</v>
      </c>
      <c r="D1052" t="s">
        <v>538</v>
      </c>
      <c r="E1052">
        <v>2509.45969995</v>
      </c>
      <c r="F1052">
        <v>642.25</v>
      </c>
      <c r="G1052">
        <v>-39.179020445266701</v>
      </c>
      <c r="H1052">
        <v>11.355258219699699</v>
      </c>
      <c r="I1052">
        <v>3.28865220196439</v>
      </c>
      <c r="J1052">
        <v>1.7766015305691001</v>
      </c>
      <c r="K1052">
        <v>631.30944309256097</v>
      </c>
      <c r="L1052">
        <v>609.75907535098702</v>
      </c>
      <c r="M1052">
        <v>39.458201936993198</v>
      </c>
      <c r="N1052">
        <v>0.97507236725732704</v>
      </c>
      <c r="O1052">
        <v>18.092643051771098</v>
      </c>
      <c r="P1052">
        <v>39.301594187181401</v>
      </c>
      <c r="Q1052">
        <v>-9.5759252762263006E-2</v>
      </c>
    </row>
    <row r="1053" spans="1:17" hidden="1" x14ac:dyDescent="0.3">
      <c r="A1053" t="s">
        <v>2263</v>
      </c>
      <c r="B1053" t="s">
        <v>2264</v>
      </c>
      <c r="C1053" t="s">
        <v>3157</v>
      </c>
      <c r="D1053" t="s">
        <v>117</v>
      </c>
      <c r="E1053">
        <v>2508.2455955969999</v>
      </c>
      <c r="F1053">
        <v>185.87</v>
      </c>
      <c r="G1053">
        <v>41.176979989032901</v>
      </c>
      <c r="H1053">
        <v>8.0959849339782792</v>
      </c>
      <c r="I1053">
        <v>37.785320558913398</v>
      </c>
      <c r="J1053">
        <v>5.5175577158752702</v>
      </c>
      <c r="K1053">
        <v>176.403419977401</v>
      </c>
      <c r="L1053">
        <v>154.959191269174</v>
      </c>
      <c r="M1053">
        <v>63.064013414274001</v>
      </c>
      <c r="N1053">
        <v>1.04816887626155</v>
      </c>
      <c r="O1053">
        <v>9.8186904825953594</v>
      </c>
      <c r="P1053">
        <v>97.523910733262497</v>
      </c>
      <c r="Q1053">
        <v>0.18777686542941499</v>
      </c>
    </row>
    <row r="1054" spans="1:17" hidden="1" x14ac:dyDescent="0.3">
      <c r="A1054" t="s">
        <v>2265</v>
      </c>
      <c r="B1054" t="s">
        <v>2266</v>
      </c>
      <c r="C1054" t="s">
        <v>3157</v>
      </c>
      <c r="D1054" t="s">
        <v>2267</v>
      </c>
      <c r="E1054">
        <v>2504.2715880000001</v>
      </c>
      <c r="F1054">
        <v>1013.35</v>
      </c>
      <c r="G1054">
        <v>1098.08193669298</v>
      </c>
      <c r="H1054">
        <v>68.152679054049699</v>
      </c>
      <c r="I1054">
        <v>193.47783720635499</v>
      </c>
      <c r="J1054">
        <v>-0.31036238261724802</v>
      </c>
      <c r="K1054">
        <v>867.951693944569</v>
      </c>
      <c r="L1054">
        <v>617.53248554572497</v>
      </c>
      <c r="M1054">
        <v>51.180858569772496</v>
      </c>
      <c r="N1054">
        <v>0.91613812544045004</v>
      </c>
      <c r="O1054">
        <v>12.8188681107218</v>
      </c>
      <c r="P1054">
        <v>1361.0607621009201</v>
      </c>
    </row>
    <row r="1055" spans="1:17" hidden="1" x14ac:dyDescent="0.3">
      <c r="A1055" t="s">
        <v>2268</v>
      </c>
      <c r="B1055" t="s">
        <v>2269</v>
      </c>
      <c r="C1055" t="s">
        <v>3157</v>
      </c>
      <c r="D1055" t="s">
        <v>487</v>
      </c>
      <c r="E1055">
        <v>2502.8646629099999</v>
      </c>
      <c r="F1055">
        <v>373.85</v>
      </c>
      <c r="G1055">
        <v>4.8147701070968099</v>
      </c>
      <c r="H1055">
        <v>-3.60830387996746</v>
      </c>
      <c r="I1055">
        <v>9.7698923112220406</v>
      </c>
      <c r="J1055">
        <v>-2.1192334338165599</v>
      </c>
      <c r="K1055">
        <v>363.06616981636898</v>
      </c>
      <c r="L1055">
        <v>331.22478683403801</v>
      </c>
      <c r="M1055">
        <v>45.251031918181297</v>
      </c>
      <c r="N1055">
        <v>0.49749827142757802</v>
      </c>
      <c r="O1055">
        <v>8.2787214123311408</v>
      </c>
      <c r="P1055">
        <v>58.882277943051399</v>
      </c>
    </row>
    <row r="1056" spans="1:17" x14ac:dyDescent="0.3">
      <c r="A1056" t="s">
        <v>2270</v>
      </c>
      <c r="B1056" t="s">
        <v>2271</v>
      </c>
      <c r="C1056" t="s">
        <v>3159</v>
      </c>
      <c r="D1056" t="s">
        <v>1981</v>
      </c>
      <c r="E1056">
        <v>2502.267113286</v>
      </c>
      <c r="F1056">
        <v>13.59</v>
      </c>
      <c r="G1056">
        <v>-51.268147411302699</v>
      </c>
      <c r="H1056">
        <v>1.9897302439481299</v>
      </c>
      <c r="I1056">
        <v>-34.9684053911527</v>
      </c>
      <c r="J1056">
        <v>-3.12924968358347</v>
      </c>
      <c r="K1056">
        <v>14.427615974295099</v>
      </c>
      <c r="L1056">
        <v>16.109352507461001</v>
      </c>
      <c r="M1056">
        <v>33.7957306534094</v>
      </c>
      <c r="N1056">
        <v>1.1476825787218801</v>
      </c>
      <c r="O1056">
        <v>91.685062545989695</v>
      </c>
      <c r="P1056">
        <v>5.7587548638132304</v>
      </c>
      <c r="Q1056">
        <v>-2.2720156734423999E-2</v>
      </c>
    </row>
    <row r="1057" spans="1:17" hidden="1" x14ac:dyDescent="0.3">
      <c r="A1057" t="s">
        <v>2272</v>
      </c>
      <c r="B1057" t="s">
        <v>2273</v>
      </c>
      <c r="C1057" t="s">
        <v>3157</v>
      </c>
      <c r="D1057" t="s">
        <v>222</v>
      </c>
      <c r="E1057">
        <v>2500.3771466399999</v>
      </c>
      <c r="F1057">
        <v>663.8</v>
      </c>
      <c r="G1057">
        <v>1.2110832242339999</v>
      </c>
      <c r="H1057">
        <v>12.7825046474504</v>
      </c>
      <c r="I1057">
        <v>14.617819752187399</v>
      </c>
      <c r="J1057">
        <v>8.8358853477325905</v>
      </c>
      <c r="K1057">
        <v>623.66389954115505</v>
      </c>
      <c r="L1057">
        <v>581.69667079611497</v>
      </c>
      <c r="M1057">
        <v>59.171349939062502</v>
      </c>
      <c r="N1057">
        <v>1.95804272987147</v>
      </c>
      <c r="O1057">
        <v>9.6715878276589304</v>
      </c>
      <c r="P1057">
        <v>48.501118568232599</v>
      </c>
      <c r="Q1057">
        <v>6.5364788719672995E-2</v>
      </c>
    </row>
    <row r="1058" spans="1:17" x14ac:dyDescent="0.3">
      <c r="A1058" t="s">
        <v>2274</v>
      </c>
      <c r="B1058" t="s">
        <v>2275</v>
      </c>
      <c r="C1058" t="s">
        <v>3154</v>
      </c>
      <c r="D1058" t="s">
        <v>609</v>
      </c>
      <c r="E1058">
        <v>2492.8667417060001</v>
      </c>
      <c r="F1058">
        <v>169.18</v>
      </c>
      <c r="G1058">
        <v>-59.174643576925099</v>
      </c>
      <c r="H1058">
        <v>-5.3831627445765404</v>
      </c>
      <c r="I1058">
        <v>-32.451136480752403</v>
      </c>
      <c r="J1058">
        <v>-1.4136714722464601</v>
      </c>
      <c r="K1058">
        <v>174.36010864003299</v>
      </c>
      <c r="L1058">
        <v>200.92869463686699</v>
      </c>
      <c r="M1058">
        <v>37.161315644392602</v>
      </c>
      <c r="N1058">
        <v>0.49082286316671597</v>
      </c>
      <c r="O1058">
        <v>84.418962052251999</v>
      </c>
      <c r="P1058">
        <v>17.551417454141099</v>
      </c>
    </row>
    <row r="1059" spans="1:17" hidden="1" x14ac:dyDescent="0.3">
      <c r="A1059" t="s">
        <v>2276</v>
      </c>
      <c r="B1059" t="s">
        <v>2277</v>
      </c>
      <c r="C1059" t="s">
        <v>3157</v>
      </c>
      <c r="D1059" t="s">
        <v>268</v>
      </c>
      <c r="E1059">
        <v>2484.7103721499998</v>
      </c>
      <c r="F1059">
        <v>423.25</v>
      </c>
      <c r="G1059">
        <v>-34.217296941374897</v>
      </c>
      <c r="H1059">
        <v>-12.570027660569799</v>
      </c>
      <c r="I1059">
        <v>-2.95742253199341</v>
      </c>
      <c r="J1059">
        <v>-2.7841558139262901</v>
      </c>
      <c r="K1059">
        <v>449.50922162138301</v>
      </c>
      <c r="L1059">
        <v>425.848042559796</v>
      </c>
      <c r="M1059">
        <v>27.906896036356802</v>
      </c>
      <c r="N1059">
        <v>0.40573309720578499</v>
      </c>
      <c r="O1059">
        <v>27.040756054341401</v>
      </c>
      <c r="P1059">
        <v>27.928064077376401</v>
      </c>
      <c r="Q1059">
        <v>-3.8561393785339002E-2</v>
      </c>
    </row>
    <row r="1060" spans="1:17" x14ac:dyDescent="0.3">
      <c r="A1060" t="s">
        <v>2278</v>
      </c>
      <c r="B1060" t="s">
        <v>2279</v>
      </c>
      <c r="C1060" t="s">
        <v>3152</v>
      </c>
      <c r="D1060" t="s">
        <v>1239</v>
      </c>
      <c r="E1060">
        <v>2480.850794425</v>
      </c>
      <c r="F1060">
        <v>343.15</v>
      </c>
      <c r="G1060">
        <v>-58.373154128553701</v>
      </c>
      <c r="H1060">
        <v>-2.4904212644780399</v>
      </c>
      <c r="I1060">
        <v>-24.432544779603099</v>
      </c>
      <c r="J1060">
        <v>13.6915144324966</v>
      </c>
      <c r="K1060">
        <v>348.84351768034099</v>
      </c>
      <c r="L1060">
        <v>399.41012845265999</v>
      </c>
      <c r="M1060">
        <v>68.106378499905205</v>
      </c>
      <c r="N1060">
        <v>1.38771476758215</v>
      </c>
      <c r="O1060">
        <v>61.561999125746702</v>
      </c>
      <c r="P1060">
        <v>22.095712506671301</v>
      </c>
      <c r="Q1060">
        <v>-3.8925094305361001E-2</v>
      </c>
    </row>
    <row r="1061" spans="1:17" hidden="1" x14ac:dyDescent="0.3">
      <c r="A1061" t="s">
        <v>2280</v>
      </c>
      <c r="B1061" t="s">
        <v>2281</v>
      </c>
      <c r="C1061" t="s">
        <v>3157</v>
      </c>
      <c r="D1061" t="s">
        <v>529</v>
      </c>
      <c r="E1061">
        <v>2479.3119999999999</v>
      </c>
      <c r="F1061">
        <v>140.87</v>
      </c>
      <c r="G1061">
        <v>103.572910488327</v>
      </c>
      <c r="H1061">
        <v>-11.2948352137744</v>
      </c>
      <c r="I1061">
        <v>33.105404028916098</v>
      </c>
      <c r="J1061">
        <v>6.74739864487477</v>
      </c>
      <c r="K1061">
        <v>148.87174700131601</v>
      </c>
      <c r="L1061">
        <v>122.891649577191</v>
      </c>
      <c r="M1061">
        <v>44.071374653846803</v>
      </c>
      <c r="N1061">
        <v>0.54692214072597201</v>
      </c>
      <c r="O1061">
        <v>32.391566692695299</v>
      </c>
      <c r="P1061">
        <v>169.34990439770499</v>
      </c>
      <c r="Q1061">
        <v>5.1044144027372999E-2</v>
      </c>
    </row>
    <row r="1062" spans="1:17" hidden="1" x14ac:dyDescent="0.3">
      <c r="A1062" t="s">
        <v>2282</v>
      </c>
      <c r="B1062" t="s">
        <v>2283</v>
      </c>
      <c r="C1062" t="s">
        <v>3157</v>
      </c>
      <c r="D1062" t="s">
        <v>929</v>
      </c>
      <c r="E1062">
        <v>2475.5984215200001</v>
      </c>
      <c r="F1062">
        <v>371.7</v>
      </c>
      <c r="G1062">
        <v>261.37931751483302</v>
      </c>
      <c r="H1062">
        <v>8.1137104304283199</v>
      </c>
      <c r="I1062">
        <v>67.773788216384901</v>
      </c>
      <c r="J1062">
        <v>17.976188184662998</v>
      </c>
      <c r="K1062">
        <v>345.00389113860899</v>
      </c>
      <c r="L1062">
        <v>263.24292050529903</v>
      </c>
      <c r="M1062">
        <v>72.528441745716094</v>
      </c>
      <c r="N1062">
        <v>0.86848963621858699</v>
      </c>
      <c r="O1062">
        <v>17.0702179176755</v>
      </c>
      <c r="Q1062">
        <v>0.17457202980574801</v>
      </c>
    </row>
    <row r="1063" spans="1:17" hidden="1" x14ac:dyDescent="0.3">
      <c r="A1063" t="s">
        <v>2284</v>
      </c>
      <c r="B1063" t="s">
        <v>2285</v>
      </c>
      <c r="C1063" t="s">
        <v>3157</v>
      </c>
      <c r="D1063" t="s">
        <v>51</v>
      </c>
      <c r="E1063">
        <v>2473.1180244000002</v>
      </c>
      <c r="F1063">
        <v>268.7</v>
      </c>
      <c r="G1063">
        <v>41.502551060624597</v>
      </c>
      <c r="H1063">
        <v>2.2150681929441398</v>
      </c>
      <c r="I1063">
        <v>15.991415407919</v>
      </c>
      <c r="J1063">
        <v>2.5425633890222699</v>
      </c>
      <c r="K1063">
        <v>262.47121272483599</v>
      </c>
      <c r="L1063">
        <v>229.73203077147701</v>
      </c>
      <c r="M1063">
        <v>45.410987188232497</v>
      </c>
      <c r="N1063">
        <v>0.40683265954557501</v>
      </c>
      <c r="O1063">
        <v>12.7651656122069</v>
      </c>
      <c r="P1063">
        <v>89.225352112676006</v>
      </c>
      <c r="Q1063">
        <v>0.121853634792754</v>
      </c>
    </row>
    <row r="1064" spans="1:17" hidden="1" x14ac:dyDescent="0.3">
      <c r="A1064" t="s">
        <v>2286</v>
      </c>
      <c r="B1064" t="s">
        <v>2287</v>
      </c>
      <c r="C1064" t="s">
        <v>3157</v>
      </c>
      <c r="D1064" t="s">
        <v>609</v>
      </c>
      <c r="E1064">
        <v>2467.3017054400002</v>
      </c>
      <c r="F1064">
        <v>1725.8</v>
      </c>
      <c r="G1064">
        <v>217.32418362851701</v>
      </c>
      <c r="H1064">
        <v>-8.2308089466454906</v>
      </c>
      <c r="I1064">
        <v>-10.7295695689541</v>
      </c>
      <c r="J1064">
        <v>-4.4823906902178496</v>
      </c>
      <c r="K1064">
        <v>1868.3536100651399</v>
      </c>
      <c r="L1064">
        <v>1567.31432318779</v>
      </c>
      <c r="M1064">
        <v>30.269135684893499</v>
      </c>
      <c r="N1064">
        <v>0.67311448572020705</v>
      </c>
      <c r="O1064">
        <v>30.107776103835899</v>
      </c>
      <c r="P1064">
        <v>255.83505154639101</v>
      </c>
      <c r="Q1064">
        <v>0.25483668976750901</v>
      </c>
    </row>
    <row r="1065" spans="1:17" x14ac:dyDescent="0.3">
      <c r="A1065" t="s">
        <v>2288</v>
      </c>
      <c r="B1065" t="s">
        <v>2289</v>
      </c>
      <c r="C1065" t="s">
        <v>3153</v>
      </c>
      <c r="D1065" t="s">
        <v>432</v>
      </c>
      <c r="E1065">
        <v>2443.55283448</v>
      </c>
      <c r="F1065">
        <v>460.4</v>
      </c>
      <c r="G1065">
        <v>-31.888389564012201</v>
      </c>
      <c r="H1065">
        <v>-5.2837039931115699</v>
      </c>
      <c r="I1065">
        <v>-22.730278318387999</v>
      </c>
      <c r="J1065">
        <v>-0.83785963878582903</v>
      </c>
      <c r="K1065">
        <v>471.64298291054098</v>
      </c>
      <c r="L1065">
        <v>489.03280135988501</v>
      </c>
      <c r="M1065">
        <v>44.364246052280102</v>
      </c>
      <c r="N1065">
        <v>0.37853960907086298</v>
      </c>
      <c r="O1065">
        <v>26.4118158123371</v>
      </c>
      <c r="P1065">
        <v>6.3033941353036003</v>
      </c>
      <c r="Q1065">
        <v>-1.3012676632482E-2</v>
      </c>
    </row>
    <row r="1066" spans="1:17" hidden="1" x14ac:dyDescent="0.3">
      <c r="A1066" t="s">
        <v>2290</v>
      </c>
      <c r="B1066" t="s">
        <v>2291</v>
      </c>
      <c r="C1066" t="s">
        <v>3157</v>
      </c>
      <c r="D1066" t="s">
        <v>370</v>
      </c>
      <c r="E1066">
        <v>2442.98975728</v>
      </c>
      <c r="F1066">
        <v>735.2</v>
      </c>
      <c r="G1066">
        <v>-42.227021454486298</v>
      </c>
      <c r="H1066">
        <v>-5.7944508301352204</v>
      </c>
      <c r="I1066">
        <v>-24.937344953384599</v>
      </c>
      <c r="J1066">
        <v>-0.55446419697011495</v>
      </c>
      <c r="K1066">
        <v>766.93969370783805</v>
      </c>
      <c r="L1066">
        <v>811.50482420186802</v>
      </c>
      <c r="M1066">
        <v>38.475219017201297</v>
      </c>
      <c r="N1066">
        <v>0.77200901802356803</v>
      </c>
      <c r="O1066">
        <v>27.815560391730099</v>
      </c>
      <c r="P1066">
        <v>2.8827315980968402</v>
      </c>
      <c r="Q1066">
        <v>-2.7654257676277001E-2</v>
      </c>
    </row>
    <row r="1067" spans="1:17" hidden="1" x14ac:dyDescent="0.3">
      <c r="A1067" t="s">
        <v>2292</v>
      </c>
      <c r="B1067" t="s">
        <v>2293</v>
      </c>
      <c r="C1067" t="s">
        <v>3157</v>
      </c>
      <c r="D1067" t="s">
        <v>1142</v>
      </c>
      <c r="E1067">
        <v>2432.8441386</v>
      </c>
      <c r="F1067">
        <v>461.8</v>
      </c>
      <c r="G1067">
        <v>60.349143485778697</v>
      </c>
      <c r="H1067">
        <v>-11.4660007738412</v>
      </c>
      <c r="I1067">
        <v>60.5332243958525</v>
      </c>
      <c r="J1067">
        <v>1.6526357542872601</v>
      </c>
      <c r="K1067">
        <v>490.38889019807999</v>
      </c>
      <c r="L1067">
        <v>395.41617060740202</v>
      </c>
      <c r="M1067">
        <v>39.393005187014801</v>
      </c>
      <c r="N1067">
        <v>0.329267030442639</v>
      </c>
      <c r="O1067">
        <v>32.893027284538697</v>
      </c>
      <c r="P1067">
        <v>118.19040869359701</v>
      </c>
      <c r="Q1067">
        <v>8.5798579691536994E-2</v>
      </c>
    </row>
    <row r="1068" spans="1:17" hidden="1" x14ac:dyDescent="0.3">
      <c r="A1068" t="s">
        <v>2294</v>
      </c>
      <c r="B1068" t="s">
        <v>2295</v>
      </c>
      <c r="C1068" t="s">
        <v>3157</v>
      </c>
      <c r="D1068" t="s">
        <v>190</v>
      </c>
      <c r="E1068">
        <v>2420.45498542</v>
      </c>
      <c r="F1068">
        <v>2589.35</v>
      </c>
      <c r="G1068">
        <v>-8.1288310906490597</v>
      </c>
      <c r="H1068">
        <v>-3.2321882774627602</v>
      </c>
      <c r="I1068">
        <v>-2.5849129511035698</v>
      </c>
      <c r="J1068">
        <v>5.2384189359931597</v>
      </c>
      <c r="K1068">
        <v>2680.1290620715999</v>
      </c>
      <c r="L1068">
        <v>2608.7883401829899</v>
      </c>
      <c r="M1068">
        <v>57.379366407072098</v>
      </c>
      <c r="N1068">
        <v>0.44064807103891601</v>
      </c>
      <c r="O1068">
        <v>17.1645393631606</v>
      </c>
      <c r="P1068">
        <v>23.3611243449261</v>
      </c>
      <c r="Q1068">
        <v>6.7771737665237003E-2</v>
      </c>
    </row>
    <row r="1069" spans="1:17" hidden="1" x14ac:dyDescent="0.3">
      <c r="A1069" t="s">
        <v>2296</v>
      </c>
      <c r="B1069" t="s">
        <v>2297</v>
      </c>
      <c r="C1069" t="s">
        <v>3157</v>
      </c>
      <c r="D1069" t="s">
        <v>609</v>
      </c>
      <c r="E1069">
        <v>2403.0267109199999</v>
      </c>
      <c r="F1069">
        <v>529.65</v>
      </c>
      <c r="G1069">
        <v>-30.498087098825799</v>
      </c>
      <c r="H1069">
        <v>6.82318246920868</v>
      </c>
      <c r="I1069">
        <v>3.3056970327583199</v>
      </c>
      <c r="J1069">
        <v>3.3187193171862299</v>
      </c>
      <c r="K1069">
        <v>497.73956794280798</v>
      </c>
      <c r="L1069">
        <v>497.13343509002402</v>
      </c>
      <c r="M1069">
        <v>64.332078432814498</v>
      </c>
      <c r="N1069">
        <v>1.93899346096661</v>
      </c>
      <c r="O1069">
        <v>8.0336070990276696</v>
      </c>
      <c r="P1069">
        <v>29.309082031249901</v>
      </c>
      <c r="Q1069">
        <v>9.6061750725520006E-3</v>
      </c>
    </row>
    <row r="1070" spans="1:17" hidden="1" x14ac:dyDescent="0.3">
      <c r="A1070" t="s">
        <v>2298</v>
      </c>
      <c r="B1070" t="s">
        <v>2299</v>
      </c>
      <c r="C1070" t="s">
        <v>3157</v>
      </c>
      <c r="D1070" t="s">
        <v>229</v>
      </c>
      <c r="E1070">
        <v>2400.2935419999999</v>
      </c>
      <c r="F1070">
        <v>1538</v>
      </c>
      <c r="G1070">
        <v>32.857363194918896</v>
      </c>
      <c r="H1070">
        <v>-7.0009721603520001</v>
      </c>
      <c r="I1070">
        <v>3.0280529948831898</v>
      </c>
      <c r="J1070">
        <v>3.5569154392160298</v>
      </c>
      <c r="K1070">
        <v>1741.8466337408199</v>
      </c>
      <c r="L1070">
        <v>1605.2655705214599</v>
      </c>
      <c r="M1070">
        <v>30.203662853994601</v>
      </c>
      <c r="N1070">
        <v>0.69023569023568998</v>
      </c>
      <c r="O1070">
        <v>63.849154746423899</v>
      </c>
      <c r="P1070">
        <v>66.081745046163803</v>
      </c>
      <c r="Q1070">
        <v>0.28615896844031402</v>
      </c>
    </row>
    <row r="1071" spans="1:17" x14ac:dyDescent="0.3">
      <c r="A1071" t="s">
        <v>2300</v>
      </c>
      <c r="B1071" t="s">
        <v>2301</v>
      </c>
      <c r="C1071" t="s">
        <v>3142</v>
      </c>
      <c r="D1071" t="s">
        <v>24</v>
      </c>
      <c r="E1071">
        <v>2387.470255752</v>
      </c>
      <c r="F1071">
        <v>46.37</v>
      </c>
      <c r="G1071">
        <v>-57.772447935843097</v>
      </c>
      <c r="H1071">
        <v>-3.2080763485795001</v>
      </c>
      <c r="I1071">
        <v>-34.076374615806998</v>
      </c>
      <c r="J1071">
        <v>5.5691896157610703</v>
      </c>
      <c r="K1071">
        <v>48.429582464107497</v>
      </c>
      <c r="L1071">
        <v>56.767173914963799</v>
      </c>
      <c r="M1071">
        <v>51.151494140856201</v>
      </c>
      <c r="N1071">
        <v>1.17942101504936</v>
      </c>
      <c r="O1071">
        <v>77.701099849040304</v>
      </c>
      <c r="P1071">
        <v>5.3863636363636198</v>
      </c>
    </row>
    <row r="1072" spans="1:17" hidden="1" x14ac:dyDescent="0.3">
      <c r="A1072" t="s">
        <v>2302</v>
      </c>
      <c r="B1072" t="s">
        <v>2303</v>
      </c>
      <c r="C1072" t="s">
        <v>3157</v>
      </c>
      <c r="D1072" t="s">
        <v>278</v>
      </c>
      <c r="E1072">
        <v>2383.1194999999998</v>
      </c>
      <c r="F1072">
        <v>3797.8</v>
      </c>
      <c r="G1072">
        <v>1773.97331600333</v>
      </c>
      <c r="H1072">
        <v>0.61370610570752104</v>
      </c>
      <c r="I1072">
        <v>85.453169409848599</v>
      </c>
      <c r="J1072">
        <v>3.2490456243198098</v>
      </c>
      <c r="K1072">
        <v>3780.8236588139198</v>
      </c>
      <c r="L1072">
        <v>2617.07925210453</v>
      </c>
      <c r="M1072">
        <v>47.909556661565396</v>
      </c>
      <c r="N1072">
        <v>0.85048130390592802</v>
      </c>
      <c r="O1072">
        <v>26.3599978935172</v>
      </c>
      <c r="P1072">
        <v>1910.4817363684399</v>
      </c>
      <c r="Q1072">
        <v>0.236957896261035</v>
      </c>
    </row>
    <row r="1073" spans="1:17" hidden="1" x14ac:dyDescent="0.3">
      <c r="A1073" t="s">
        <v>2304</v>
      </c>
      <c r="B1073" t="s">
        <v>2305</v>
      </c>
      <c r="C1073" t="s">
        <v>3157</v>
      </c>
      <c r="D1073" t="s">
        <v>268</v>
      </c>
      <c r="E1073">
        <v>2380.1693714550001</v>
      </c>
      <c r="F1073">
        <v>433.35</v>
      </c>
      <c r="G1073">
        <v>70.981995930998593</v>
      </c>
      <c r="H1073">
        <v>16.302680984370902</v>
      </c>
      <c r="I1073">
        <v>124.732151872934</v>
      </c>
      <c r="J1073">
        <v>16.9719544595538</v>
      </c>
      <c r="K1073">
        <v>374.816441435321</v>
      </c>
      <c r="M1073">
        <v>67.7917990069853</v>
      </c>
      <c r="N1073">
        <v>0.59129458524632605</v>
      </c>
      <c r="O1073">
        <v>6.8651205722856696</v>
      </c>
      <c r="P1073">
        <v>159.880059970015</v>
      </c>
    </row>
    <row r="1074" spans="1:17" hidden="1" x14ac:dyDescent="0.3">
      <c r="A1074" t="s">
        <v>2306</v>
      </c>
      <c r="B1074" t="s">
        <v>2307</v>
      </c>
      <c r="C1074" t="s">
        <v>3157</v>
      </c>
      <c r="D1074" t="s">
        <v>138</v>
      </c>
      <c r="E1074">
        <v>2375.6563334349999</v>
      </c>
      <c r="F1074">
        <v>1842.05</v>
      </c>
      <c r="G1074">
        <v>3.7305536495685199</v>
      </c>
      <c r="H1074">
        <v>9.2807660531850402</v>
      </c>
      <c r="I1074">
        <v>-8.9866371592664205</v>
      </c>
      <c r="J1074">
        <v>2.1573805278749099</v>
      </c>
      <c r="K1074">
        <v>1756.95346790794</v>
      </c>
      <c r="L1074">
        <v>1652.0765919589301</v>
      </c>
      <c r="M1074">
        <v>58.2154254554384</v>
      </c>
      <c r="N1074">
        <v>0.543254238001732</v>
      </c>
      <c r="O1074">
        <v>13.949132759696999</v>
      </c>
      <c r="P1074">
        <v>44.701492537313399</v>
      </c>
      <c r="Q1074">
        <v>0.122215753086096</v>
      </c>
    </row>
    <row r="1075" spans="1:17" hidden="1" x14ac:dyDescent="0.3">
      <c r="A1075" t="s">
        <v>2308</v>
      </c>
      <c r="B1075" t="s">
        <v>2309</v>
      </c>
      <c r="C1075" t="s">
        <v>3157</v>
      </c>
      <c r="D1075" t="s">
        <v>18</v>
      </c>
      <c r="E1075">
        <v>2373.245313678</v>
      </c>
      <c r="F1075">
        <v>242.49</v>
      </c>
      <c r="G1075">
        <v>-44.472138542123098</v>
      </c>
      <c r="H1075">
        <v>14.213785082054001</v>
      </c>
      <c r="I1075">
        <v>0.56782057661326402</v>
      </c>
      <c r="J1075">
        <v>7.2963435289335496</v>
      </c>
      <c r="K1075">
        <v>218.96313586375001</v>
      </c>
      <c r="L1075">
        <v>228.91108559299599</v>
      </c>
      <c r="M1075">
        <v>76.100578220692299</v>
      </c>
      <c r="N1075">
        <v>2.38450653452476</v>
      </c>
      <c r="O1075">
        <v>41.8821394696688</v>
      </c>
      <c r="P1075">
        <v>32.907645930391901</v>
      </c>
    </row>
    <row r="1076" spans="1:17" hidden="1" x14ac:dyDescent="0.3">
      <c r="A1076" t="s">
        <v>2310</v>
      </c>
      <c r="B1076" t="s">
        <v>2311</v>
      </c>
      <c r="C1076" t="s">
        <v>3157</v>
      </c>
      <c r="D1076" t="s">
        <v>395</v>
      </c>
      <c r="E1076">
        <v>2370.1643128349901</v>
      </c>
      <c r="F1076">
        <v>814.55</v>
      </c>
      <c r="G1076">
        <v>35.6390561965109</v>
      </c>
      <c r="H1076">
        <v>-7.2807485398049803</v>
      </c>
      <c r="I1076">
        <v>35.7218349225761</v>
      </c>
      <c r="J1076">
        <v>5.0650936268829403</v>
      </c>
      <c r="K1076">
        <v>853.96768360968997</v>
      </c>
      <c r="L1076">
        <v>721.90177123596197</v>
      </c>
      <c r="M1076">
        <v>34.764202431599202</v>
      </c>
      <c r="N1076">
        <v>0.64720454076052003</v>
      </c>
      <c r="O1076">
        <v>33.110306304094202</v>
      </c>
      <c r="P1076">
        <v>75.134379703289596</v>
      </c>
      <c r="Q1076">
        <v>6.1956188424961998E-2</v>
      </c>
    </row>
    <row r="1077" spans="1:17" hidden="1" x14ac:dyDescent="0.3">
      <c r="A1077" t="s">
        <v>2312</v>
      </c>
      <c r="B1077" t="s">
        <v>2313</v>
      </c>
      <c r="C1077" t="s">
        <v>3157</v>
      </c>
      <c r="D1077" t="s">
        <v>448</v>
      </c>
      <c r="E1077">
        <v>2359.2503219999999</v>
      </c>
      <c r="F1077">
        <v>390</v>
      </c>
      <c r="G1077">
        <v>-5.7517412923141196</v>
      </c>
      <c r="H1077">
        <v>-2.27618150927327</v>
      </c>
      <c r="I1077">
        <v>4.8090166761778397</v>
      </c>
      <c r="J1077">
        <v>-8.6755341114271106E-2</v>
      </c>
      <c r="K1077">
        <v>400.03618752221399</v>
      </c>
      <c r="L1077">
        <v>374.25609777252703</v>
      </c>
      <c r="M1077">
        <v>40.024813520603502</v>
      </c>
      <c r="N1077">
        <v>0.32584884388674501</v>
      </c>
      <c r="O1077">
        <v>16.025641025641001</v>
      </c>
      <c r="P1077">
        <v>34.020618556701002</v>
      </c>
      <c r="Q1077">
        <v>4.2796578094342001E-2</v>
      </c>
    </row>
    <row r="1078" spans="1:17" hidden="1" x14ac:dyDescent="0.3">
      <c r="A1078" t="s">
        <v>2314</v>
      </c>
      <c r="B1078" t="s">
        <v>2315</v>
      </c>
      <c r="C1078" t="s">
        <v>3157</v>
      </c>
      <c r="D1078" t="s">
        <v>286</v>
      </c>
      <c r="E1078">
        <v>2357.6252148599901</v>
      </c>
      <c r="F1078">
        <v>386.9</v>
      </c>
      <c r="G1078">
        <v>37.721765819411203</v>
      </c>
      <c r="H1078">
        <v>-2.1955695263607802</v>
      </c>
      <c r="I1078">
        <v>-8.3886861903766405</v>
      </c>
      <c r="J1078">
        <v>5.1839212963825503</v>
      </c>
      <c r="K1078">
        <v>405.85028860816698</v>
      </c>
      <c r="L1078">
        <v>379.16583965916499</v>
      </c>
      <c r="M1078">
        <v>44.105158570027797</v>
      </c>
      <c r="N1078">
        <v>0.89957991135832605</v>
      </c>
      <c r="O1078">
        <v>40.591884207805599</v>
      </c>
      <c r="P1078">
        <v>86.998550024166207</v>
      </c>
      <c r="Q1078">
        <v>7.4334870241869994E-2</v>
      </c>
    </row>
    <row r="1079" spans="1:17" hidden="1" x14ac:dyDescent="0.3">
      <c r="A1079" t="s">
        <v>2316</v>
      </c>
      <c r="B1079" t="s">
        <v>2317</v>
      </c>
      <c r="C1079" t="s">
        <v>3157</v>
      </c>
      <c r="D1079" t="s">
        <v>258</v>
      </c>
      <c r="E1079">
        <v>2354.861911725</v>
      </c>
      <c r="F1079">
        <v>1353.15</v>
      </c>
      <c r="G1079">
        <v>-10.772204079057801</v>
      </c>
      <c r="H1079">
        <v>3.91365062181587</v>
      </c>
      <c r="I1079">
        <v>-19.4553269203277</v>
      </c>
      <c r="J1079">
        <v>1.5423571573484001</v>
      </c>
      <c r="K1079">
        <v>1356.36917561014</v>
      </c>
      <c r="L1079">
        <v>1353.4418847694801</v>
      </c>
      <c r="M1079">
        <v>46.066318538001397</v>
      </c>
      <c r="N1079">
        <v>0.47982233891077197</v>
      </c>
      <c r="O1079">
        <v>30.805897350626299</v>
      </c>
      <c r="P1079">
        <v>22.230251569486398</v>
      </c>
      <c r="Q1079">
        <v>7.4915263036376994E-2</v>
      </c>
    </row>
    <row r="1080" spans="1:17" hidden="1" x14ac:dyDescent="0.3">
      <c r="A1080" t="s">
        <v>2318</v>
      </c>
      <c r="B1080" t="s">
        <v>2319</v>
      </c>
      <c r="C1080" t="s">
        <v>3157</v>
      </c>
      <c r="D1080" t="s">
        <v>190</v>
      </c>
      <c r="E1080">
        <v>2347.675886</v>
      </c>
      <c r="F1080">
        <v>422</v>
      </c>
      <c r="G1080">
        <v>-3.2076185221949798</v>
      </c>
      <c r="H1080">
        <v>-3.6054472055339502</v>
      </c>
      <c r="I1080">
        <v>0.81528381862525001</v>
      </c>
      <c r="J1080">
        <v>3.31920268288144</v>
      </c>
      <c r="K1080">
        <v>431.05324867340499</v>
      </c>
      <c r="L1080">
        <v>405.54510509184303</v>
      </c>
      <c r="M1080">
        <v>49.499246653701299</v>
      </c>
      <c r="N1080">
        <v>0.65257796615073305</v>
      </c>
      <c r="O1080">
        <v>15.8767772511848</v>
      </c>
      <c r="P1080">
        <v>34.802747164989597</v>
      </c>
      <c r="Q1080">
        <v>4.2067037385013002E-2</v>
      </c>
    </row>
    <row r="1081" spans="1:17" hidden="1" x14ac:dyDescent="0.3">
      <c r="A1081" t="s">
        <v>2320</v>
      </c>
      <c r="B1081" t="s">
        <v>2321</v>
      </c>
      <c r="C1081" t="s">
        <v>3157</v>
      </c>
      <c r="D1081" t="s">
        <v>281</v>
      </c>
      <c r="E1081">
        <v>2347.4885279999999</v>
      </c>
      <c r="F1081">
        <v>959.2</v>
      </c>
      <c r="G1081">
        <v>152.740127408744</v>
      </c>
      <c r="H1081">
        <v>24.979056855847499</v>
      </c>
      <c r="I1081">
        <v>94.775779000445795</v>
      </c>
      <c r="J1081">
        <v>10.8147230945312</v>
      </c>
      <c r="K1081">
        <v>857.33791279055504</v>
      </c>
      <c r="M1081">
        <v>64.660841551886705</v>
      </c>
      <c r="N1081">
        <v>1.32212166855464</v>
      </c>
      <c r="O1081">
        <v>17.983736447039099</v>
      </c>
      <c r="P1081">
        <v>308.17021276595699</v>
      </c>
    </row>
    <row r="1082" spans="1:17" hidden="1" x14ac:dyDescent="0.3">
      <c r="A1082" t="s">
        <v>2322</v>
      </c>
      <c r="B1082" t="s">
        <v>2323</v>
      </c>
      <c r="C1082" t="s">
        <v>3157</v>
      </c>
      <c r="D1082" t="s">
        <v>51</v>
      </c>
      <c r="E1082">
        <v>2347.0483113</v>
      </c>
      <c r="F1082">
        <v>1661</v>
      </c>
      <c r="G1082">
        <v>11.0592343790324</v>
      </c>
      <c r="H1082">
        <v>-1.4987244146215899</v>
      </c>
      <c r="I1082">
        <v>-3.0758821691670102</v>
      </c>
      <c r="J1082">
        <v>2.5416211447530599</v>
      </c>
      <c r="K1082">
        <v>1639.9287843453901</v>
      </c>
      <c r="L1082">
        <v>1518.6466414959</v>
      </c>
      <c r="M1082">
        <v>50.711076596707997</v>
      </c>
      <c r="N1082">
        <v>0.78365745915366103</v>
      </c>
      <c r="O1082">
        <v>14.0246839253461</v>
      </c>
      <c r="P1082">
        <v>41.013668392902602</v>
      </c>
      <c r="Q1082">
        <v>0.10251865850109</v>
      </c>
    </row>
    <row r="1083" spans="1:17" x14ac:dyDescent="0.3">
      <c r="A1083" t="s">
        <v>2324</v>
      </c>
      <c r="B1083" t="s">
        <v>2325</v>
      </c>
      <c r="C1083" t="s">
        <v>3159</v>
      </c>
      <c r="D1083" t="s">
        <v>1981</v>
      </c>
      <c r="E1083">
        <v>2344.2579991379998</v>
      </c>
      <c r="F1083">
        <v>49.17</v>
      </c>
      <c r="G1083">
        <v>-27.656654323078001</v>
      </c>
      <c r="H1083">
        <v>-9.2748385206206301</v>
      </c>
      <c r="I1083">
        <v>-15.241687605354</v>
      </c>
      <c r="J1083">
        <v>-2.7863288723060502</v>
      </c>
      <c r="K1083">
        <v>52.357573787600799</v>
      </c>
      <c r="L1083">
        <v>51.980239070330903</v>
      </c>
      <c r="M1083">
        <v>29.0779920837243</v>
      </c>
      <c r="N1083">
        <v>0.61160569820000998</v>
      </c>
      <c r="O1083">
        <v>41.142973357738398</v>
      </c>
      <c r="P1083">
        <v>15.830388692579501</v>
      </c>
      <c r="Q1083">
        <v>-1.3048315373464001E-2</v>
      </c>
    </row>
    <row r="1084" spans="1:17" hidden="1" x14ac:dyDescent="0.3">
      <c r="A1084" t="s">
        <v>2326</v>
      </c>
      <c r="B1084" t="s">
        <v>2327</v>
      </c>
      <c r="C1084" t="s">
        <v>3157</v>
      </c>
      <c r="D1084" t="s">
        <v>552</v>
      </c>
      <c r="E1084">
        <v>2341.2899318599998</v>
      </c>
      <c r="F1084">
        <v>76.78</v>
      </c>
      <c r="G1084">
        <v>-0.38491595125091299</v>
      </c>
      <c r="H1084">
        <v>-16.051366086621801</v>
      </c>
      <c r="I1084">
        <v>-15.892885384381501</v>
      </c>
      <c r="J1084">
        <v>-8.5314766141501006E-2</v>
      </c>
      <c r="K1084">
        <v>83.226903905223807</v>
      </c>
      <c r="L1084">
        <v>77.8226442379611</v>
      </c>
      <c r="M1084">
        <v>30.962996333649102</v>
      </c>
      <c r="N1084">
        <v>0.62667260961247995</v>
      </c>
      <c r="O1084">
        <v>52.188069809846297</v>
      </c>
      <c r="P1084">
        <v>49.087378640776699</v>
      </c>
      <c r="Q1084">
        <v>0.145394218394269</v>
      </c>
    </row>
    <row r="1085" spans="1:17" hidden="1" x14ac:dyDescent="0.3">
      <c r="A1085" t="s">
        <v>2328</v>
      </c>
      <c r="B1085" t="s">
        <v>2329</v>
      </c>
      <c r="C1085" t="s">
        <v>3157</v>
      </c>
      <c r="D1085" t="s">
        <v>529</v>
      </c>
      <c r="E1085">
        <v>2340.2354792450001</v>
      </c>
      <c r="F1085">
        <v>255.05</v>
      </c>
      <c r="G1085">
        <v>-37.893754462459398</v>
      </c>
      <c r="H1085">
        <v>6.2607324657700296</v>
      </c>
      <c r="I1085">
        <v>-12.3521194088813</v>
      </c>
      <c r="J1085">
        <v>9.8059370664587799</v>
      </c>
      <c r="K1085">
        <v>251.06319593142101</v>
      </c>
      <c r="L1085">
        <v>256.11448317971798</v>
      </c>
      <c r="M1085">
        <v>54.859897416629003</v>
      </c>
      <c r="N1085">
        <v>0.96907121343496905</v>
      </c>
      <c r="O1085">
        <v>24.2893550284257</v>
      </c>
      <c r="P1085">
        <v>19.741784037558599</v>
      </c>
      <c r="Q1085">
        <v>3.5448398846341003E-2</v>
      </c>
    </row>
    <row r="1086" spans="1:17" hidden="1" x14ac:dyDescent="0.3">
      <c r="A1086" t="s">
        <v>2330</v>
      </c>
      <c r="B1086" t="s">
        <v>2331</v>
      </c>
      <c r="C1086" t="s">
        <v>3157</v>
      </c>
      <c r="D1086" t="s">
        <v>268</v>
      </c>
      <c r="E1086">
        <v>2339.9232499999998</v>
      </c>
      <c r="F1086">
        <v>468.5</v>
      </c>
      <c r="G1086">
        <v>-15.156299741748199</v>
      </c>
      <c r="H1086">
        <v>8.2589411276061604</v>
      </c>
      <c r="I1086">
        <v>-9.7450182914025607</v>
      </c>
      <c r="J1086">
        <v>-8.4600389444927204E-2</v>
      </c>
      <c r="K1086">
        <v>464.97630579826699</v>
      </c>
      <c r="L1086">
        <v>447.46723361193602</v>
      </c>
      <c r="M1086">
        <v>41.247622893147202</v>
      </c>
      <c r="N1086">
        <v>0.50262401394285405</v>
      </c>
      <c r="O1086">
        <v>13.1056563500533</v>
      </c>
      <c r="P1086">
        <v>22.788625343991601</v>
      </c>
      <c r="Q1086">
        <v>2.3521799955572999E-2</v>
      </c>
    </row>
    <row r="1087" spans="1:17" hidden="1" x14ac:dyDescent="0.3">
      <c r="A1087" t="s">
        <v>2332</v>
      </c>
      <c r="B1087" t="s">
        <v>2333</v>
      </c>
      <c r="C1087" t="s">
        <v>3157</v>
      </c>
      <c r="D1087" t="s">
        <v>975</v>
      </c>
      <c r="E1087">
        <v>2324.7076529999999</v>
      </c>
      <c r="F1087">
        <v>127.56</v>
      </c>
      <c r="G1087">
        <v>-14.0724213739172</v>
      </c>
      <c r="H1087">
        <v>-13.193029180217801</v>
      </c>
      <c r="I1087">
        <v>-0.89380378535050398</v>
      </c>
      <c r="J1087">
        <v>1.01793583502647</v>
      </c>
      <c r="K1087">
        <v>129.83986781483301</v>
      </c>
      <c r="M1087">
        <v>40.091585412287401</v>
      </c>
      <c r="O1087">
        <v>24.4904358733145</v>
      </c>
      <c r="P1087">
        <v>19.103641456582601</v>
      </c>
    </row>
    <row r="1088" spans="1:17" hidden="1" x14ac:dyDescent="0.3">
      <c r="A1088" t="s">
        <v>2334</v>
      </c>
      <c r="B1088" t="s">
        <v>2335</v>
      </c>
      <c r="C1088" t="s">
        <v>3157</v>
      </c>
      <c r="D1088" t="s">
        <v>117</v>
      </c>
      <c r="E1088">
        <v>2314.21046325</v>
      </c>
      <c r="F1088">
        <v>283.75</v>
      </c>
      <c r="G1088">
        <v>15.8921745641254</v>
      </c>
      <c r="H1088">
        <v>5.4243501910236001</v>
      </c>
      <c r="I1088">
        <v>8.66356100543514</v>
      </c>
      <c r="J1088">
        <v>1.99096515312622</v>
      </c>
      <c r="K1088">
        <v>287.55727405341401</v>
      </c>
      <c r="L1088">
        <v>265.64361594573398</v>
      </c>
      <c r="M1088">
        <v>37.581301891595402</v>
      </c>
      <c r="N1088">
        <v>0.48724406223782601</v>
      </c>
      <c r="O1088">
        <v>19.894273127753198</v>
      </c>
      <c r="P1088">
        <v>53.047464940668803</v>
      </c>
      <c r="Q1088">
        <v>8.5795360498615997E-2</v>
      </c>
    </row>
    <row r="1089" spans="1:17" hidden="1" x14ac:dyDescent="0.3">
      <c r="A1089" t="s">
        <v>2336</v>
      </c>
      <c r="B1089" t="s">
        <v>2337</v>
      </c>
      <c r="C1089" t="s">
        <v>3157</v>
      </c>
      <c r="D1089" t="s">
        <v>2338</v>
      </c>
      <c r="E1089">
        <v>2313.8693416799902</v>
      </c>
      <c r="F1089">
        <v>464.85</v>
      </c>
      <c r="G1089">
        <v>47.719555557648903</v>
      </c>
      <c r="H1089">
        <v>-5.7156544720289704</v>
      </c>
      <c r="I1089">
        <v>11.537969926601701</v>
      </c>
      <c r="J1089">
        <v>3.93563812721096</v>
      </c>
      <c r="K1089">
        <v>485.47686319471501</v>
      </c>
      <c r="L1089">
        <v>438.84937789498002</v>
      </c>
      <c r="M1089">
        <v>46.535296057795001</v>
      </c>
      <c r="N1089">
        <v>1.35843089638424</v>
      </c>
      <c r="O1089">
        <v>32.946111648919</v>
      </c>
      <c r="P1089">
        <v>108.219484882418</v>
      </c>
    </row>
    <row r="1090" spans="1:17" hidden="1" x14ac:dyDescent="0.3">
      <c r="A1090" t="s">
        <v>2339</v>
      </c>
      <c r="B1090" t="s">
        <v>2340</v>
      </c>
      <c r="C1090" t="s">
        <v>3157</v>
      </c>
      <c r="D1090" t="s">
        <v>77</v>
      </c>
      <c r="E1090">
        <v>2312.6602482899998</v>
      </c>
      <c r="F1090">
        <v>841.05</v>
      </c>
      <c r="G1090">
        <v>100.586119328173</v>
      </c>
      <c r="H1090">
        <v>-7.3210126037722096</v>
      </c>
      <c r="I1090">
        <v>-13.137443826322</v>
      </c>
      <c r="J1090">
        <v>2.2173532228877701</v>
      </c>
      <c r="K1090">
        <v>901.65362679188195</v>
      </c>
      <c r="L1090">
        <v>809.43490625571098</v>
      </c>
      <c r="M1090">
        <v>40.447745817214802</v>
      </c>
      <c r="N1090">
        <v>0.63112177787818802</v>
      </c>
      <c r="O1090">
        <v>30.039831163426602</v>
      </c>
      <c r="P1090">
        <v>139.30857874519799</v>
      </c>
      <c r="Q1090">
        <v>8.1465551998956998E-2</v>
      </c>
    </row>
    <row r="1091" spans="1:17" hidden="1" x14ac:dyDescent="0.3">
      <c r="A1091" t="s">
        <v>2341</v>
      </c>
      <c r="B1091" t="s">
        <v>2342</v>
      </c>
      <c r="C1091" t="s">
        <v>3157</v>
      </c>
      <c r="D1091" t="s">
        <v>384</v>
      </c>
      <c r="E1091">
        <v>2306.7945302399999</v>
      </c>
      <c r="F1091">
        <v>946.6</v>
      </c>
      <c r="G1091">
        <v>-10.9265635655251</v>
      </c>
      <c r="H1091">
        <v>18.104955228342401</v>
      </c>
      <c r="I1091">
        <v>19.696771472895101</v>
      </c>
      <c r="J1091">
        <v>8.1266455646686904</v>
      </c>
      <c r="K1091">
        <v>854.41648982917104</v>
      </c>
      <c r="L1091">
        <v>817.07849194189203</v>
      </c>
      <c r="M1091">
        <v>68.327119284215897</v>
      </c>
      <c r="N1091">
        <v>1.45417338239061</v>
      </c>
      <c r="O1091">
        <v>15.148954151700799</v>
      </c>
      <c r="P1091">
        <v>46.884940647063303</v>
      </c>
      <c r="Q1091">
        <v>-4.5356284462899001E-2</v>
      </c>
    </row>
    <row r="1092" spans="1:17" hidden="1" x14ac:dyDescent="0.3">
      <c r="A1092" t="s">
        <v>2343</v>
      </c>
      <c r="B1092" t="s">
        <v>2344</v>
      </c>
      <c r="C1092" t="s">
        <v>3157</v>
      </c>
      <c r="D1092" t="s">
        <v>108</v>
      </c>
      <c r="E1092">
        <v>2306.180261254</v>
      </c>
      <c r="F1092">
        <v>19.66</v>
      </c>
      <c r="G1092">
        <v>28.443582779602501</v>
      </c>
      <c r="H1092">
        <v>-7.6817441150262198</v>
      </c>
      <c r="I1092">
        <v>-10.596723796132499</v>
      </c>
      <c r="J1092">
        <v>-3.52074746885256</v>
      </c>
      <c r="K1092">
        <v>20.3711655981419</v>
      </c>
      <c r="L1092">
        <v>19.3263508949988</v>
      </c>
      <c r="M1092">
        <v>40.653144682042097</v>
      </c>
      <c r="N1092">
        <v>1.27676204026051</v>
      </c>
      <c r="O1092">
        <v>62.180367369841598</v>
      </c>
      <c r="P1092">
        <v>76.280348120444401</v>
      </c>
      <c r="Q1092">
        <v>0.13758660830007599</v>
      </c>
    </row>
    <row r="1093" spans="1:17" hidden="1" x14ac:dyDescent="0.3">
      <c r="A1093" t="s">
        <v>2345</v>
      </c>
      <c r="B1093" t="s">
        <v>2346</v>
      </c>
      <c r="C1093" t="s">
        <v>3157</v>
      </c>
      <c r="D1093" t="s">
        <v>609</v>
      </c>
      <c r="E1093">
        <v>2304.1767</v>
      </c>
      <c r="F1093">
        <v>409.85</v>
      </c>
      <c r="G1093">
        <v>13.653197660136099</v>
      </c>
      <c r="H1093">
        <v>1.4079955944168601</v>
      </c>
      <c r="I1093">
        <v>7.3424464496636404</v>
      </c>
      <c r="J1093">
        <v>8.6898154053027508</v>
      </c>
      <c r="K1093">
        <v>400.44380018026601</v>
      </c>
      <c r="L1093">
        <v>369.25906914630002</v>
      </c>
      <c r="M1093">
        <v>65.479812933616302</v>
      </c>
      <c r="N1093">
        <v>0.38575735887268697</v>
      </c>
      <c r="O1093">
        <v>15.652067829693699</v>
      </c>
      <c r="P1093">
        <v>57.332053742802302</v>
      </c>
      <c r="Q1093">
        <v>6.7938534639672005E-2</v>
      </c>
    </row>
    <row r="1094" spans="1:17" hidden="1" x14ac:dyDescent="0.3">
      <c r="A1094" t="s">
        <v>2347</v>
      </c>
      <c r="B1094" t="s">
        <v>2348</v>
      </c>
      <c r="C1094" t="s">
        <v>3157</v>
      </c>
      <c r="D1094" t="s">
        <v>1386</v>
      </c>
      <c r="E1094">
        <v>2299.9500747900001</v>
      </c>
      <c r="F1094">
        <v>810.9</v>
      </c>
      <c r="G1094">
        <v>72.444619398731106</v>
      </c>
      <c r="H1094">
        <v>12.0425205908561</v>
      </c>
      <c r="I1094">
        <v>50.108221017047804</v>
      </c>
      <c r="J1094">
        <v>6.0858044904478099</v>
      </c>
      <c r="K1094">
        <v>726.02701952413395</v>
      </c>
      <c r="L1094">
        <v>595.51226072279599</v>
      </c>
      <c r="M1094">
        <v>62.646742029104097</v>
      </c>
      <c r="N1094">
        <v>0.632762179574068</v>
      </c>
      <c r="O1094">
        <v>11.234430879269899</v>
      </c>
      <c r="P1094">
        <v>128.45471193125701</v>
      </c>
      <c r="Q1094">
        <v>9.2431014799050998E-2</v>
      </c>
    </row>
    <row r="1095" spans="1:17" x14ac:dyDescent="0.3">
      <c r="A1095" t="s">
        <v>2349</v>
      </c>
      <c r="B1095" t="s">
        <v>2350</v>
      </c>
      <c r="C1095" t="s">
        <v>3156</v>
      </c>
      <c r="D1095" t="s">
        <v>395</v>
      </c>
      <c r="E1095">
        <v>2290.3718471040002</v>
      </c>
      <c r="F1095">
        <v>198.88</v>
      </c>
      <c r="G1095">
        <v>-57.418197913844402</v>
      </c>
      <c r="H1095">
        <v>-4.6238474654346398</v>
      </c>
      <c r="I1095">
        <v>-25.690082851200099</v>
      </c>
      <c r="J1095">
        <v>0.53383758530027903</v>
      </c>
      <c r="K1095">
        <v>210.61828532702</v>
      </c>
      <c r="L1095">
        <v>240.537507111531</v>
      </c>
      <c r="M1095">
        <v>35.007734790170197</v>
      </c>
      <c r="N1095">
        <v>0.50444672553042502</v>
      </c>
      <c r="O1095">
        <v>117.09070796460099</v>
      </c>
      <c r="P1095">
        <v>3.85378590078329</v>
      </c>
      <c r="Q1095">
        <v>-5.0474828239574998E-2</v>
      </c>
    </row>
    <row r="1096" spans="1:17" hidden="1" x14ac:dyDescent="0.3">
      <c r="A1096" t="s">
        <v>2351</v>
      </c>
      <c r="B1096" t="s">
        <v>2352</v>
      </c>
      <c r="C1096" t="s">
        <v>3157</v>
      </c>
      <c r="D1096" t="s">
        <v>133</v>
      </c>
      <c r="E1096">
        <v>2289.3660591799999</v>
      </c>
      <c r="F1096">
        <v>125.17</v>
      </c>
      <c r="G1096">
        <v>12.095757163703601</v>
      </c>
      <c r="H1096">
        <v>16.380755884973698</v>
      </c>
      <c r="I1096">
        <v>18.4339408721893</v>
      </c>
      <c r="J1096">
        <v>4.8774104467183799</v>
      </c>
      <c r="K1096">
        <v>119.870797005412</v>
      </c>
      <c r="L1096">
        <v>107.109664147781</v>
      </c>
      <c r="M1096">
        <v>58.1388394383033</v>
      </c>
      <c r="N1096">
        <v>0.83662572136152402</v>
      </c>
      <c r="O1096">
        <v>29.783494447551298</v>
      </c>
      <c r="P1096">
        <v>72.4104683195592</v>
      </c>
      <c r="Q1096">
        <v>4.9369969868675E-2</v>
      </c>
    </row>
    <row r="1097" spans="1:17" hidden="1" x14ac:dyDescent="0.3">
      <c r="A1097" t="s">
        <v>2353</v>
      </c>
      <c r="B1097" t="s">
        <v>2354</v>
      </c>
      <c r="C1097" t="s">
        <v>3157</v>
      </c>
      <c r="D1097" t="s">
        <v>448</v>
      </c>
      <c r="E1097">
        <v>2288.561700925</v>
      </c>
      <c r="F1097">
        <v>978.35</v>
      </c>
      <c r="G1097">
        <v>-61.333457047466403</v>
      </c>
      <c r="H1097">
        <v>4.5890140658549798</v>
      </c>
      <c r="I1097">
        <v>-31.938138602905401</v>
      </c>
      <c r="J1097">
        <v>-5.5831188514517001</v>
      </c>
      <c r="K1097">
        <v>1012.55800368471</v>
      </c>
      <c r="L1097">
        <v>1165.7599702744001</v>
      </c>
      <c r="M1097">
        <v>38.247320911284802</v>
      </c>
      <c r="N1097">
        <v>0.74134232078224105</v>
      </c>
      <c r="O1097">
        <v>68.738181632340101</v>
      </c>
      <c r="P1097">
        <v>4.9450254759989303</v>
      </c>
      <c r="Q1097">
        <v>-0.142695375817806</v>
      </c>
    </row>
    <row r="1098" spans="1:17" hidden="1" x14ac:dyDescent="0.3">
      <c r="A1098" t="s">
        <v>2355</v>
      </c>
      <c r="B1098" t="s">
        <v>2356</v>
      </c>
      <c r="C1098" t="s">
        <v>3157</v>
      </c>
      <c r="D1098" t="s">
        <v>412</v>
      </c>
      <c r="E1098">
        <v>2280.9558370499999</v>
      </c>
      <c r="F1098">
        <v>1757.25</v>
      </c>
      <c r="G1098">
        <v>327.97280053941302</v>
      </c>
      <c r="H1098">
        <v>6.5844513435668199</v>
      </c>
      <c r="I1098">
        <v>107.921912965608</v>
      </c>
      <c r="J1098">
        <v>2.9211205623270202</v>
      </c>
      <c r="K1098">
        <v>1584.5756708357901</v>
      </c>
      <c r="L1098">
        <v>1144.21417031026</v>
      </c>
      <c r="M1098">
        <v>57.496829301453403</v>
      </c>
      <c r="N1098">
        <v>3.5972724806461902</v>
      </c>
      <c r="O1098">
        <v>6.4162754303599403</v>
      </c>
      <c r="P1098">
        <v>380.12295081967198</v>
      </c>
      <c r="Q1098">
        <v>0.123447533097402</v>
      </c>
    </row>
    <row r="1099" spans="1:17" hidden="1" x14ac:dyDescent="0.3">
      <c r="A1099" t="s">
        <v>2357</v>
      </c>
      <c r="B1099" t="s">
        <v>2358</v>
      </c>
      <c r="C1099" t="s">
        <v>3157</v>
      </c>
      <c r="D1099" t="s">
        <v>1988</v>
      </c>
      <c r="E1099">
        <v>2279.0609226000001</v>
      </c>
      <c r="F1099">
        <v>569.70000000000005</v>
      </c>
      <c r="G1099">
        <v>1065.2958167867801</v>
      </c>
      <c r="H1099">
        <v>-7.6720876073588098</v>
      </c>
      <c r="I1099">
        <v>49.6857675391919</v>
      </c>
      <c r="J1099">
        <v>14.6663366566227</v>
      </c>
      <c r="K1099">
        <v>595.04352009162301</v>
      </c>
      <c r="L1099">
        <v>469.83412763056299</v>
      </c>
      <c r="M1099">
        <v>58.378931172223602</v>
      </c>
      <c r="N1099">
        <v>0.98363439858209001</v>
      </c>
      <c r="O1099">
        <v>66.526241881692101</v>
      </c>
    </row>
    <row r="1100" spans="1:17" hidden="1" x14ac:dyDescent="0.3">
      <c r="A1100" t="s">
        <v>2359</v>
      </c>
      <c r="B1100" t="s">
        <v>2360</v>
      </c>
      <c r="C1100" t="s">
        <v>3157</v>
      </c>
      <c r="D1100" t="s">
        <v>229</v>
      </c>
      <c r="E1100">
        <v>2270.8109183199999</v>
      </c>
      <c r="F1100">
        <v>94.22</v>
      </c>
      <c r="G1100">
        <v>107.142281520572</v>
      </c>
      <c r="H1100">
        <v>-4.7926571564167801</v>
      </c>
      <c r="I1100">
        <v>112.852648728966</v>
      </c>
      <c r="J1100">
        <v>-4.4957344218086401</v>
      </c>
      <c r="K1100">
        <v>90.995196709359107</v>
      </c>
      <c r="L1100">
        <v>67.325859491088494</v>
      </c>
      <c r="M1100">
        <v>41.970439956217099</v>
      </c>
      <c r="N1100">
        <v>0.66147896395585803</v>
      </c>
      <c r="O1100">
        <v>21.831882827425101</v>
      </c>
      <c r="P1100">
        <v>194.89827856024999</v>
      </c>
      <c r="Q1100">
        <v>0.141318161654548</v>
      </c>
    </row>
    <row r="1101" spans="1:17" hidden="1" x14ac:dyDescent="0.3">
      <c r="A1101" t="s">
        <v>2361</v>
      </c>
      <c r="B1101" t="s">
        <v>2362</v>
      </c>
      <c r="C1101" t="s">
        <v>3157</v>
      </c>
      <c r="D1101" t="s">
        <v>1506</v>
      </c>
      <c r="E1101">
        <v>2265.2933868780001</v>
      </c>
      <c r="F1101">
        <v>167.26</v>
      </c>
      <c r="G1101">
        <v>10.0692804908212</v>
      </c>
      <c r="H1101">
        <v>-4.5407935767583298</v>
      </c>
      <c r="I1101">
        <v>45.8214107468674</v>
      </c>
      <c r="J1101">
        <v>7.7777775336481501</v>
      </c>
      <c r="K1101">
        <v>159.814211450908</v>
      </c>
      <c r="L1101">
        <v>130.28026510818501</v>
      </c>
      <c r="M1101">
        <v>45.4460524075064</v>
      </c>
      <c r="N1101">
        <v>0.56484226438729501</v>
      </c>
      <c r="O1101">
        <v>21.906014588066402</v>
      </c>
      <c r="P1101">
        <v>84.715626725565897</v>
      </c>
      <c r="Q1101">
        <v>8.4967042438754997E-2</v>
      </c>
    </row>
    <row r="1102" spans="1:17" hidden="1" x14ac:dyDescent="0.3">
      <c r="A1102" t="s">
        <v>2363</v>
      </c>
      <c r="B1102" t="s">
        <v>2364</v>
      </c>
      <c r="C1102" t="s">
        <v>3157</v>
      </c>
      <c r="D1102" t="s">
        <v>384</v>
      </c>
      <c r="E1102">
        <v>2264.98166971</v>
      </c>
      <c r="F1102">
        <v>45.23</v>
      </c>
      <c r="G1102">
        <v>-62.458622398712599</v>
      </c>
      <c r="H1102">
        <v>-8.3623611258423498</v>
      </c>
      <c r="I1102">
        <v>-41.678353007637099</v>
      </c>
      <c r="J1102">
        <v>-2.08905012067921</v>
      </c>
      <c r="K1102">
        <v>48.961348345689302</v>
      </c>
      <c r="L1102">
        <v>56.1411963175347</v>
      </c>
      <c r="M1102">
        <v>33.613660886988903</v>
      </c>
      <c r="N1102">
        <v>0.87067499262293202</v>
      </c>
      <c r="O1102">
        <v>85.827990271943406</v>
      </c>
      <c r="P1102">
        <v>1.36709995517705</v>
      </c>
    </row>
    <row r="1103" spans="1:17" hidden="1" x14ac:dyDescent="0.3">
      <c r="A1103" t="s">
        <v>2365</v>
      </c>
      <c r="B1103" t="s">
        <v>2366</v>
      </c>
      <c r="C1103" t="s">
        <v>3157</v>
      </c>
      <c r="D1103" t="s">
        <v>133</v>
      </c>
      <c r="E1103">
        <v>2264.2411768000002</v>
      </c>
      <c r="F1103">
        <v>133.6</v>
      </c>
      <c r="G1103">
        <v>47.5494327087277</v>
      </c>
      <c r="H1103">
        <v>37.280497304813899</v>
      </c>
      <c r="I1103">
        <v>33.9285228406169</v>
      </c>
      <c r="J1103">
        <v>16.758406684916899</v>
      </c>
      <c r="K1103">
        <v>117.16117112556699</v>
      </c>
      <c r="L1103">
        <v>100.25179511542299</v>
      </c>
      <c r="M1103">
        <v>56.978775371098799</v>
      </c>
      <c r="N1103">
        <v>1.1638280743276199</v>
      </c>
      <c r="O1103">
        <v>10.5538922155688</v>
      </c>
      <c r="P1103">
        <v>90.829881445507695</v>
      </c>
      <c r="Q1103">
        <v>8.7765236648209996E-2</v>
      </c>
    </row>
    <row r="1104" spans="1:17" hidden="1" x14ac:dyDescent="0.3">
      <c r="A1104" t="s">
        <v>2367</v>
      </c>
      <c r="B1104" t="s">
        <v>2368</v>
      </c>
      <c r="C1104" t="s">
        <v>3157</v>
      </c>
      <c r="D1104" t="s">
        <v>458</v>
      </c>
      <c r="E1104">
        <v>2261.9738582999998</v>
      </c>
      <c r="F1104">
        <v>549.25</v>
      </c>
      <c r="G1104">
        <v>-46.141630564838998</v>
      </c>
      <c r="H1104">
        <v>-9.8968902445680804</v>
      </c>
      <c r="I1104">
        <v>-27.655591478912498</v>
      </c>
      <c r="J1104">
        <v>-1.0748697901406199</v>
      </c>
      <c r="K1104">
        <v>591.00084772765604</v>
      </c>
      <c r="L1104">
        <v>628.04699318169401</v>
      </c>
      <c r="M1104">
        <v>28.615144488330799</v>
      </c>
      <c r="N1104">
        <v>0.355563107335088</v>
      </c>
      <c r="O1104">
        <v>45.407373691397297</v>
      </c>
      <c r="P1104">
        <v>1.95841841470205</v>
      </c>
      <c r="Q1104">
        <v>-4.0101762187593003E-2</v>
      </c>
    </row>
    <row r="1105" spans="1:17" hidden="1" x14ac:dyDescent="0.3">
      <c r="A1105" t="s">
        <v>2369</v>
      </c>
      <c r="B1105" t="s">
        <v>2370</v>
      </c>
      <c r="C1105" t="s">
        <v>3157</v>
      </c>
      <c r="D1105" t="s">
        <v>151</v>
      </c>
      <c r="E1105">
        <v>2252.7991121999999</v>
      </c>
      <c r="F1105">
        <v>1239</v>
      </c>
      <c r="G1105">
        <v>347.073316003331</v>
      </c>
      <c r="H1105">
        <v>-10.4726923908882</v>
      </c>
      <c r="I1105">
        <v>101.211713585022</v>
      </c>
      <c r="J1105">
        <v>-4.6199808318599898</v>
      </c>
      <c r="K1105">
        <v>1312.42842401281</v>
      </c>
      <c r="M1105">
        <v>30.7183424778759</v>
      </c>
      <c r="N1105">
        <v>0.77147162230035105</v>
      </c>
      <c r="O1105">
        <v>26.634382566585899</v>
      </c>
      <c r="P1105">
        <v>435.55219364598997</v>
      </c>
    </row>
    <row r="1106" spans="1:17" hidden="1" x14ac:dyDescent="0.3">
      <c r="A1106" t="s">
        <v>2371</v>
      </c>
      <c r="B1106" t="s">
        <v>2372</v>
      </c>
      <c r="C1106" t="s">
        <v>3157</v>
      </c>
      <c r="D1106" t="s">
        <v>190</v>
      </c>
      <c r="E1106">
        <v>2249.5216805599998</v>
      </c>
      <c r="F1106">
        <v>714.7</v>
      </c>
      <c r="G1106">
        <v>-9.3355470081516803</v>
      </c>
      <c r="H1106">
        <v>5.6392487595959002</v>
      </c>
      <c r="I1106">
        <v>47.6764261192235</v>
      </c>
      <c r="J1106">
        <v>13.4748137471602</v>
      </c>
      <c r="K1106">
        <v>648.97250820144097</v>
      </c>
      <c r="L1106">
        <v>572.07391655771301</v>
      </c>
      <c r="M1106">
        <v>76.9115133810391</v>
      </c>
      <c r="N1106">
        <v>0.66587711741639</v>
      </c>
      <c r="O1106">
        <v>10.836714705470801</v>
      </c>
      <c r="P1106">
        <v>77.7860696517413</v>
      </c>
      <c r="Q1106">
        <v>2.3791518512158001E-2</v>
      </c>
    </row>
    <row r="1107" spans="1:17" hidden="1" x14ac:dyDescent="0.3">
      <c r="A1107" t="s">
        <v>2373</v>
      </c>
      <c r="B1107" t="s">
        <v>2374</v>
      </c>
      <c r="C1107" t="s">
        <v>3157</v>
      </c>
      <c r="D1107" t="s">
        <v>760</v>
      </c>
      <c r="E1107">
        <v>2248.4933047149998</v>
      </c>
      <c r="F1107">
        <v>19.850000000000001</v>
      </c>
      <c r="G1107">
        <v>-39.181543607899599</v>
      </c>
      <c r="H1107">
        <v>-14.553421061006601</v>
      </c>
      <c r="I1107">
        <v>7.4711528111173502</v>
      </c>
      <c r="J1107">
        <v>-8.8666494544883996</v>
      </c>
      <c r="K1107">
        <v>19.870734305508002</v>
      </c>
      <c r="L1107">
        <v>18.610159961827101</v>
      </c>
      <c r="M1107">
        <v>34.5160131891014</v>
      </c>
      <c r="N1107">
        <v>0.44591262913534901</v>
      </c>
      <c r="O1107">
        <v>38.539042821158603</v>
      </c>
      <c r="P1107">
        <v>40.680368532955299</v>
      </c>
      <c r="Q1107">
        <v>7.4258616237275005E-2</v>
      </c>
    </row>
    <row r="1108" spans="1:17" hidden="1" x14ac:dyDescent="0.3">
      <c r="A1108" t="s">
        <v>2375</v>
      </c>
      <c r="B1108" t="s">
        <v>2376</v>
      </c>
      <c r="C1108" t="s">
        <v>3157</v>
      </c>
      <c r="D1108" t="s">
        <v>552</v>
      </c>
      <c r="E1108">
        <v>2248.0872118950001</v>
      </c>
      <c r="F1108">
        <v>647.95000000000005</v>
      </c>
      <c r="G1108">
        <v>6.5833626848820499</v>
      </c>
      <c r="H1108">
        <v>-3.5470125537738602</v>
      </c>
      <c r="I1108">
        <v>16.381259279064398</v>
      </c>
      <c r="J1108">
        <v>2.7028899026363802</v>
      </c>
      <c r="K1108">
        <v>685.69655179625204</v>
      </c>
      <c r="L1108">
        <v>628.77091382410595</v>
      </c>
      <c r="M1108">
        <v>44.2983414144107</v>
      </c>
      <c r="N1108">
        <v>0.30153699974023301</v>
      </c>
      <c r="O1108">
        <v>44.764256501273202</v>
      </c>
      <c r="P1108">
        <v>68.298701298701303</v>
      </c>
      <c r="Q1108">
        <v>0.15831269836055301</v>
      </c>
    </row>
    <row r="1109" spans="1:17" hidden="1" x14ac:dyDescent="0.3">
      <c r="A1109" t="s">
        <v>2377</v>
      </c>
      <c r="B1109" t="s">
        <v>2378</v>
      </c>
      <c r="C1109" t="s">
        <v>3157</v>
      </c>
      <c r="D1109" t="s">
        <v>448</v>
      </c>
      <c r="E1109">
        <v>2244.673468</v>
      </c>
      <c r="F1109">
        <v>1969.15</v>
      </c>
      <c r="G1109">
        <v>-14.150918920160899</v>
      </c>
      <c r="H1109">
        <v>4.8132601556450902</v>
      </c>
      <c r="I1109">
        <v>-9.2282173907909293</v>
      </c>
      <c r="J1109">
        <v>1.6929716694371</v>
      </c>
      <c r="K1109">
        <v>1964.7433658344401</v>
      </c>
      <c r="L1109">
        <v>1863.0142595525101</v>
      </c>
      <c r="M1109">
        <v>46.373573233399298</v>
      </c>
      <c r="N1109">
        <v>0.55299860601719097</v>
      </c>
      <c r="O1109">
        <v>23.2333748063885</v>
      </c>
      <c r="P1109">
        <v>29.976897689768901</v>
      </c>
    </row>
    <row r="1110" spans="1:17" hidden="1" x14ac:dyDescent="0.3">
      <c r="A1110" t="s">
        <v>2379</v>
      </c>
      <c r="B1110" t="s">
        <v>2380</v>
      </c>
      <c r="C1110" t="s">
        <v>3157</v>
      </c>
      <c r="D1110" t="s">
        <v>1239</v>
      </c>
      <c r="E1110">
        <v>2242.8437815799998</v>
      </c>
      <c r="F1110">
        <v>789.3</v>
      </c>
      <c r="G1110">
        <v>-9.1171322396441603</v>
      </c>
      <c r="H1110">
        <v>-7.60439122396635</v>
      </c>
      <c r="I1110">
        <v>-28.272840349194301</v>
      </c>
      <c r="J1110">
        <v>1.92044671313973</v>
      </c>
      <c r="K1110">
        <v>821.130212863064</v>
      </c>
      <c r="L1110">
        <v>833.57667174458595</v>
      </c>
      <c r="M1110">
        <v>44.1583703908708</v>
      </c>
      <c r="N1110">
        <v>0.74504091002656703</v>
      </c>
      <c r="O1110">
        <v>45.819080197643402</v>
      </c>
      <c r="P1110">
        <v>33.091644886603099</v>
      </c>
      <c r="Q1110">
        <v>3.9474840791049997E-3</v>
      </c>
    </row>
    <row r="1111" spans="1:17" hidden="1" x14ac:dyDescent="0.3">
      <c r="A1111" t="s">
        <v>2381</v>
      </c>
      <c r="B1111" t="s">
        <v>2382</v>
      </c>
      <c r="C1111" t="s">
        <v>3157</v>
      </c>
      <c r="D1111" t="s">
        <v>455</v>
      </c>
      <c r="E1111">
        <v>2236.628901</v>
      </c>
      <c r="F1111">
        <v>891.35</v>
      </c>
      <c r="G1111">
        <v>22.282234252712001</v>
      </c>
      <c r="H1111">
        <v>-7.4715914850552503</v>
      </c>
      <c r="I1111">
        <v>42.705234579595199</v>
      </c>
      <c r="J1111">
        <v>-1.89332712225516</v>
      </c>
      <c r="K1111">
        <v>903.14868665364702</v>
      </c>
      <c r="L1111">
        <v>749.75922340556599</v>
      </c>
      <c r="M1111">
        <v>41.625042279898103</v>
      </c>
      <c r="N1111">
        <v>0.18679026657504</v>
      </c>
      <c r="O1111">
        <v>27.121781567285499</v>
      </c>
      <c r="P1111">
        <v>72.825981580222901</v>
      </c>
      <c r="Q1111">
        <v>0.112758818445282</v>
      </c>
    </row>
    <row r="1112" spans="1:17" hidden="1" x14ac:dyDescent="0.3">
      <c r="A1112" t="s">
        <v>2383</v>
      </c>
      <c r="B1112" t="s">
        <v>2384</v>
      </c>
      <c r="C1112" t="s">
        <v>3157</v>
      </c>
      <c r="D1112" t="s">
        <v>455</v>
      </c>
      <c r="E1112">
        <v>2231.8567763999999</v>
      </c>
      <c r="F1112">
        <v>280.64999999999998</v>
      </c>
      <c r="G1112">
        <v>-17.644573904925402</v>
      </c>
      <c r="H1112">
        <v>-8.1169076664280908</v>
      </c>
      <c r="I1112">
        <v>-4.2810934040811999</v>
      </c>
      <c r="J1112">
        <v>1.697449354338</v>
      </c>
      <c r="K1112">
        <v>297.962721664203</v>
      </c>
      <c r="L1112">
        <v>285.53693432388502</v>
      </c>
      <c r="M1112">
        <v>38.577310493725697</v>
      </c>
      <c r="N1112">
        <v>0.25318986693224499</v>
      </c>
      <c r="O1112">
        <v>28.9862818457153</v>
      </c>
      <c r="P1112">
        <v>23.716111968260901</v>
      </c>
      <c r="Q1112">
        <v>-7.2582274849302006E-2</v>
      </c>
    </row>
    <row r="1113" spans="1:17" hidden="1" x14ac:dyDescent="0.3">
      <c r="A1113" t="s">
        <v>2385</v>
      </c>
      <c r="B1113" t="s">
        <v>2386</v>
      </c>
      <c r="C1113" t="s">
        <v>3157</v>
      </c>
      <c r="D1113" t="s">
        <v>117</v>
      </c>
      <c r="E1113">
        <v>2225.0871746369999</v>
      </c>
      <c r="F1113">
        <v>153.99</v>
      </c>
      <c r="G1113">
        <v>-35.215061509048397</v>
      </c>
      <c r="H1113">
        <v>-3.2962957867587499</v>
      </c>
      <c r="I1113">
        <v>-19.400240321145301</v>
      </c>
      <c r="J1113">
        <v>-1.3098312726702099</v>
      </c>
      <c r="K1113">
        <v>160.40866458598799</v>
      </c>
      <c r="L1113">
        <v>162.73229867268799</v>
      </c>
      <c r="M1113">
        <v>30.405540592649501</v>
      </c>
      <c r="N1113">
        <v>0.31145988974726602</v>
      </c>
      <c r="O1113">
        <v>38.190791609844801</v>
      </c>
      <c r="P1113">
        <v>14.066666666666601</v>
      </c>
      <c r="Q1113">
        <v>7.8805732268570003E-3</v>
      </c>
    </row>
    <row r="1114" spans="1:17" hidden="1" x14ac:dyDescent="0.3">
      <c r="A1114" t="s">
        <v>2387</v>
      </c>
      <c r="B1114" t="s">
        <v>2388</v>
      </c>
      <c r="C1114" t="s">
        <v>3157</v>
      </c>
      <c r="D1114" t="s">
        <v>51</v>
      </c>
      <c r="E1114">
        <v>2224.7908815599999</v>
      </c>
      <c r="F1114">
        <v>770.05</v>
      </c>
      <c r="G1114">
        <v>1.51830779315077</v>
      </c>
      <c r="H1114">
        <v>3.3215036669763101</v>
      </c>
      <c r="I1114">
        <v>7.9364222459236</v>
      </c>
      <c r="J1114">
        <v>3.31929421715853</v>
      </c>
      <c r="K1114">
        <v>774.73086953377901</v>
      </c>
      <c r="L1114">
        <v>724.768678544659</v>
      </c>
      <c r="M1114">
        <v>48.716257947570803</v>
      </c>
      <c r="N1114">
        <v>0.31210365622439601</v>
      </c>
      <c r="O1114">
        <v>12.018700084410099</v>
      </c>
      <c r="P1114">
        <v>36.557900336939099</v>
      </c>
      <c r="Q1114">
        <v>-6.5719582406783994E-2</v>
      </c>
    </row>
    <row r="1115" spans="1:17" hidden="1" x14ac:dyDescent="0.3">
      <c r="A1115" t="s">
        <v>2389</v>
      </c>
      <c r="B1115" t="s">
        <v>2390</v>
      </c>
      <c r="C1115" t="s">
        <v>3157</v>
      </c>
      <c r="D1115" t="s">
        <v>258</v>
      </c>
      <c r="E1115">
        <v>2211.5523808799999</v>
      </c>
      <c r="F1115">
        <v>613.65</v>
      </c>
      <c r="G1115">
        <v>-1.06958439025019</v>
      </c>
      <c r="H1115">
        <v>2.4656615453511299</v>
      </c>
      <c r="I1115">
        <v>-15.812789303435199</v>
      </c>
      <c r="J1115">
        <v>8.5401933639397996</v>
      </c>
      <c r="K1115">
        <v>611.94934041137401</v>
      </c>
      <c r="L1115">
        <v>609.96660642841596</v>
      </c>
      <c r="M1115">
        <v>54.060352153377899</v>
      </c>
      <c r="N1115">
        <v>1.00753147610095</v>
      </c>
      <c r="O1115">
        <v>52.366984437382797</v>
      </c>
      <c r="P1115">
        <v>41.182560681007701</v>
      </c>
      <c r="Q1115">
        <v>7.3632653218895006E-2</v>
      </c>
    </row>
    <row r="1116" spans="1:17" hidden="1" x14ac:dyDescent="0.3">
      <c r="A1116" t="s">
        <v>2391</v>
      </c>
      <c r="B1116" t="s">
        <v>2392</v>
      </c>
      <c r="C1116" t="s">
        <v>3157</v>
      </c>
      <c r="D1116" t="s">
        <v>48</v>
      </c>
      <c r="E1116">
        <v>2204.2497818249999</v>
      </c>
      <c r="F1116">
        <v>521.85</v>
      </c>
      <c r="G1116">
        <v>-28.874778971820401</v>
      </c>
      <c r="H1116">
        <v>-2.7372326823717001</v>
      </c>
      <c r="I1116">
        <v>-28.225339135374501</v>
      </c>
      <c r="J1116">
        <v>-0.17158311949668301</v>
      </c>
      <c r="K1116">
        <v>556.96548983548996</v>
      </c>
      <c r="L1116">
        <v>567.092240110175</v>
      </c>
      <c r="M1116">
        <v>34.311011195818601</v>
      </c>
      <c r="N1116">
        <v>0.47859607673551902</v>
      </c>
      <c r="O1116">
        <v>62.8820542301427</v>
      </c>
      <c r="P1116">
        <v>20.6450121373251</v>
      </c>
      <c r="Q1116">
        <v>0.163774561909104</v>
      </c>
    </row>
    <row r="1117" spans="1:17" hidden="1" x14ac:dyDescent="0.3">
      <c r="A1117" t="s">
        <v>2393</v>
      </c>
      <c r="B1117" t="s">
        <v>2394</v>
      </c>
      <c r="C1117" t="s">
        <v>3157</v>
      </c>
      <c r="D1117" t="s">
        <v>1025</v>
      </c>
      <c r="E1117">
        <v>2202.4319679999999</v>
      </c>
      <c r="F1117">
        <v>965.2</v>
      </c>
      <c r="G1117">
        <v>-1.5863223584346</v>
      </c>
      <c r="H1117">
        <v>-14.2212043256757</v>
      </c>
      <c r="I1117">
        <v>16.696939913010599</v>
      </c>
      <c r="J1117">
        <v>1.31214609008548</v>
      </c>
      <c r="K1117">
        <v>1028.8638281797</v>
      </c>
      <c r="L1117">
        <v>891.92891908634795</v>
      </c>
      <c r="M1117">
        <v>30.3823505668312</v>
      </c>
      <c r="N1117">
        <v>0.368577951031269</v>
      </c>
      <c r="O1117">
        <v>38.313302942395303</v>
      </c>
      <c r="P1117">
        <v>50.213991129095</v>
      </c>
      <c r="Q1117">
        <v>2.0735310709197E-2</v>
      </c>
    </row>
    <row r="1118" spans="1:17" hidden="1" x14ac:dyDescent="0.3">
      <c r="A1118" t="s">
        <v>2395</v>
      </c>
      <c r="B1118" t="s">
        <v>2396</v>
      </c>
      <c r="C1118" t="s">
        <v>3157</v>
      </c>
      <c r="D1118" t="s">
        <v>229</v>
      </c>
      <c r="E1118">
        <v>2199.4087504599902</v>
      </c>
      <c r="F1118">
        <v>284.60000000000002</v>
      </c>
      <c r="G1118">
        <v>-44.960401332998998</v>
      </c>
      <c r="H1118">
        <v>-6.09738401963671</v>
      </c>
      <c r="I1118">
        <v>-13.7959067109757</v>
      </c>
      <c r="J1118">
        <v>0.422934119386842</v>
      </c>
      <c r="K1118">
        <v>291.925797300135</v>
      </c>
      <c r="L1118">
        <v>308.89654696710301</v>
      </c>
      <c r="M1118">
        <v>44.772494032222099</v>
      </c>
      <c r="N1118">
        <v>0.35708518215406199</v>
      </c>
      <c r="O1118">
        <v>31.763879128601499</v>
      </c>
      <c r="P1118">
        <v>15.9502953758403</v>
      </c>
    </row>
    <row r="1119" spans="1:17" hidden="1" x14ac:dyDescent="0.3">
      <c r="A1119" t="s">
        <v>2397</v>
      </c>
      <c r="B1119" t="s">
        <v>2398</v>
      </c>
      <c r="C1119" t="s">
        <v>3157</v>
      </c>
      <c r="D1119" t="s">
        <v>181</v>
      </c>
      <c r="E1119">
        <v>2198.2606980619998</v>
      </c>
      <c r="F1119">
        <v>195.91</v>
      </c>
      <c r="G1119">
        <v>36.448933795753099</v>
      </c>
      <c r="H1119">
        <v>1.7228630748990801</v>
      </c>
      <c r="I1119">
        <v>25.829180782909301</v>
      </c>
      <c r="J1119">
        <v>1.3008009026328999</v>
      </c>
      <c r="K1119">
        <v>187.92846558014199</v>
      </c>
      <c r="L1119">
        <v>158.75664093628299</v>
      </c>
      <c r="M1119">
        <v>45.434982542781498</v>
      </c>
      <c r="N1119">
        <v>0.688042002080268</v>
      </c>
      <c r="O1119">
        <v>10.984635802153999</v>
      </c>
      <c r="P1119">
        <v>80.8121827411167</v>
      </c>
      <c r="Q1119">
        <v>5.8567731853826001E-2</v>
      </c>
    </row>
    <row r="1120" spans="1:17" hidden="1" x14ac:dyDescent="0.3">
      <c r="A1120" t="s">
        <v>2399</v>
      </c>
      <c r="B1120" t="s">
        <v>2400</v>
      </c>
      <c r="C1120" t="s">
        <v>3157</v>
      </c>
      <c r="D1120" t="s">
        <v>725</v>
      </c>
      <c r="E1120">
        <v>2188.1083061250001</v>
      </c>
      <c r="F1120">
        <v>411.25</v>
      </c>
      <c r="G1120">
        <v>-43.491040432312097</v>
      </c>
      <c r="H1120">
        <v>-2.9046754032308799</v>
      </c>
      <c r="I1120">
        <v>-20.2269803949718</v>
      </c>
      <c r="J1120">
        <v>-2.6540777730043401</v>
      </c>
      <c r="K1120">
        <v>450.57114445751301</v>
      </c>
      <c r="L1120">
        <v>473.265235598429</v>
      </c>
      <c r="M1120">
        <v>27.632758082780501</v>
      </c>
      <c r="N1120">
        <v>0.61441207709632595</v>
      </c>
      <c r="O1120">
        <v>39.671732522796297</v>
      </c>
      <c r="P1120">
        <v>5.6926240041120497</v>
      </c>
      <c r="Q1120">
        <v>-0.112078476615715</v>
      </c>
    </row>
    <row r="1121" spans="1:17" hidden="1" x14ac:dyDescent="0.3">
      <c r="A1121" t="s">
        <v>2401</v>
      </c>
      <c r="B1121" t="s">
        <v>2402</v>
      </c>
      <c r="C1121" t="s">
        <v>3157</v>
      </c>
      <c r="D1121" t="s">
        <v>745</v>
      </c>
      <c r="E1121">
        <v>2180.653534008</v>
      </c>
      <c r="F1121">
        <v>275</v>
      </c>
      <c r="G1121">
        <v>1.54498634917393</v>
      </c>
      <c r="H1121">
        <v>1.1089936204212401</v>
      </c>
      <c r="I1121">
        <v>1.7195024976581299</v>
      </c>
      <c r="J1121">
        <v>0.76446093787047797</v>
      </c>
      <c r="K1121">
        <v>277.82270604138699</v>
      </c>
      <c r="L1121">
        <v>258.55855978068098</v>
      </c>
      <c r="M1121">
        <v>58.290846172297002</v>
      </c>
      <c r="N1121">
        <v>1.1465764370682601</v>
      </c>
      <c r="O1121">
        <v>7.3818181818181703</v>
      </c>
      <c r="P1121">
        <v>32.722007722007703</v>
      </c>
      <c r="Q1121">
        <v>3.2968413234804997E-2</v>
      </c>
    </row>
    <row r="1122" spans="1:17" x14ac:dyDescent="0.3">
      <c r="A1122" t="s">
        <v>2403</v>
      </c>
      <c r="B1122" t="s">
        <v>2404</v>
      </c>
      <c r="C1122" t="s">
        <v>3142</v>
      </c>
      <c r="D1122" t="s">
        <v>54</v>
      </c>
      <c r="E1122">
        <v>2180.2030438799902</v>
      </c>
      <c r="F1122">
        <v>216.61</v>
      </c>
      <c r="G1122">
        <v>-89.725578934508803</v>
      </c>
      <c r="H1122">
        <v>-26.354285131593699</v>
      </c>
      <c r="I1122">
        <v>-66.303820105783601</v>
      </c>
      <c r="J1122">
        <v>-3.43863068503709</v>
      </c>
      <c r="K1122">
        <v>289.40190595892602</v>
      </c>
      <c r="L1122">
        <v>409.25546541494299</v>
      </c>
      <c r="M1122">
        <v>11.526061699551001</v>
      </c>
      <c r="N1122">
        <v>0.47821530586165401</v>
      </c>
      <c r="O1122">
        <v>211.550713263468</v>
      </c>
      <c r="P1122">
        <v>0.277764918290834</v>
      </c>
    </row>
    <row r="1123" spans="1:17" hidden="1" x14ac:dyDescent="0.3">
      <c r="A1123" t="s">
        <v>2405</v>
      </c>
      <c r="B1123" t="s">
        <v>2406</v>
      </c>
      <c r="C1123" t="s">
        <v>3157</v>
      </c>
      <c r="D1123" t="s">
        <v>138</v>
      </c>
      <c r="E1123">
        <v>2179.993752675</v>
      </c>
      <c r="F1123">
        <v>872.25</v>
      </c>
      <c r="G1123">
        <v>29.5769029309728</v>
      </c>
      <c r="H1123">
        <v>49.7833553004374</v>
      </c>
      <c r="I1123">
        <v>42.755520519539601</v>
      </c>
      <c r="J1123">
        <v>22.077394173748399</v>
      </c>
      <c r="O1123">
        <v>0</v>
      </c>
      <c r="P1123">
        <v>62.218709317463201</v>
      </c>
    </row>
    <row r="1124" spans="1:17" hidden="1" x14ac:dyDescent="0.3">
      <c r="A1124" t="s">
        <v>2407</v>
      </c>
      <c r="B1124" t="s">
        <v>2408</v>
      </c>
      <c r="C1124" t="s">
        <v>3157</v>
      </c>
      <c r="D1124" t="s">
        <v>448</v>
      </c>
      <c r="E1124">
        <v>2179.3028936000001</v>
      </c>
      <c r="F1124">
        <v>420.35</v>
      </c>
      <c r="G1124">
        <v>-45.465436359617499</v>
      </c>
      <c r="H1124">
        <v>-0.74816607801898405</v>
      </c>
      <c r="I1124">
        <v>-19.938521797421501</v>
      </c>
      <c r="J1124">
        <v>-9.9655990436098699E-2</v>
      </c>
      <c r="K1124">
        <v>431.99977058703502</v>
      </c>
      <c r="L1124">
        <v>448.77377966665301</v>
      </c>
      <c r="M1124">
        <v>39.706841020163502</v>
      </c>
      <c r="N1124">
        <v>0.47395168704764901</v>
      </c>
      <c r="O1124">
        <v>34.019269656238798</v>
      </c>
      <c r="P1124">
        <v>9.7519582245430794</v>
      </c>
      <c r="Q1124">
        <v>-3.6732778573000001E-3</v>
      </c>
    </row>
    <row r="1125" spans="1:17" hidden="1" x14ac:dyDescent="0.3">
      <c r="A1125" t="s">
        <v>2409</v>
      </c>
      <c r="B1125" t="s">
        <v>2410</v>
      </c>
      <c r="C1125" t="s">
        <v>3157</v>
      </c>
      <c r="D1125" t="s">
        <v>278</v>
      </c>
      <c r="E1125">
        <v>2178.4648988160002</v>
      </c>
      <c r="F1125">
        <v>212.67</v>
      </c>
      <c r="G1125">
        <v>-23.693820325686101</v>
      </c>
      <c r="H1125">
        <v>-7.2719486005143503</v>
      </c>
      <c r="I1125">
        <v>-10.515202737119401</v>
      </c>
      <c r="J1125">
        <v>3.1398227222922701</v>
      </c>
      <c r="M1125">
        <v>49.766284817305603</v>
      </c>
      <c r="O1125">
        <v>24.131283208727101</v>
      </c>
      <c r="P1125">
        <v>13.6664885088188</v>
      </c>
    </row>
    <row r="1126" spans="1:17" hidden="1" x14ac:dyDescent="0.3">
      <c r="A1126" t="s">
        <v>2411</v>
      </c>
      <c r="B1126" t="s">
        <v>2412</v>
      </c>
      <c r="C1126" t="s">
        <v>3157</v>
      </c>
      <c r="D1126" t="s">
        <v>141</v>
      </c>
      <c r="E1126">
        <v>2169.57422984</v>
      </c>
      <c r="F1126">
        <v>21065.3</v>
      </c>
      <c r="G1126">
        <v>614.20664933666399</v>
      </c>
      <c r="H1126">
        <v>0.49569613773729698</v>
      </c>
      <c r="I1126">
        <v>294.84338882694101</v>
      </c>
      <c r="J1126">
        <v>1.47839497612714</v>
      </c>
      <c r="K1126">
        <v>18661.220695333799</v>
      </c>
      <c r="L1126">
        <v>10874.988869348799</v>
      </c>
      <c r="M1126">
        <v>37.2517321436519</v>
      </c>
      <c r="N1126">
        <v>0.85982261069256805</v>
      </c>
      <c r="O1126">
        <v>31.8519081142922</v>
      </c>
      <c r="P1126">
        <v>697.53530458486296</v>
      </c>
      <c r="Q1126">
        <v>0.17729437835082601</v>
      </c>
    </row>
    <row r="1127" spans="1:17" hidden="1" x14ac:dyDescent="0.3">
      <c r="A1127" t="s">
        <v>2413</v>
      </c>
      <c r="B1127" t="s">
        <v>2414</v>
      </c>
      <c r="C1127" t="s">
        <v>3157</v>
      </c>
      <c r="D1127" t="s">
        <v>526</v>
      </c>
      <c r="E1127">
        <v>2154.4949905499998</v>
      </c>
      <c r="F1127">
        <v>351.75</v>
      </c>
      <c r="G1127">
        <v>84.261540802617702</v>
      </c>
      <c r="H1127">
        <v>3.3084223552153702</v>
      </c>
      <c r="I1127">
        <v>144.16317404297101</v>
      </c>
      <c r="J1127">
        <v>15.313631947689901</v>
      </c>
      <c r="K1127">
        <v>267.75870501518898</v>
      </c>
      <c r="L1127">
        <v>192.27765153011299</v>
      </c>
      <c r="M1127">
        <v>74.346769909942296</v>
      </c>
      <c r="N1127">
        <v>0.41523126126563797</v>
      </c>
      <c r="O1127">
        <v>4.4122245913290596</v>
      </c>
      <c r="P1127">
        <v>213.08411214953199</v>
      </c>
      <c r="Q1127">
        <v>4.5428167084624001E-2</v>
      </c>
    </row>
    <row r="1128" spans="1:17" hidden="1" x14ac:dyDescent="0.3">
      <c r="A1128" t="s">
        <v>2415</v>
      </c>
      <c r="B1128" t="s">
        <v>2416</v>
      </c>
      <c r="C1128" t="s">
        <v>3157</v>
      </c>
      <c r="D1128" t="s">
        <v>395</v>
      </c>
      <c r="E1128">
        <v>2145.6801011099901</v>
      </c>
      <c r="F1128">
        <v>1094.0999999999999</v>
      </c>
      <c r="G1128">
        <v>-42.168845790851798</v>
      </c>
      <c r="H1128">
        <v>-10.685439487776801</v>
      </c>
      <c r="I1128">
        <v>-25.021420615227999</v>
      </c>
      <c r="J1128">
        <v>-3.0600434142682199E-2</v>
      </c>
      <c r="K1128">
        <v>1180.7536962915599</v>
      </c>
      <c r="L1128">
        <v>1204.5485347460799</v>
      </c>
      <c r="M1128">
        <v>29.765500631793699</v>
      </c>
      <c r="N1128">
        <v>0.59306171195566004</v>
      </c>
      <c r="O1128">
        <v>34.759162782195403</v>
      </c>
      <c r="P1128">
        <v>32.610144839706599</v>
      </c>
      <c r="Q1128">
        <v>-3.5443832422719999E-2</v>
      </c>
    </row>
    <row r="1129" spans="1:17" hidden="1" x14ac:dyDescent="0.3">
      <c r="A1129" t="s">
        <v>2417</v>
      </c>
      <c r="B1129" t="s">
        <v>2418</v>
      </c>
      <c r="C1129" t="s">
        <v>3157</v>
      </c>
      <c r="D1129" t="s">
        <v>237</v>
      </c>
      <c r="E1129">
        <v>2137.693675816</v>
      </c>
      <c r="F1129">
        <v>43.72</v>
      </c>
      <c r="G1129">
        <v>-9.5704834689641096</v>
      </c>
      <c r="H1129">
        <v>-2.24119914313366</v>
      </c>
      <c r="I1129">
        <v>-12.3392442161964</v>
      </c>
      <c r="J1129">
        <v>3.32368898025093</v>
      </c>
      <c r="K1129">
        <v>47.6512338638735</v>
      </c>
      <c r="L1129">
        <v>44.672949116506999</v>
      </c>
      <c r="M1129">
        <v>39.948330398828404</v>
      </c>
      <c r="N1129">
        <v>0.50747314205146199</v>
      </c>
      <c r="O1129">
        <v>57.548032936870896</v>
      </c>
      <c r="P1129">
        <v>49.828649760109599</v>
      </c>
      <c r="Q1129">
        <v>5.9519150676919999E-2</v>
      </c>
    </row>
    <row r="1130" spans="1:17" hidden="1" x14ac:dyDescent="0.3">
      <c r="A1130" t="s">
        <v>2419</v>
      </c>
      <c r="B1130" t="s">
        <v>2420</v>
      </c>
      <c r="C1130" t="s">
        <v>3157</v>
      </c>
      <c r="D1130" t="s">
        <v>458</v>
      </c>
      <c r="E1130">
        <v>2130.8508038250002</v>
      </c>
      <c r="F1130">
        <v>13.71</v>
      </c>
      <c r="G1130">
        <v>-15.2466839966685</v>
      </c>
      <c r="H1130">
        <v>-11.6988874114592</v>
      </c>
      <c r="I1130">
        <v>0.17030093883689901</v>
      </c>
      <c r="J1130">
        <v>-3.0688992249199698</v>
      </c>
      <c r="K1130">
        <v>13.5540091304055</v>
      </c>
      <c r="L1130">
        <v>12.6530606793067</v>
      </c>
      <c r="M1130">
        <v>35.327060884015602</v>
      </c>
      <c r="N1130">
        <v>0.32011530552565398</v>
      </c>
      <c r="O1130">
        <v>28.008752735229699</v>
      </c>
      <c r="P1130">
        <v>38.484848484848499</v>
      </c>
      <c r="Q1130">
        <v>0.11644789780435</v>
      </c>
    </row>
    <row r="1131" spans="1:17" hidden="1" x14ac:dyDescent="0.3">
      <c r="A1131" t="s">
        <v>2421</v>
      </c>
      <c r="B1131" t="s">
        <v>2422</v>
      </c>
      <c r="C1131" t="s">
        <v>3157</v>
      </c>
      <c r="D1131" t="s">
        <v>412</v>
      </c>
      <c r="E1131">
        <v>2120.3679419999999</v>
      </c>
      <c r="F1131">
        <v>944.35</v>
      </c>
      <c r="G1131">
        <v>162.28438656294199</v>
      </c>
      <c r="H1131">
        <v>8.3190194102791892</v>
      </c>
      <c r="I1131">
        <v>13.7052713534391</v>
      </c>
      <c r="J1131">
        <v>18.3149605063624</v>
      </c>
      <c r="K1131">
        <v>877.98215819217899</v>
      </c>
      <c r="L1131">
        <v>735.94526497973595</v>
      </c>
      <c r="M1131">
        <v>67.100966961846495</v>
      </c>
      <c r="N1131">
        <v>0.64102492483011497</v>
      </c>
      <c r="O1131">
        <v>9.5991952136390104</v>
      </c>
      <c r="P1131">
        <v>214.78333333333299</v>
      </c>
      <c r="Q1131">
        <v>0.16901074035293701</v>
      </c>
    </row>
    <row r="1132" spans="1:17" hidden="1" x14ac:dyDescent="0.3">
      <c r="A1132" t="s">
        <v>2423</v>
      </c>
      <c r="B1132" t="s">
        <v>2424</v>
      </c>
      <c r="C1132" t="s">
        <v>3157</v>
      </c>
      <c r="D1132" t="s">
        <v>54</v>
      </c>
      <c r="E1132">
        <v>2120.0190662250002</v>
      </c>
      <c r="F1132">
        <v>192.75</v>
      </c>
      <c r="G1132">
        <v>-40.811475617877399</v>
      </c>
      <c r="H1132">
        <v>-5.7489993880824501</v>
      </c>
      <c r="I1132">
        <v>-30.743653716359901</v>
      </c>
      <c r="J1132">
        <v>5.0106778728389303</v>
      </c>
      <c r="K1132">
        <v>201.79363248967201</v>
      </c>
      <c r="L1132">
        <v>216.8769722685</v>
      </c>
      <c r="M1132">
        <v>55.684189630090998</v>
      </c>
      <c r="N1132">
        <v>0.76245052325570895</v>
      </c>
      <c r="O1132">
        <v>47.107652399481204</v>
      </c>
      <c r="P1132">
        <v>9.4548551959114207</v>
      </c>
      <c r="Q1132">
        <v>9.8224950537838002E-2</v>
      </c>
    </row>
    <row r="1133" spans="1:17" hidden="1" x14ac:dyDescent="0.3">
      <c r="A1133" t="s">
        <v>2425</v>
      </c>
      <c r="B1133" t="s">
        <v>2426</v>
      </c>
      <c r="C1133" t="s">
        <v>3157</v>
      </c>
      <c r="D1133" t="s">
        <v>190</v>
      </c>
      <c r="E1133">
        <v>2117.6981139999998</v>
      </c>
      <c r="F1133">
        <v>1302.25</v>
      </c>
      <c r="G1133">
        <v>28.2521667943682</v>
      </c>
      <c r="H1133">
        <v>-7.4845552503974</v>
      </c>
      <c r="I1133">
        <v>34.5475017545673</v>
      </c>
      <c r="J1133">
        <v>1.6285092483877299</v>
      </c>
      <c r="K1133">
        <v>1342.3930806251301</v>
      </c>
      <c r="L1133">
        <v>1158.4241134977501</v>
      </c>
      <c r="M1133">
        <v>41.370396341980403</v>
      </c>
      <c r="N1133">
        <v>0.453551572330813</v>
      </c>
      <c r="O1133">
        <v>18.402764446150801</v>
      </c>
      <c r="P1133">
        <v>67.913093933337606</v>
      </c>
      <c r="Q1133">
        <v>5.3114998056121999E-2</v>
      </c>
    </row>
    <row r="1134" spans="1:17" hidden="1" x14ac:dyDescent="0.3">
      <c r="A1134" t="s">
        <v>2427</v>
      </c>
      <c r="B1134" t="s">
        <v>2428</v>
      </c>
      <c r="C1134" t="s">
        <v>3157</v>
      </c>
      <c r="D1134" t="s">
        <v>195</v>
      </c>
      <c r="E1134">
        <v>2117.5891471800001</v>
      </c>
      <c r="F1134">
        <v>78.91</v>
      </c>
      <c r="G1134">
        <v>205.86350673902601</v>
      </c>
      <c r="H1134">
        <v>-6.2850457297897799</v>
      </c>
      <c r="I1134">
        <v>-44.533415641491999</v>
      </c>
      <c r="J1134">
        <v>-0.35469512039164403</v>
      </c>
      <c r="K1134">
        <v>84.809369618898302</v>
      </c>
      <c r="L1134">
        <v>83.239862300248802</v>
      </c>
      <c r="M1134">
        <v>23.471045502573599</v>
      </c>
      <c r="N1134">
        <v>0.36819460725961001</v>
      </c>
      <c r="O1134">
        <v>77.417310860473904</v>
      </c>
      <c r="P1134">
        <v>240.45949735734999</v>
      </c>
      <c r="Q1134">
        <v>0.18268492713069301</v>
      </c>
    </row>
    <row r="1135" spans="1:17" hidden="1" x14ac:dyDescent="0.3">
      <c r="A1135" t="s">
        <v>2429</v>
      </c>
      <c r="B1135" t="s">
        <v>2430</v>
      </c>
      <c r="C1135" t="s">
        <v>3157</v>
      </c>
      <c r="D1135" t="s">
        <v>529</v>
      </c>
      <c r="E1135">
        <v>2113.859003562</v>
      </c>
      <c r="F1135">
        <v>117.43</v>
      </c>
      <c r="G1135">
        <v>7.6128193893359297</v>
      </c>
      <c r="H1135">
        <v>-2.1874622532603398</v>
      </c>
      <c r="I1135">
        <v>-2.9158143228377398</v>
      </c>
      <c r="J1135">
        <v>-1.0450120275877901</v>
      </c>
      <c r="K1135">
        <v>122.253158801658</v>
      </c>
      <c r="L1135">
        <v>113.326891985009</v>
      </c>
      <c r="M1135">
        <v>35.693950154322302</v>
      </c>
      <c r="N1135">
        <v>0.467444513482905</v>
      </c>
      <c r="O1135">
        <v>26.8841011666524</v>
      </c>
      <c r="P1135">
        <v>47.5251256281407</v>
      </c>
      <c r="Q1135">
        <v>5.8800531366523003E-2</v>
      </c>
    </row>
    <row r="1136" spans="1:17" hidden="1" x14ac:dyDescent="0.3">
      <c r="A1136" t="s">
        <v>2431</v>
      </c>
      <c r="B1136" t="s">
        <v>2432</v>
      </c>
      <c r="C1136" t="s">
        <v>3157</v>
      </c>
      <c r="D1136" t="s">
        <v>320</v>
      </c>
      <c r="E1136">
        <v>2111.4309293699998</v>
      </c>
      <c r="F1136">
        <v>821.45</v>
      </c>
      <c r="G1136">
        <v>49.515872809447302</v>
      </c>
      <c r="H1136">
        <v>-6.2302101724674799</v>
      </c>
      <c r="I1136">
        <v>15.8558170870437</v>
      </c>
      <c r="J1136">
        <v>-6.3853061709062997</v>
      </c>
      <c r="K1136">
        <v>905.55166777678403</v>
      </c>
      <c r="L1136">
        <v>778.96445589103701</v>
      </c>
      <c r="M1136">
        <v>33.657281358557199</v>
      </c>
      <c r="N1136">
        <v>0.54433759570945395</v>
      </c>
      <c r="O1136">
        <v>47.909184977783099</v>
      </c>
      <c r="P1136">
        <v>87.075836939193806</v>
      </c>
      <c r="Q1136">
        <v>0.104468768184607</v>
      </c>
    </row>
    <row r="1137" spans="1:17" hidden="1" x14ac:dyDescent="0.3">
      <c r="A1137" t="s">
        <v>2433</v>
      </c>
      <c r="B1137" t="s">
        <v>2434</v>
      </c>
      <c r="C1137" t="s">
        <v>3157</v>
      </c>
      <c r="D1137" t="s">
        <v>51</v>
      </c>
      <c r="E1137">
        <v>2110.1869261536599</v>
      </c>
      <c r="F1137">
        <v>20.43</v>
      </c>
      <c r="G1137">
        <v>102.073316003331</v>
      </c>
      <c r="H1137">
        <v>-12.5788249533495</v>
      </c>
      <c r="I1137">
        <v>49.753909876483</v>
      </c>
      <c r="J1137">
        <v>-3.5448641860739101</v>
      </c>
      <c r="K1137">
        <v>20.463733598502099</v>
      </c>
      <c r="L1137">
        <v>15.9972678098234</v>
      </c>
      <c r="M1137">
        <v>50.867776541346799</v>
      </c>
      <c r="N1137">
        <v>0.384105933214689</v>
      </c>
      <c r="O1137">
        <v>36.563876651982298</v>
      </c>
      <c r="P1137">
        <v>181.79310344827499</v>
      </c>
    </row>
    <row r="1138" spans="1:17" hidden="1" x14ac:dyDescent="0.3">
      <c r="A1138" t="s">
        <v>2435</v>
      </c>
      <c r="B1138" t="s">
        <v>2436</v>
      </c>
      <c r="C1138" t="s">
        <v>3157</v>
      </c>
      <c r="D1138" t="s">
        <v>455</v>
      </c>
      <c r="E1138">
        <v>2107.2604178000001</v>
      </c>
      <c r="F1138">
        <v>251.95</v>
      </c>
      <c r="G1138">
        <v>-13.217009437832001</v>
      </c>
      <c r="H1138">
        <v>3.4488730298635</v>
      </c>
      <c r="I1138">
        <v>6.6494899828755401</v>
      </c>
      <c r="J1138">
        <v>8.6273730490277796</v>
      </c>
      <c r="K1138">
        <v>247.421832190717</v>
      </c>
      <c r="L1138">
        <v>239.80929787446101</v>
      </c>
      <c r="M1138">
        <v>62.189144829042903</v>
      </c>
      <c r="N1138">
        <v>0.74013157221796</v>
      </c>
      <c r="O1138">
        <v>22.841833697162102</v>
      </c>
      <c r="P1138">
        <v>39.545832179451601</v>
      </c>
      <c r="Q1138">
        <v>7.8148164985938004E-2</v>
      </c>
    </row>
    <row r="1139" spans="1:17" hidden="1" x14ac:dyDescent="0.3">
      <c r="A1139" t="s">
        <v>2437</v>
      </c>
      <c r="B1139" t="s">
        <v>2438</v>
      </c>
      <c r="C1139" t="s">
        <v>3157</v>
      </c>
      <c r="D1139" t="s">
        <v>609</v>
      </c>
      <c r="E1139">
        <v>2106.8611789199999</v>
      </c>
      <c r="F1139">
        <v>423.4</v>
      </c>
      <c r="G1139">
        <v>-0.72603864612591396</v>
      </c>
      <c r="H1139">
        <v>2.2236844730174998</v>
      </c>
      <c r="I1139">
        <v>-10.734109590733301</v>
      </c>
      <c r="J1139">
        <v>2.0685881910891801</v>
      </c>
      <c r="K1139">
        <v>428.10321654881398</v>
      </c>
      <c r="L1139">
        <v>410.37426750403199</v>
      </c>
      <c r="M1139">
        <v>40.998627142973902</v>
      </c>
      <c r="N1139">
        <v>0.45651336855890201</v>
      </c>
      <c r="O1139">
        <v>48.783656117146897</v>
      </c>
      <c r="P1139">
        <v>54.6666666666666</v>
      </c>
      <c r="Q1139">
        <v>6.0906268606098997E-2</v>
      </c>
    </row>
    <row r="1140" spans="1:17" hidden="1" x14ac:dyDescent="0.3">
      <c r="A1140" t="s">
        <v>2439</v>
      </c>
      <c r="B1140" t="s">
        <v>2440</v>
      </c>
      <c r="C1140" t="s">
        <v>3157</v>
      </c>
      <c r="D1140" t="s">
        <v>258</v>
      </c>
      <c r="E1140">
        <v>2105.0252740000001</v>
      </c>
      <c r="F1140">
        <v>1544.95</v>
      </c>
      <c r="G1140">
        <v>2.3779022458743498E-2</v>
      </c>
      <c r="H1140">
        <v>-1.64043463418642</v>
      </c>
      <c r="I1140">
        <v>-0.14292301432884799</v>
      </c>
      <c r="J1140">
        <v>3.6391110793151</v>
      </c>
      <c r="K1140">
        <v>1529.5244138317701</v>
      </c>
      <c r="L1140">
        <v>1407.1318662528199</v>
      </c>
      <c r="M1140">
        <v>48.676733748178599</v>
      </c>
      <c r="N1140">
        <v>0.48500580115222502</v>
      </c>
      <c r="O1140">
        <v>12.0359882196834</v>
      </c>
      <c r="P1140">
        <v>50.265039147984197</v>
      </c>
      <c r="Q1140">
        <v>2.9696498538069001E-2</v>
      </c>
    </row>
    <row r="1141" spans="1:17" x14ac:dyDescent="0.3">
      <c r="A1141" t="s">
        <v>2441</v>
      </c>
      <c r="B1141" t="s">
        <v>2442</v>
      </c>
      <c r="C1141" t="s">
        <v>3150</v>
      </c>
      <c r="D1141" t="s">
        <v>77</v>
      </c>
      <c r="E1141">
        <v>2101.4820100000002</v>
      </c>
      <c r="F1141">
        <v>81.349999999999994</v>
      </c>
      <c r="G1141">
        <v>-58.788472614554699</v>
      </c>
      <c r="H1141">
        <v>-4.2854732864482799</v>
      </c>
      <c r="I1141">
        <v>-25.799836085862001</v>
      </c>
      <c r="J1141">
        <v>-2.2558349032823699</v>
      </c>
      <c r="K1141">
        <v>86.8292914913456</v>
      </c>
      <c r="L1141">
        <v>94.730942708782706</v>
      </c>
      <c r="M1141">
        <v>31.368999370320999</v>
      </c>
      <c r="N1141">
        <v>0.47486559209231799</v>
      </c>
      <c r="O1141">
        <v>91.763982790411802</v>
      </c>
      <c r="P1141">
        <v>1.68749999999999</v>
      </c>
      <c r="Q1141">
        <v>2.4192963777356E-2</v>
      </c>
    </row>
    <row r="1142" spans="1:17" hidden="1" x14ac:dyDescent="0.3">
      <c r="A1142" t="s">
        <v>1846</v>
      </c>
      <c r="B1142" t="s">
        <v>2443</v>
      </c>
      <c r="C1142" t="s">
        <v>3157</v>
      </c>
      <c r="D1142" t="s">
        <v>1848</v>
      </c>
      <c r="E1142">
        <v>2091.9342556299998</v>
      </c>
      <c r="F1142">
        <v>32.4</v>
      </c>
      <c r="G1142">
        <v>-27.920695972716501</v>
      </c>
      <c r="H1142">
        <v>-9.3451351003511505</v>
      </c>
      <c r="I1142">
        <v>-12.967578603223799</v>
      </c>
      <c r="J1142">
        <v>-0.153272304530881</v>
      </c>
      <c r="K1142">
        <v>36.067278568602802</v>
      </c>
      <c r="L1142">
        <v>35.395818252725498</v>
      </c>
      <c r="M1142">
        <v>49.333103027404697</v>
      </c>
      <c r="N1142">
        <v>0.597518309226309</v>
      </c>
      <c r="O1142">
        <v>41.820987654321002</v>
      </c>
      <c r="P1142">
        <v>19.337016574585601</v>
      </c>
      <c r="Q1142">
        <v>7.0291434656782004E-2</v>
      </c>
    </row>
    <row r="1143" spans="1:17" hidden="1" x14ac:dyDescent="0.3">
      <c r="A1143" t="s">
        <v>2444</v>
      </c>
      <c r="B1143" t="s">
        <v>2445</v>
      </c>
      <c r="C1143" t="s">
        <v>3157</v>
      </c>
      <c r="D1143" t="s">
        <v>77</v>
      </c>
      <c r="E1143">
        <v>2091.2302553999998</v>
      </c>
      <c r="F1143">
        <v>240.9</v>
      </c>
      <c r="G1143">
        <v>3.5533160033314002</v>
      </c>
      <c r="H1143">
        <v>2.9188467756209602</v>
      </c>
      <c r="I1143">
        <v>-7.1453742674158196</v>
      </c>
      <c r="J1143">
        <v>8.1292687654220295</v>
      </c>
      <c r="K1143">
        <v>240.774241814486</v>
      </c>
      <c r="L1143">
        <v>231.03176999570599</v>
      </c>
      <c r="M1143">
        <v>51.768309613083296</v>
      </c>
      <c r="N1143">
        <v>0.91020755900918404</v>
      </c>
      <c r="O1143">
        <v>13.9476961394769</v>
      </c>
      <c r="P1143">
        <v>31.137724550898199</v>
      </c>
      <c r="Q1143">
        <v>-5.8068130313960999E-2</v>
      </c>
    </row>
    <row r="1144" spans="1:17" hidden="1" x14ac:dyDescent="0.3">
      <c r="A1144" t="s">
        <v>2446</v>
      </c>
      <c r="B1144" t="s">
        <v>2447</v>
      </c>
      <c r="C1144" t="s">
        <v>3157</v>
      </c>
      <c r="D1144" t="s">
        <v>51</v>
      </c>
      <c r="E1144">
        <v>2088.1500720099998</v>
      </c>
      <c r="F1144">
        <v>999.1</v>
      </c>
      <c r="G1144">
        <v>156.035070783983</v>
      </c>
      <c r="H1144">
        <v>17.9198715312322</v>
      </c>
      <c r="I1144">
        <v>80.608498859514597</v>
      </c>
      <c r="J1144">
        <v>13.105817775696501</v>
      </c>
      <c r="K1144">
        <v>864.70423046895496</v>
      </c>
      <c r="L1144">
        <v>681.99138294593797</v>
      </c>
      <c r="M1144">
        <v>74.543645899079607</v>
      </c>
      <c r="N1144">
        <v>0.80600240116569399</v>
      </c>
      <c r="O1144">
        <v>6.21058953057753</v>
      </c>
      <c r="P1144">
        <v>220.63543003851001</v>
      </c>
      <c r="Q1144">
        <v>0.124109061298046</v>
      </c>
    </row>
    <row r="1145" spans="1:17" hidden="1" x14ac:dyDescent="0.3">
      <c r="A1145" t="s">
        <v>2448</v>
      </c>
      <c r="B1145" t="s">
        <v>2449</v>
      </c>
      <c r="C1145" t="s">
        <v>3157</v>
      </c>
      <c r="D1145" t="s">
        <v>2450</v>
      </c>
      <c r="E1145">
        <v>2085.1330499999999</v>
      </c>
      <c r="F1145">
        <v>1930.5</v>
      </c>
      <c r="G1145">
        <v>7.0011503503552603</v>
      </c>
      <c r="H1145">
        <v>-3.9560046164557399</v>
      </c>
      <c r="I1145">
        <v>29.421951873433699</v>
      </c>
      <c r="J1145">
        <v>0.93563812721095396</v>
      </c>
      <c r="K1145">
        <v>1594.09788850529</v>
      </c>
      <c r="L1145">
        <v>1434.4595219821599</v>
      </c>
      <c r="M1145">
        <v>79.924816708187606</v>
      </c>
      <c r="N1145">
        <v>1.0416099618943899</v>
      </c>
      <c r="O1145">
        <v>5.6099456099456102</v>
      </c>
      <c r="P1145">
        <v>92.089552238805894</v>
      </c>
      <c r="Q1145">
        <v>0.24734493079011699</v>
      </c>
    </row>
    <row r="1146" spans="1:17" hidden="1" x14ac:dyDescent="0.3">
      <c r="A1146" t="s">
        <v>2451</v>
      </c>
      <c r="B1146" t="s">
        <v>2452</v>
      </c>
      <c r="C1146" t="s">
        <v>3157</v>
      </c>
      <c r="D1146" t="s">
        <v>234</v>
      </c>
      <c r="E1146">
        <v>2078.7716735519998</v>
      </c>
      <c r="F1146">
        <v>106.61</v>
      </c>
      <c r="G1146">
        <v>-47.193142122646101</v>
      </c>
      <c r="H1146">
        <v>-9.7500438585954203</v>
      </c>
      <c r="I1146">
        <v>-28.17171018358</v>
      </c>
      <c r="J1146">
        <v>-2.09868732857624</v>
      </c>
      <c r="K1146">
        <v>113.139965790708</v>
      </c>
      <c r="L1146">
        <v>113.402946072304</v>
      </c>
      <c r="M1146">
        <v>28.5480868735408</v>
      </c>
      <c r="N1146">
        <v>0.45109380919158698</v>
      </c>
      <c r="O1146">
        <v>39.667948597692501</v>
      </c>
      <c r="P1146">
        <v>23.3055748322924</v>
      </c>
      <c r="Q1146">
        <v>0.18337461816379699</v>
      </c>
    </row>
    <row r="1147" spans="1:17" hidden="1" x14ac:dyDescent="0.3">
      <c r="A1147" t="s">
        <v>2453</v>
      </c>
      <c r="B1147" t="s">
        <v>2454</v>
      </c>
      <c r="C1147" t="s">
        <v>3157</v>
      </c>
      <c r="D1147" t="s">
        <v>21</v>
      </c>
      <c r="E1147">
        <v>2076.2812255700001</v>
      </c>
      <c r="F1147">
        <v>1190.45</v>
      </c>
      <c r="G1147">
        <v>333.29117589555602</v>
      </c>
      <c r="H1147">
        <v>62.845658616907201</v>
      </c>
      <c r="I1147">
        <v>93.519629082888699</v>
      </c>
      <c r="J1147">
        <v>26.340615502776501</v>
      </c>
      <c r="K1147">
        <v>768.27765925764402</v>
      </c>
      <c r="L1147">
        <v>587.64360150009702</v>
      </c>
      <c r="M1147">
        <v>85.253662476693407</v>
      </c>
      <c r="N1147">
        <v>2.41445280666766</v>
      </c>
      <c r="O1147">
        <v>0.63421395270695202</v>
      </c>
      <c r="P1147">
        <v>380.02016129032199</v>
      </c>
      <c r="Q1147">
        <v>0.16017191599623101</v>
      </c>
    </row>
    <row r="1148" spans="1:17" hidden="1" x14ac:dyDescent="0.3">
      <c r="A1148" t="s">
        <v>2455</v>
      </c>
      <c r="B1148" t="s">
        <v>2456</v>
      </c>
      <c r="C1148" t="s">
        <v>3157</v>
      </c>
      <c r="D1148" t="s">
        <v>458</v>
      </c>
      <c r="E1148">
        <v>2066.9945528399999</v>
      </c>
      <c r="F1148">
        <v>319.3</v>
      </c>
      <c r="G1148">
        <v>18.3214093187194</v>
      </c>
      <c r="H1148">
        <v>-13.4642644402294</v>
      </c>
      <c r="I1148">
        <v>-28.651124313111598</v>
      </c>
      <c r="J1148">
        <v>-5.3707212183418296</v>
      </c>
      <c r="K1148">
        <v>379.22887473199302</v>
      </c>
      <c r="L1148">
        <v>367.09192588940499</v>
      </c>
      <c r="M1148">
        <v>23.726912733774299</v>
      </c>
      <c r="N1148">
        <v>0.98774748006496205</v>
      </c>
      <c r="O1148">
        <v>60.8831819605386</v>
      </c>
      <c r="P1148">
        <v>65.269151138716296</v>
      </c>
      <c r="Q1148">
        <v>0.117957798184619</v>
      </c>
    </row>
    <row r="1149" spans="1:17" hidden="1" x14ac:dyDescent="0.3">
      <c r="A1149" t="s">
        <v>2457</v>
      </c>
      <c r="B1149" t="s">
        <v>2458</v>
      </c>
      <c r="C1149" t="s">
        <v>3157</v>
      </c>
      <c r="D1149" t="s">
        <v>258</v>
      </c>
      <c r="E1149">
        <v>2065.9186620599999</v>
      </c>
      <c r="F1149">
        <v>461.55</v>
      </c>
      <c r="G1149">
        <v>-45.506568708016701</v>
      </c>
      <c r="H1149">
        <v>-3.8694988272014599</v>
      </c>
      <c r="I1149">
        <v>-27.699992111461601</v>
      </c>
      <c r="J1149">
        <v>0.74446165662272401</v>
      </c>
      <c r="K1149">
        <v>479.95451042271702</v>
      </c>
      <c r="L1149">
        <v>515.55626991805002</v>
      </c>
      <c r="M1149">
        <v>45.494970563696903</v>
      </c>
      <c r="N1149">
        <v>0.62100024754457905</v>
      </c>
      <c r="O1149">
        <v>38.2623767739139</v>
      </c>
      <c r="P1149">
        <v>3.3359453710959301</v>
      </c>
    </row>
    <row r="1150" spans="1:17" hidden="1" x14ac:dyDescent="0.3">
      <c r="A1150" t="s">
        <v>2459</v>
      </c>
      <c r="B1150" t="s">
        <v>2460</v>
      </c>
      <c r="C1150" t="s">
        <v>3157</v>
      </c>
      <c r="D1150" t="s">
        <v>268</v>
      </c>
      <c r="E1150">
        <v>2064.6942085000001</v>
      </c>
      <c r="F1150">
        <v>416.5</v>
      </c>
      <c r="G1150">
        <v>-53.614296358623903</v>
      </c>
      <c r="H1150">
        <v>-5.18925168527117E-2</v>
      </c>
      <c r="I1150">
        <v>-16.8517346696648</v>
      </c>
      <c r="J1150">
        <v>1.9776409980110099</v>
      </c>
      <c r="K1150">
        <v>435.13879195507502</v>
      </c>
      <c r="L1150">
        <v>441.938804810536</v>
      </c>
      <c r="M1150">
        <v>42.880826490746102</v>
      </c>
      <c r="N1150">
        <v>0.40787823857306299</v>
      </c>
      <c r="O1150">
        <v>53.865546218487403</v>
      </c>
      <c r="P1150">
        <v>26.2121212121212</v>
      </c>
      <c r="Q1150">
        <v>2.6739034573174999E-2</v>
      </c>
    </row>
    <row r="1151" spans="1:17" hidden="1" x14ac:dyDescent="0.3">
      <c r="A1151" t="s">
        <v>2461</v>
      </c>
      <c r="B1151" t="s">
        <v>2462</v>
      </c>
      <c r="C1151" t="s">
        <v>3157</v>
      </c>
      <c r="D1151" t="s">
        <v>77</v>
      </c>
      <c r="E1151">
        <v>2057.044133715</v>
      </c>
      <c r="F1151">
        <v>2727.85</v>
      </c>
      <c r="G1151">
        <v>-32.385041360036602</v>
      </c>
      <c r="H1151">
        <v>-3.2999873582694699</v>
      </c>
      <c r="I1151">
        <v>-10.22589442872</v>
      </c>
      <c r="J1151">
        <v>-1.9863745803110799</v>
      </c>
      <c r="K1151">
        <v>2872.2884674961401</v>
      </c>
      <c r="L1151">
        <v>2833.31797706111</v>
      </c>
      <c r="M1151">
        <v>19.467336794693601</v>
      </c>
      <c r="N1151">
        <v>0.54276532199485505</v>
      </c>
      <c r="O1151">
        <v>16.250893560862899</v>
      </c>
      <c r="P1151">
        <v>16.2939910046255</v>
      </c>
      <c r="Q1151">
        <v>-0.13374732927581301</v>
      </c>
    </row>
    <row r="1152" spans="1:17" hidden="1" x14ac:dyDescent="0.3">
      <c r="A1152" t="s">
        <v>2463</v>
      </c>
      <c r="B1152" t="s">
        <v>2464</v>
      </c>
      <c r="C1152" t="s">
        <v>3157</v>
      </c>
      <c r="D1152" t="s">
        <v>72</v>
      </c>
      <c r="E1152">
        <v>2033.7165363199999</v>
      </c>
      <c r="F1152">
        <v>115.85</v>
      </c>
      <c r="G1152">
        <v>118.96805284543601</v>
      </c>
      <c r="H1152">
        <v>16.2586106210276</v>
      </c>
      <c r="I1152">
        <v>25.873696480945299</v>
      </c>
      <c r="J1152">
        <v>-1.8855383433772701</v>
      </c>
      <c r="K1152">
        <v>100.363342358609</v>
      </c>
      <c r="L1152">
        <v>81.688286262425294</v>
      </c>
      <c r="M1152">
        <v>46.768439450534899</v>
      </c>
      <c r="N1152">
        <v>1.43229818950807</v>
      </c>
      <c r="O1152">
        <v>24.126025032369402</v>
      </c>
      <c r="P1152">
        <v>163.17582916855901</v>
      </c>
      <c r="Q1152">
        <v>0.34882314508256002</v>
      </c>
    </row>
    <row r="1153" spans="1:17" hidden="1" x14ac:dyDescent="0.3">
      <c r="A1153" t="s">
        <v>2465</v>
      </c>
      <c r="B1153" t="s">
        <v>2466</v>
      </c>
      <c r="C1153" t="s">
        <v>3157</v>
      </c>
      <c r="D1153" t="s">
        <v>1350</v>
      </c>
      <c r="E1153">
        <v>2033.4420940699999</v>
      </c>
      <c r="F1153">
        <v>102.26</v>
      </c>
      <c r="G1153">
        <v>-40.893484884169602</v>
      </c>
      <c r="H1153">
        <v>-0.62657310525424004</v>
      </c>
      <c r="I1153">
        <v>-7.0914294210995301</v>
      </c>
      <c r="J1153">
        <v>2.5081335316227098</v>
      </c>
      <c r="K1153">
        <v>106.86263195434</v>
      </c>
      <c r="L1153">
        <v>107.427024196829</v>
      </c>
      <c r="M1153">
        <v>44.178601411377102</v>
      </c>
      <c r="N1153">
        <v>0.458347172217484</v>
      </c>
      <c r="O1153">
        <v>27.058478388421602</v>
      </c>
      <c r="P1153">
        <v>9.9451671863240492</v>
      </c>
      <c r="Q1153">
        <v>9.4191931414253999E-2</v>
      </c>
    </row>
    <row r="1154" spans="1:17" hidden="1" x14ac:dyDescent="0.3">
      <c r="A1154" t="s">
        <v>2467</v>
      </c>
      <c r="B1154" t="s">
        <v>2468</v>
      </c>
      <c r="C1154" t="s">
        <v>3157</v>
      </c>
      <c r="D1154" t="s">
        <v>1350</v>
      </c>
      <c r="E1154">
        <v>2033.0014928999999</v>
      </c>
      <c r="F1154">
        <v>322.35000000000002</v>
      </c>
      <c r="G1154">
        <v>-38.6099079891709</v>
      </c>
      <c r="H1154">
        <v>-3.56924411502622</v>
      </c>
      <c r="I1154">
        <v>-8.6125680878331199</v>
      </c>
      <c r="J1154">
        <v>-0.65323157285600997</v>
      </c>
      <c r="K1154">
        <v>341.158434642369</v>
      </c>
      <c r="L1154">
        <v>336.576699534932</v>
      </c>
      <c r="M1154">
        <v>32.115879478523098</v>
      </c>
      <c r="N1154">
        <v>0.46327349431357201</v>
      </c>
      <c r="O1154">
        <v>19.342329765782502</v>
      </c>
      <c r="P1154">
        <v>15.125</v>
      </c>
      <c r="Q1154">
        <v>6.7898980937652995E-2</v>
      </c>
    </row>
    <row r="1155" spans="1:17" hidden="1" x14ac:dyDescent="0.3">
      <c r="A1155" t="s">
        <v>2469</v>
      </c>
      <c r="B1155" t="s">
        <v>2470</v>
      </c>
      <c r="C1155" t="s">
        <v>3157</v>
      </c>
      <c r="D1155" t="s">
        <v>432</v>
      </c>
      <c r="E1155">
        <v>2017.8601404860001</v>
      </c>
      <c r="F1155">
        <v>134.06</v>
      </c>
      <c r="G1155">
        <v>90.085344872617696</v>
      </c>
      <c r="H1155">
        <v>0.16494422196804001</v>
      </c>
      <c r="I1155">
        <v>13.0750248395703</v>
      </c>
      <c r="J1155">
        <v>9.3802884282762609</v>
      </c>
      <c r="K1155">
        <v>134.43092378312099</v>
      </c>
      <c r="L1155">
        <v>116.293309473657</v>
      </c>
      <c r="M1155">
        <v>54.402339551574798</v>
      </c>
      <c r="N1155">
        <v>0.59832825072822005</v>
      </c>
      <c r="O1155">
        <v>22.631657466805901</v>
      </c>
      <c r="P1155">
        <v>140.89847259658501</v>
      </c>
      <c r="Q1155">
        <v>0.11098189457908</v>
      </c>
    </row>
    <row r="1156" spans="1:17" hidden="1" x14ac:dyDescent="0.3">
      <c r="A1156" t="s">
        <v>2471</v>
      </c>
      <c r="B1156" t="s">
        <v>2472</v>
      </c>
      <c r="C1156" t="s">
        <v>3157</v>
      </c>
      <c r="D1156" t="s">
        <v>395</v>
      </c>
      <c r="E1156">
        <v>2014.9814853</v>
      </c>
      <c r="F1156">
        <v>229.95</v>
      </c>
      <c r="G1156">
        <v>-49.359809202058003</v>
      </c>
      <c r="H1156">
        <v>8.7143187867184899</v>
      </c>
      <c r="I1156">
        <v>-14.620294496803</v>
      </c>
      <c r="J1156">
        <v>9.0880289080847092</v>
      </c>
      <c r="K1156">
        <v>219.58409256111199</v>
      </c>
      <c r="L1156">
        <v>237.51505951391701</v>
      </c>
      <c r="M1156">
        <v>72.749357190934205</v>
      </c>
      <c r="N1156">
        <v>0.98374688950528799</v>
      </c>
      <c r="O1156">
        <v>51.489454229180197</v>
      </c>
      <c r="P1156">
        <v>16.725888324873001</v>
      </c>
      <c r="Q1156">
        <v>0.15387579154835199</v>
      </c>
    </row>
    <row r="1157" spans="1:17" hidden="1" x14ac:dyDescent="0.3">
      <c r="A1157" t="s">
        <v>2473</v>
      </c>
      <c r="B1157" t="s">
        <v>2474</v>
      </c>
      <c r="C1157" t="s">
        <v>3157</v>
      </c>
      <c r="D1157" t="s">
        <v>229</v>
      </c>
      <c r="E1157">
        <v>2005.133962115</v>
      </c>
      <c r="F1157">
        <v>1133.95</v>
      </c>
      <c r="G1157">
        <v>145.06141124142599</v>
      </c>
      <c r="H1157">
        <v>21.408646351505201</v>
      </c>
      <c r="I1157">
        <v>29.0890446892091</v>
      </c>
      <c r="J1157">
        <v>8.3409327840287695</v>
      </c>
      <c r="K1157">
        <v>997.42004148183196</v>
      </c>
      <c r="L1157">
        <v>811.84122176049402</v>
      </c>
      <c r="M1157">
        <v>68.520242574810098</v>
      </c>
      <c r="N1157">
        <v>1.1114999257698499</v>
      </c>
      <c r="O1157">
        <v>5.7365845054896596</v>
      </c>
      <c r="P1157">
        <v>213.983109511283</v>
      </c>
      <c r="Q1157">
        <v>0.18950224254381201</v>
      </c>
    </row>
    <row r="1158" spans="1:17" hidden="1" x14ac:dyDescent="0.3">
      <c r="A1158" t="s">
        <v>2475</v>
      </c>
      <c r="B1158" t="s">
        <v>2476</v>
      </c>
      <c r="C1158" t="s">
        <v>3157</v>
      </c>
      <c r="D1158" t="s">
        <v>229</v>
      </c>
      <c r="E1158">
        <v>2002.3700374499999</v>
      </c>
      <c r="F1158">
        <v>129.83000000000001</v>
      </c>
      <c r="G1158">
        <v>77.174810399346299</v>
      </c>
      <c r="H1158">
        <v>5.3642221528368497</v>
      </c>
      <c r="I1158">
        <v>71.679455490739599</v>
      </c>
      <c r="J1158">
        <v>-7.0929537897461099</v>
      </c>
      <c r="K1158">
        <v>112.550862357063</v>
      </c>
      <c r="L1158">
        <v>85.006050806207099</v>
      </c>
      <c r="M1158">
        <v>48.398608067868899</v>
      </c>
      <c r="N1158">
        <v>1.74997857157862</v>
      </c>
      <c r="O1158">
        <v>28.1599014095355</v>
      </c>
      <c r="P1158">
        <v>151.31629887727399</v>
      </c>
    </row>
    <row r="1159" spans="1:17" hidden="1" x14ac:dyDescent="0.3">
      <c r="A1159" t="s">
        <v>2477</v>
      </c>
      <c r="B1159" t="s">
        <v>2478</v>
      </c>
      <c r="C1159" t="s">
        <v>3157</v>
      </c>
      <c r="D1159" t="s">
        <v>448</v>
      </c>
      <c r="E1159">
        <v>1999.5046893250001</v>
      </c>
      <c r="F1159">
        <v>385.75</v>
      </c>
      <c r="G1159">
        <v>16.399566232310999</v>
      </c>
      <c r="H1159">
        <v>5.8846391201103598</v>
      </c>
      <c r="I1159">
        <v>-4.7290623853525302</v>
      </c>
      <c r="J1159">
        <v>9.5389436386046995</v>
      </c>
      <c r="K1159">
        <v>359.45375535569002</v>
      </c>
      <c r="L1159">
        <v>349.41527586761299</v>
      </c>
      <c r="M1159">
        <v>73.075107047414207</v>
      </c>
      <c r="N1159">
        <v>1.33967675990875</v>
      </c>
      <c r="O1159">
        <v>17.303953337653901</v>
      </c>
      <c r="P1159">
        <v>46.5893976819304</v>
      </c>
      <c r="Q1159">
        <v>-3.0452122328654001E-2</v>
      </c>
    </row>
    <row r="1160" spans="1:17" hidden="1" x14ac:dyDescent="0.3">
      <c r="A1160" t="s">
        <v>2479</v>
      </c>
      <c r="B1160" t="s">
        <v>2480</v>
      </c>
      <c r="C1160" t="s">
        <v>3157</v>
      </c>
      <c r="D1160" t="s">
        <v>258</v>
      </c>
      <c r="E1160">
        <v>1998.8033473349999</v>
      </c>
      <c r="F1160">
        <v>554.85</v>
      </c>
      <c r="G1160">
        <v>20.9329374544355</v>
      </c>
      <c r="H1160">
        <v>4.3958364053995798</v>
      </c>
      <c r="I1160">
        <v>39.396036016305601</v>
      </c>
      <c r="J1160">
        <v>-1.5582478746545001</v>
      </c>
      <c r="K1160">
        <v>522.89974104078306</v>
      </c>
      <c r="L1160">
        <v>428.93326340948801</v>
      </c>
      <c r="M1160">
        <v>46.306951974751598</v>
      </c>
      <c r="N1160">
        <v>0.90049263151659598</v>
      </c>
      <c r="O1160">
        <v>15.3194557087501</v>
      </c>
      <c r="P1160">
        <v>82.306554953178804</v>
      </c>
      <c r="Q1160">
        <v>0.103449807780301</v>
      </c>
    </row>
    <row r="1161" spans="1:17" hidden="1" x14ac:dyDescent="0.3">
      <c r="A1161" t="s">
        <v>2481</v>
      </c>
      <c r="B1161" t="s">
        <v>2482</v>
      </c>
      <c r="C1161" t="s">
        <v>3157</v>
      </c>
      <c r="D1161" t="s">
        <v>105</v>
      </c>
      <c r="E1161">
        <v>1993.13165968</v>
      </c>
      <c r="F1161">
        <v>8.1199999999999992</v>
      </c>
      <c r="G1161">
        <v>-55.524974594959197</v>
      </c>
      <c r="H1161">
        <v>23.1055333330449</v>
      </c>
      <c r="I1161">
        <v>-73.804141174457001</v>
      </c>
      <c r="J1161">
        <v>0.504265578191335</v>
      </c>
      <c r="K1161">
        <v>9.1435556697641704</v>
      </c>
      <c r="L1161">
        <v>13.359050276005</v>
      </c>
      <c r="M1161">
        <v>62.2493435934771</v>
      </c>
      <c r="N1161">
        <v>0.71305498542275003</v>
      </c>
      <c r="O1161">
        <v>234.35960591132999</v>
      </c>
      <c r="P1161">
        <v>33.552631578947299</v>
      </c>
      <c r="Q1161">
        <v>2.0685434939871E-2</v>
      </c>
    </row>
    <row r="1162" spans="1:17" hidden="1" x14ac:dyDescent="0.3">
      <c r="A1162" t="s">
        <v>2483</v>
      </c>
      <c r="B1162" t="s">
        <v>2484</v>
      </c>
      <c r="C1162" t="s">
        <v>3157</v>
      </c>
      <c r="D1162" t="s">
        <v>133</v>
      </c>
      <c r="E1162">
        <v>1992.6179531790001</v>
      </c>
      <c r="F1162">
        <v>116.97</v>
      </c>
      <c r="G1162">
        <v>-1.5406080473015</v>
      </c>
      <c r="H1162">
        <v>-5.3914056207942798</v>
      </c>
      <c r="I1162">
        <v>-15.7135836494811</v>
      </c>
      <c r="J1162">
        <v>-0.86008968772454797</v>
      </c>
      <c r="K1162">
        <v>123.521422521967</v>
      </c>
      <c r="L1162">
        <v>115.643342959564</v>
      </c>
      <c r="M1162">
        <v>31.235915067822798</v>
      </c>
      <c r="N1162">
        <v>0.42067653862038701</v>
      </c>
      <c r="O1162">
        <v>26.186201590151299</v>
      </c>
      <c r="P1162">
        <v>42.299270072992698</v>
      </c>
      <c r="Q1162">
        <v>2.4738811343975001E-2</v>
      </c>
    </row>
    <row r="1163" spans="1:17" hidden="1" x14ac:dyDescent="0.3">
      <c r="A1163" t="s">
        <v>2485</v>
      </c>
      <c r="B1163" t="s">
        <v>2486</v>
      </c>
      <c r="C1163" t="s">
        <v>3157</v>
      </c>
      <c r="D1163" t="s">
        <v>278</v>
      </c>
      <c r="E1163">
        <v>1991.5705071750001</v>
      </c>
      <c r="F1163">
        <v>1283.25</v>
      </c>
      <c r="G1163">
        <v>-31.108143274340701</v>
      </c>
      <c r="H1163">
        <v>-0.93907234504862902</v>
      </c>
      <c r="I1163">
        <v>-12.3406762152132</v>
      </c>
      <c r="J1163">
        <v>1.06421287726908</v>
      </c>
      <c r="K1163">
        <v>1301.94553565656</v>
      </c>
      <c r="L1163">
        <v>1312.06899941387</v>
      </c>
      <c r="M1163">
        <v>40.815233883018301</v>
      </c>
      <c r="N1163">
        <v>0.70280131147974101</v>
      </c>
      <c r="O1163">
        <v>18.733684005454801</v>
      </c>
      <c r="P1163">
        <v>11.9862117113185</v>
      </c>
      <c r="Q1163">
        <v>1.0873684430214E-2</v>
      </c>
    </row>
    <row r="1164" spans="1:17" hidden="1" x14ac:dyDescent="0.3">
      <c r="A1164" t="s">
        <v>2487</v>
      </c>
      <c r="B1164" t="s">
        <v>2488</v>
      </c>
      <c r="C1164" t="s">
        <v>3157</v>
      </c>
      <c r="D1164" t="s">
        <v>303</v>
      </c>
      <c r="E1164">
        <v>1990.0858040000001</v>
      </c>
      <c r="F1164">
        <v>1485.05</v>
      </c>
      <c r="G1164">
        <v>381.22532690994302</v>
      </c>
      <c r="H1164">
        <v>8.7742584284620904</v>
      </c>
      <c r="I1164">
        <v>34.360749018895298</v>
      </c>
      <c r="J1164">
        <v>4.3187915963692296</v>
      </c>
      <c r="K1164">
        <v>1399.57879831329</v>
      </c>
      <c r="L1164">
        <v>1025.38372567182</v>
      </c>
      <c r="M1164">
        <v>53.215463027161803</v>
      </c>
      <c r="N1164">
        <v>0.79195738980045205</v>
      </c>
      <c r="O1164">
        <v>9.0805023399885592</v>
      </c>
      <c r="P1164">
        <v>466.70482732302901</v>
      </c>
      <c r="Q1164">
        <v>0.199837919865064</v>
      </c>
    </row>
    <row r="1165" spans="1:17" hidden="1" x14ac:dyDescent="0.3">
      <c r="A1165" t="s">
        <v>2489</v>
      </c>
      <c r="B1165" t="s">
        <v>2490</v>
      </c>
      <c r="C1165" t="s">
        <v>3157</v>
      </c>
      <c r="D1165" t="s">
        <v>1690</v>
      </c>
      <c r="E1165">
        <v>1984.1380216</v>
      </c>
      <c r="F1165">
        <v>64.84</v>
      </c>
      <c r="G1165">
        <v>3.3677362645106701</v>
      </c>
      <c r="H1165">
        <v>6.3765538680056304</v>
      </c>
      <c r="I1165">
        <v>-7.4366120966475604</v>
      </c>
      <c r="J1165">
        <v>3.2506939065438201</v>
      </c>
      <c r="K1165">
        <v>62.564175599374302</v>
      </c>
      <c r="L1165">
        <v>59.278714147882802</v>
      </c>
      <c r="M1165">
        <v>58.880462682991599</v>
      </c>
      <c r="N1165">
        <v>0.96885203515427798</v>
      </c>
      <c r="O1165">
        <v>0.30845157310301902</v>
      </c>
      <c r="P1165">
        <v>28.752978554408202</v>
      </c>
      <c r="Q1165">
        <v>-2.8254867209200001E-2</v>
      </c>
    </row>
    <row r="1166" spans="1:17" hidden="1" x14ac:dyDescent="0.3">
      <c r="A1166" t="s">
        <v>2491</v>
      </c>
      <c r="B1166" t="s">
        <v>2492</v>
      </c>
      <c r="C1166" t="s">
        <v>3157</v>
      </c>
      <c r="D1166" t="s">
        <v>526</v>
      </c>
      <c r="E1166">
        <v>1982.099545</v>
      </c>
      <c r="F1166">
        <v>2330</v>
      </c>
      <c r="G1166">
        <v>15.935416239109101</v>
      </c>
      <c r="H1166">
        <v>-1.8810905202549699</v>
      </c>
      <c r="I1166">
        <v>31.928322566431</v>
      </c>
      <c r="J1166">
        <v>-0.37473665561355901</v>
      </c>
      <c r="K1166">
        <v>2420.5295518624698</v>
      </c>
      <c r="L1166">
        <v>2133.9555623907499</v>
      </c>
      <c r="M1166">
        <v>41.314030343212202</v>
      </c>
      <c r="N1166">
        <v>0.20519228833469899</v>
      </c>
      <c r="O1166">
        <v>45.021459227467801</v>
      </c>
      <c r="P1166">
        <v>80.221990176741301</v>
      </c>
      <c r="Q1166">
        <v>-2.3629509381425998E-2</v>
      </c>
    </row>
    <row r="1167" spans="1:17" hidden="1" x14ac:dyDescent="0.3">
      <c r="A1167" t="s">
        <v>2493</v>
      </c>
      <c r="B1167" t="s">
        <v>2494</v>
      </c>
      <c r="C1167" t="s">
        <v>3157</v>
      </c>
      <c r="D1167" t="s">
        <v>89</v>
      </c>
      <c r="E1167">
        <v>1980.8984547</v>
      </c>
      <c r="F1167">
        <v>296.85000000000002</v>
      </c>
      <c r="G1167">
        <v>105.636422799447</v>
      </c>
      <c r="H1167">
        <v>0.65305691695562496</v>
      </c>
      <c r="I1167">
        <v>124.597474993172</v>
      </c>
      <c r="J1167">
        <v>7.87479609313203</v>
      </c>
      <c r="K1167">
        <v>246.86701798332399</v>
      </c>
      <c r="L1167">
        <v>170.726556975356</v>
      </c>
      <c r="M1167">
        <v>59.115558060044599</v>
      </c>
      <c r="N1167">
        <v>0.41271171176145499</v>
      </c>
      <c r="O1167">
        <v>21.394643759474398</v>
      </c>
      <c r="P1167">
        <v>219.022031166039</v>
      </c>
      <c r="Q1167">
        <v>0.118367413973357</v>
      </c>
    </row>
    <row r="1168" spans="1:17" hidden="1" x14ac:dyDescent="0.3">
      <c r="A1168" t="s">
        <v>2495</v>
      </c>
      <c r="B1168" t="s">
        <v>2496</v>
      </c>
      <c r="C1168" t="s">
        <v>3157</v>
      </c>
      <c r="D1168" t="s">
        <v>258</v>
      </c>
      <c r="E1168">
        <v>1971.2977391099901</v>
      </c>
      <c r="F1168">
        <v>435.45</v>
      </c>
      <c r="G1168">
        <v>86.456811148962402</v>
      </c>
      <c r="H1168">
        <v>4.4087919105402902</v>
      </c>
      <c r="I1168">
        <v>8.9420666295921194</v>
      </c>
      <c r="J1168">
        <v>6.5379661155284801</v>
      </c>
      <c r="K1168">
        <v>423.41912880520101</v>
      </c>
      <c r="L1168">
        <v>372.63195222655099</v>
      </c>
      <c r="M1168">
        <v>61.057405851687001</v>
      </c>
      <c r="N1168">
        <v>1.85896598257699</v>
      </c>
      <c r="O1168">
        <v>14.8352279251349</v>
      </c>
      <c r="P1168">
        <v>139.25824175824101</v>
      </c>
      <c r="Q1168">
        <v>0.26485513751527601</v>
      </c>
    </row>
    <row r="1169" spans="1:17" hidden="1" x14ac:dyDescent="0.3">
      <c r="A1169" t="s">
        <v>2497</v>
      </c>
      <c r="B1169" t="s">
        <v>2498</v>
      </c>
      <c r="C1169" t="s">
        <v>3157</v>
      </c>
      <c r="D1169" t="s">
        <v>395</v>
      </c>
      <c r="E1169">
        <v>1969.63887602</v>
      </c>
      <c r="F1169">
        <v>1566.85</v>
      </c>
      <c r="G1169">
        <v>48.781741723952202</v>
      </c>
      <c r="H1169">
        <v>5.9243318130906699</v>
      </c>
      <c r="I1169">
        <v>62.143504536906697</v>
      </c>
      <c r="J1169">
        <v>3.1415651223449501</v>
      </c>
      <c r="K1169">
        <v>1497.5346084438199</v>
      </c>
      <c r="L1169">
        <v>1218.3152086561199</v>
      </c>
      <c r="M1169">
        <v>49.263426942507998</v>
      </c>
      <c r="N1169">
        <v>0.50395563821762102</v>
      </c>
      <c r="O1169">
        <v>8.8042888598142799</v>
      </c>
      <c r="P1169">
        <v>123.899685624464</v>
      </c>
      <c r="Q1169">
        <v>4.5180261408189003E-2</v>
      </c>
    </row>
    <row r="1170" spans="1:17" hidden="1" x14ac:dyDescent="0.3">
      <c r="A1170" t="s">
        <v>2499</v>
      </c>
      <c r="B1170" t="s">
        <v>2500</v>
      </c>
      <c r="C1170" t="s">
        <v>3157</v>
      </c>
      <c r="D1170" t="s">
        <v>117</v>
      </c>
      <c r="E1170">
        <v>1969.4768500719999</v>
      </c>
      <c r="F1170">
        <v>50.32</v>
      </c>
      <c r="G1170">
        <v>134.4547593023</v>
      </c>
      <c r="H1170">
        <v>8.4950677644938397E-2</v>
      </c>
      <c r="I1170">
        <v>70.241083682313999</v>
      </c>
      <c r="J1170">
        <v>-5.4314642693032003</v>
      </c>
      <c r="K1170">
        <v>47.426063323914398</v>
      </c>
      <c r="L1170">
        <v>33.9712265552308</v>
      </c>
      <c r="M1170">
        <v>33.8730456573468</v>
      </c>
      <c r="N1170">
        <v>0.33061311808015398</v>
      </c>
      <c r="O1170">
        <v>28.219395866454601</v>
      </c>
      <c r="P1170">
        <v>197.75147928993999</v>
      </c>
      <c r="Q1170">
        <v>0.13422586299290601</v>
      </c>
    </row>
    <row r="1171" spans="1:17" hidden="1" x14ac:dyDescent="0.3">
      <c r="A1171" t="s">
        <v>2501</v>
      </c>
      <c r="B1171" t="s">
        <v>2502</v>
      </c>
      <c r="C1171" t="s">
        <v>3157</v>
      </c>
      <c r="D1171" t="s">
        <v>172</v>
      </c>
      <c r="E1171">
        <v>1967.9178750000001</v>
      </c>
      <c r="F1171">
        <v>1972.85</v>
      </c>
      <c r="G1171">
        <v>-23.879255191095901</v>
      </c>
      <c r="H1171">
        <v>-4.7859107816928903</v>
      </c>
      <c r="I1171">
        <v>-16.558565551668998</v>
      </c>
      <c r="J1171">
        <v>2.9730440125635602</v>
      </c>
      <c r="K1171">
        <v>2075.0172782305399</v>
      </c>
      <c r="L1171">
        <v>2079.6222957540599</v>
      </c>
      <c r="M1171">
        <v>38.937916503932399</v>
      </c>
      <c r="N1171">
        <v>0.95463666135568603</v>
      </c>
      <c r="O1171">
        <v>40.846997997820402</v>
      </c>
      <c r="P1171">
        <v>16.736686390532501</v>
      </c>
      <c r="Q1171">
        <v>0.114831878913943</v>
      </c>
    </row>
    <row r="1172" spans="1:17" hidden="1" x14ac:dyDescent="0.3">
      <c r="A1172" t="s">
        <v>2503</v>
      </c>
      <c r="B1172" t="s">
        <v>2504</v>
      </c>
      <c r="C1172" t="s">
        <v>3157</v>
      </c>
      <c r="D1172" t="s">
        <v>458</v>
      </c>
      <c r="E1172">
        <v>1961.15841237</v>
      </c>
      <c r="F1172">
        <v>633.29999999999995</v>
      </c>
      <c r="G1172">
        <v>-24.800201783229799</v>
      </c>
      <c r="H1172">
        <v>-10.669110246217601</v>
      </c>
      <c r="I1172">
        <v>2.2368148014013398</v>
      </c>
      <c r="J1172">
        <v>-8.0434596916918899</v>
      </c>
      <c r="K1172">
        <v>713.49282921690894</v>
      </c>
      <c r="L1172">
        <v>646.36023381107202</v>
      </c>
      <c r="M1172">
        <v>20.6398774828317</v>
      </c>
      <c r="N1172">
        <v>0.58915173718199498</v>
      </c>
      <c r="O1172">
        <v>40.336333491236303</v>
      </c>
      <c r="P1172">
        <v>43.915464151800897</v>
      </c>
      <c r="Q1172">
        <v>0.121477023238673</v>
      </c>
    </row>
    <row r="1173" spans="1:17" hidden="1" x14ac:dyDescent="0.3">
      <c r="A1173" t="s">
        <v>2505</v>
      </c>
      <c r="B1173" t="s">
        <v>2506</v>
      </c>
      <c r="C1173" t="s">
        <v>3157</v>
      </c>
      <c r="D1173" t="s">
        <v>48</v>
      </c>
      <c r="E1173">
        <v>1960.42624</v>
      </c>
      <c r="F1173">
        <v>86.96</v>
      </c>
      <c r="G1173">
        <v>-5.7511520817749702</v>
      </c>
      <c r="H1173">
        <v>-10.020316239782501</v>
      </c>
      <c r="I1173">
        <v>22.553091893056401</v>
      </c>
      <c r="J1173">
        <v>0.749581870335988</v>
      </c>
      <c r="K1173">
        <v>97.381326400978395</v>
      </c>
      <c r="L1173">
        <v>85.552745868975904</v>
      </c>
      <c r="M1173">
        <v>31.264050761979099</v>
      </c>
      <c r="N1173">
        <v>0.40541993412905403</v>
      </c>
      <c r="O1173">
        <v>38.753449862005503</v>
      </c>
      <c r="P1173">
        <v>47.640067911714702</v>
      </c>
      <c r="Q1173">
        <v>0.12540312283151001</v>
      </c>
    </row>
    <row r="1174" spans="1:17" hidden="1" x14ac:dyDescent="0.3">
      <c r="A1174" t="s">
        <v>2507</v>
      </c>
      <c r="B1174" t="s">
        <v>2508</v>
      </c>
      <c r="C1174" t="s">
        <v>3157</v>
      </c>
      <c r="D1174" t="s">
        <v>21</v>
      </c>
      <c r="E1174">
        <v>1954.2321358649999</v>
      </c>
      <c r="F1174">
        <v>215.09</v>
      </c>
      <c r="G1174">
        <v>-65.954006401040104</v>
      </c>
      <c r="H1174">
        <v>-15.300803050387399</v>
      </c>
      <c r="I1174">
        <v>-40.596892077966203</v>
      </c>
      <c r="J1174">
        <v>-3.5011135646162099</v>
      </c>
      <c r="K1174">
        <v>231.11155759647301</v>
      </c>
      <c r="M1174">
        <v>37.1108420285709</v>
      </c>
      <c r="N1174">
        <v>0.59867395514219801</v>
      </c>
      <c r="O1174">
        <v>96.987307638662799</v>
      </c>
      <c r="P1174">
        <v>4.9219512195121897</v>
      </c>
    </row>
    <row r="1175" spans="1:17" hidden="1" x14ac:dyDescent="0.3">
      <c r="A1175" t="s">
        <v>2509</v>
      </c>
      <c r="B1175" t="s">
        <v>2510</v>
      </c>
      <c r="C1175" t="s">
        <v>3157</v>
      </c>
      <c r="D1175" t="s">
        <v>1608</v>
      </c>
      <c r="E1175">
        <v>1949.5293143040001</v>
      </c>
      <c r="F1175">
        <v>89.57</v>
      </c>
      <c r="G1175">
        <v>-46.971940741664199</v>
      </c>
      <c r="H1175">
        <v>-1.4405977351731201</v>
      </c>
      <c r="I1175">
        <v>-22.932994519157901</v>
      </c>
      <c r="J1175">
        <v>-0.27983639953278</v>
      </c>
      <c r="K1175">
        <v>94.541250137174899</v>
      </c>
      <c r="L1175">
        <v>96.076286102833805</v>
      </c>
      <c r="M1175">
        <v>31.493258306187201</v>
      </c>
      <c r="N1175">
        <v>0.34564797928534502</v>
      </c>
      <c r="O1175">
        <v>44.579658367756998</v>
      </c>
      <c r="P1175">
        <v>7.9156626506023899</v>
      </c>
      <c r="Q1175">
        <v>3.3422337935726E-2</v>
      </c>
    </row>
    <row r="1176" spans="1:17" hidden="1" x14ac:dyDescent="0.3">
      <c r="A1176" t="s">
        <v>2511</v>
      </c>
      <c r="B1176" t="s">
        <v>2512</v>
      </c>
      <c r="C1176" t="s">
        <v>3157</v>
      </c>
      <c r="D1176" t="s">
        <v>412</v>
      </c>
      <c r="E1176">
        <v>1947.243213</v>
      </c>
      <c r="F1176">
        <v>250.5</v>
      </c>
      <c r="G1176">
        <v>75.553508080162104</v>
      </c>
      <c r="H1176">
        <v>100.371496625714</v>
      </c>
      <c r="I1176">
        <v>83.269450135300204</v>
      </c>
      <c r="J1176">
        <v>75.699959038821603</v>
      </c>
      <c r="K1176">
        <v>151.85857667320801</v>
      </c>
      <c r="L1176">
        <v>129.17006877648899</v>
      </c>
      <c r="M1176">
        <v>81.582154993548798</v>
      </c>
      <c r="N1176">
        <v>2.8028700566275302</v>
      </c>
      <c r="O1176">
        <v>11.137724550898101</v>
      </c>
      <c r="P1176">
        <v>156.79138903126599</v>
      </c>
      <c r="Q1176">
        <v>7.1853315173931995E-2</v>
      </c>
    </row>
    <row r="1177" spans="1:17" hidden="1" x14ac:dyDescent="0.3">
      <c r="A1177" t="s">
        <v>2513</v>
      </c>
      <c r="B1177" t="s">
        <v>2514</v>
      </c>
      <c r="C1177" t="s">
        <v>3157</v>
      </c>
      <c r="D1177" t="s">
        <v>1040</v>
      </c>
      <c r="E1177">
        <v>1941.4051979999999</v>
      </c>
      <c r="F1177">
        <v>546.79999999999995</v>
      </c>
      <c r="G1177">
        <v>41.8314739783237</v>
      </c>
      <c r="H1177">
        <v>-16.6423639423022</v>
      </c>
      <c r="I1177">
        <v>68.982391367472303</v>
      </c>
      <c r="J1177">
        <v>0.102077843228134</v>
      </c>
      <c r="K1177">
        <v>595.68863648515298</v>
      </c>
      <c r="L1177">
        <v>479.89142503529501</v>
      </c>
      <c r="M1177">
        <v>22.131107518451699</v>
      </c>
      <c r="N1177">
        <v>0.71237676369295899</v>
      </c>
      <c r="O1177">
        <v>33.284564740307196</v>
      </c>
      <c r="P1177">
        <v>114.347314778518</v>
      </c>
      <c r="Q1177">
        <v>0.14185930646140699</v>
      </c>
    </row>
    <row r="1178" spans="1:17" hidden="1" x14ac:dyDescent="0.3">
      <c r="A1178" t="s">
        <v>2515</v>
      </c>
      <c r="B1178" t="s">
        <v>2516</v>
      </c>
      <c r="C1178" t="s">
        <v>3157</v>
      </c>
      <c r="D1178" t="s">
        <v>130</v>
      </c>
      <c r="E1178">
        <v>1933.7000721299901</v>
      </c>
      <c r="F1178">
        <v>130.94999999999999</v>
      </c>
      <c r="G1178">
        <v>-22.598013214453999</v>
      </c>
      <c r="H1178">
        <v>-13.0399370584464</v>
      </c>
      <c r="I1178">
        <v>-9.9760915887966792</v>
      </c>
      <c r="J1178">
        <v>-1.6477401782396599</v>
      </c>
      <c r="K1178">
        <v>139.398440097812</v>
      </c>
      <c r="L1178">
        <v>124.90818523333699</v>
      </c>
      <c r="M1178">
        <v>31.031706543374298</v>
      </c>
      <c r="N1178">
        <v>0.45234190053995199</v>
      </c>
      <c r="O1178">
        <v>36.464299350897299</v>
      </c>
      <c r="P1178">
        <v>47.966101694915203</v>
      </c>
      <c r="Q1178">
        <v>0.14525730238683801</v>
      </c>
    </row>
    <row r="1179" spans="1:17" hidden="1" x14ac:dyDescent="0.3">
      <c r="A1179" t="s">
        <v>2517</v>
      </c>
      <c r="B1179" t="s">
        <v>2518</v>
      </c>
      <c r="C1179" t="s">
        <v>3157</v>
      </c>
      <c r="D1179" t="s">
        <v>1343</v>
      </c>
      <c r="E1179">
        <v>1929.6546725000001</v>
      </c>
      <c r="F1179">
        <v>745</v>
      </c>
      <c r="G1179">
        <v>-16.056305507701701</v>
      </c>
      <c r="H1179">
        <v>-1.0267877988741601</v>
      </c>
      <c r="I1179">
        <v>22.486167826132299</v>
      </c>
      <c r="J1179">
        <v>2.78773852268941</v>
      </c>
      <c r="K1179">
        <v>784.42024335149495</v>
      </c>
      <c r="L1179">
        <v>724.47465529442002</v>
      </c>
      <c r="M1179">
        <v>39.398286590406002</v>
      </c>
      <c r="N1179">
        <v>0.21800168751722401</v>
      </c>
      <c r="O1179">
        <v>34.026845637583797</v>
      </c>
      <c r="P1179">
        <v>65.005537098560296</v>
      </c>
      <c r="Q1179">
        <v>-3.2183620235117998E-2</v>
      </c>
    </row>
    <row r="1180" spans="1:17" hidden="1" x14ac:dyDescent="0.3">
      <c r="A1180" t="s">
        <v>2519</v>
      </c>
      <c r="B1180" t="s">
        <v>2520</v>
      </c>
      <c r="C1180" t="s">
        <v>3157</v>
      </c>
      <c r="D1180" t="s">
        <v>278</v>
      </c>
      <c r="E1180">
        <v>1925.0727734</v>
      </c>
      <c r="F1180">
        <v>3020.3</v>
      </c>
      <c r="G1180">
        <v>1106.34115130704</v>
      </c>
      <c r="H1180">
        <v>-21.718764613249501</v>
      </c>
      <c r="I1180">
        <v>223.84082248078701</v>
      </c>
      <c r="J1180">
        <v>-9.00553834337728</v>
      </c>
      <c r="K1180">
        <v>3397.7483000549501</v>
      </c>
      <c r="L1180">
        <v>2269.1812085432698</v>
      </c>
      <c r="M1180">
        <v>27.431319573330398</v>
      </c>
      <c r="N1180">
        <v>1.3610432828402801</v>
      </c>
      <c r="O1180">
        <v>38.231301526338399</v>
      </c>
      <c r="P1180">
        <v>1304.79069767441</v>
      </c>
    </row>
    <row r="1181" spans="1:17" hidden="1" x14ac:dyDescent="0.3">
      <c r="A1181" t="s">
        <v>2521</v>
      </c>
      <c r="B1181" t="s">
        <v>2522</v>
      </c>
      <c r="C1181" t="s">
        <v>3157</v>
      </c>
      <c r="D1181" t="s">
        <v>2523</v>
      </c>
      <c r="E1181">
        <v>1923.80162516</v>
      </c>
      <c r="F1181">
        <v>1781.2</v>
      </c>
      <c r="G1181">
        <v>333.731742680298</v>
      </c>
      <c r="H1181">
        <v>1.3430846520970501</v>
      </c>
      <c r="I1181">
        <v>3.0495618466029399</v>
      </c>
      <c r="J1181">
        <v>1.1891223907717701</v>
      </c>
      <c r="K1181">
        <v>1847.31044296558</v>
      </c>
      <c r="L1181">
        <v>1538.93364674443</v>
      </c>
      <c r="M1181">
        <v>45.042949024993199</v>
      </c>
      <c r="N1181">
        <v>0.81224744610527499</v>
      </c>
      <c r="O1181">
        <v>26.880754547496</v>
      </c>
      <c r="P1181">
        <v>405.66359119943201</v>
      </c>
      <c r="Q1181">
        <v>0.23757171623758999</v>
      </c>
    </row>
    <row r="1182" spans="1:17" hidden="1" x14ac:dyDescent="0.3">
      <c r="A1182" t="s">
        <v>2524</v>
      </c>
      <c r="B1182" t="s">
        <v>2525</v>
      </c>
      <c r="C1182" t="s">
        <v>3157</v>
      </c>
      <c r="D1182" t="s">
        <v>395</v>
      </c>
      <c r="E1182">
        <v>1918.6457426500001</v>
      </c>
      <c r="F1182">
        <v>479.5</v>
      </c>
      <c r="G1182">
        <v>2.0274939009055202</v>
      </c>
      <c r="H1182">
        <v>6.0822776923160999</v>
      </c>
      <c r="I1182">
        <v>38.189394504968703</v>
      </c>
      <c r="J1182">
        <v>5.0007708048876998</v>
      </c>
      <c r="K1182">
        <v>462.87331257664403</v>
      </c>
      <c r="L1182">
        <v>403.38800639076999</v>
      </c>
      <c r="M1182">
        <v>51.473240947013899</v>
      </c>
      <c r="N1182">
        <v>0.43536600757695498</v>
      </c>
      <c r="O1182">
        <v>10.8967674661105</v>
      </c>
      <c r="P1182">
        <v>71.005706134094098</v>
      </c>
      <c r="Q1182">
        <v>-6.4665305690759997E-2</v>
      </c>
    </row>
    <row r="1183" spans="1:17" hidden="1" x14ac:dyDescent="0.3">
      <c r="A1183" t="s">
        <v>2526</v>
      </c>
      <c r="B1183" t="s">
        <v>2527</v>
      </c>
      <c r="C1183" t="s">
        <v>3157</v>
      </c>
      <c r="D1183" t="s">
        <v>760</v>
      </c>
      <c r="E1183">
        <v>1911.0971380000001</v>
      </c>
      <c r="F1183">
        <v>740</v>
      </c>
      <c r="G1183">
        <v>4.4891956815405702</v>
      </c>
      <c r="H1183">
        <v>-9.09346318673634</v>
      </c>
      <c r="I1183">
        <v>-34.672761752336797</v>
      </c>
      <c r="J1183">
        <v>-0.15829507877020599</v>
      </c>
      <c r="K1183">
        <v>798.74846379887902</v>
      </c>
      <c r="L1183">
        <v>802.343791700775</v>
      </c>
      <c r="M1183">
        <v>29.691531301036299</v>
      </c>
      <c r="N1183">
        <v>0.44277990136677298</v>
      </c>
      <c r="O1183">
        <v>75.675675675675606</v>
      </c>
      <c r="P1183">
        <v>46.825396825396801</v>
      </c>
      <c r="Q1183">
        <v>0.172318541855986</v>
      </c>
    </row>
    <row r="1184" spans="1:17" hidden="1" x14ac:dyDescent="0.3">
      <c r="A1184" t="s">
        <v>2528</v>
      </c>
      <c r="B1184" t="s">
        <v>2529</v>
      </c>
      <c r="C1184" t="s">
        <v>3157</v>
      </c>
      <c r="D1184" t="s">
        <v>120</v>
      </c>
      <c r="E1184">
        <v>1908.1009068799999</v>
      </c>
      <c r="F1184">
        <v>121.6</v>
      </c>
      <c r="G1184">
        <v>-40.511550362513802</v>
      </c>
      <c r="H1184">
        <v>-7.4634470135769497</v>
      </c>
      <c r="I1184">
        <v>-29.917649180645601</v>
      </c>
      <c r="J1184">
        <v>-0.99621691198460305</v>
      </c>
      <c r="K1184">
        <v>131.76370368154201</v>
      </c>
      <c r="L1184">
        <v>139.78758942126601</v>
      </c>
      <c r="M1184">
        <v>32.954431048003897</v>
      </c>
      <c r="N1184">
        <v>0.385550466446759</v>
      </c>
      <c r="O1184">
        <v>59.539473684210499</v>
      </c>
      <c r="P1184">
        <v>2.0905045756023801</v>
      </c>
    </row>
    <row r="1185" spans="1:17" hidden="1" x14ac:dyDescent="0.3">
      <c r="A1185" t="s">
        <v>2530</v>
      </c>
      <c r="B1185" t="s">
        <v>2531</v>
      </c>
      <c r="C1185" t="s">
        <v>3157</v>
      </c>
      <c r="D1185" t="s">
        <v>1690</v>
      </c>
      <c r="E1185">
        <v>1906.0882018</v>
      </c>
      <c r="F1185">
        <v>66.37</v>
      </c>
      <c r="G1185">
        <v>3.2997456787564499</v>
      </c>
      <c r="H1185">
        <v>6.5118200477280697</v>
      </c>
      <c r="I1185">
        <v>-7.8338656878889301</v>
      </c>
      <c r="J1185">
        <v>3.3695387695159802</v>
      </c>
      <c r="K1185">
        <v>64.106300770790298</v>
      </c>
      <c r="L1185">
        <v>60.773493650568398</v>
      </c>
      <c r="M1185">
        <v>59.453032016997597</v>
      </c>
      <c r="N1185">
        <v>1.0111500453762901</v>
      </c>
      <c r="O1185">
        <v>1.77791170709655</v>
      </c>
      <c r="P1185">
        <v>28.823757763975099</v>
      </c>
      <c r="Q1185">
        <v>-2.8326200589973E-2</v>
      </c>
    </row>
    <row r="1186" spans="1:17" hidden="1" x14ac:dyDescent="0.3">
      <c r="A1186" t="s">
        <v>2532</v>
      </c>
      <c r="B1186" t="s">
        <v>2533</v>
      </c>
      <c r="C1186" t="s">
        <v>3157</v>
      </c>
      <c r="D1186" t="s">
        <v>190</v>
      </c>
      <c r="E1186">
        <v>1905.23934975</v>
      </c>
      <c r="F1186">
        <v>308.64999999999998</v>
      </c>
      <c r="G1186">
        <v>12.214522792632</v>
      </c>
      <c r="H1186">
        <v>-2.8020799359217401</v>
      </c>
      <c r="I1186">
        <v>-6.9788878609192704</v>
      </c>
      <c r="J1186">
        <v>-2.3612430413638501</v>
      </c>
      <c r="K1186">
        <v>331.95274469432098</v>
      </c>
      <c r="L1186">
        <v>305.07240189409299</v>
      </c>
      <c r="M1186">
        <v>34.976350511769098</v>
      </c>
      <c r="N1186">
        <v>0.37624078900035501</v>
      </c>
      <c r="O1186">
        <v>28.235865867487401</v>
      </c>
      <c r="P1186">
        <v>61.588398513166801</v>
      </c>
      <c r="Q1186">
        <v>0.158544116753433</v>
      </c>
    </row>
    <row r="1187" spans="1:17" hidden="1" x14ac:dyDescent="0.3">
      <c r="A1187" t="s">
        <v>2534</v>
      </c>
      <c r="B1187" t="s">
        <v>2535</v>
      </c>
      <c r="C1187" t="s">
        <v>3157</v>
      </c>
      <c r="D1187" t="s">
        <v>432</v>
      </c>
      <c r="E1187">
        <v>1905.1332825</v>
      </c>
      <c r="F1187">
        <v>3193.05</v>
      </c>
      <c r="G1187">
        <v>185.39451722787999</v>
      </c>
      <c r="H1187">
        <v>11.196234058915699</v>
      </c>
      <c r="I1187">
        <v>8.09992083033295</v>
      </c>
      <c r="J1187">
        <v>7.4666838788449397</v>
      </c>
      <c r="K1187">
        <v>3135.6550653732702</v>
      </c>
      <c r="L1187">
        <v>2572.70287791175</v>
      </c>
      <c r="M1187">
        <v>56.478842823195301</v>
      </c>
      <c r="N1187">
        <v>1.0484958828154001</v>
      </c>
      <c r="O1187">
        <v>27.941936393103699</v>
      </c>
      <c r="P1187">
        <v>217.71641791044701</v>
      </c>
      <c r="Q1187">
        <v>0.123988208737649</v>
      </c>
    </row>
    <row r="1188" spans="1:17" hidden="1" x14ac:dyDescent="0.3">
      <c r="A1188" t="s">
        <v>2536</v>
      </c>
      <c r="B1188" t="s">
        <v>2537</v>
      </c>
      <c r="C1188" t="s">
        <v>3157</v>
      </c>
      <c r="D1188" t="s">
        <v>1690</v>
      </c>
      <c r="E1188">
        <v>1905.052968</v>
      </c>
      <c r="F1188">
        <v>66.48</v>
      </c>
      <c r="G1188">
        <v>3.3140567440721398</v>
      </c>
      <c r="H1188">
        <v>6.6970680526309598</v>
      </c>
      <c r="I1188">
        <v>-7.4820689175121604</v>
      </c>
      <c r="J1188">
        <v>3.3479457359951201</v>
      </c>
      <c r="K1188">
        <v>64.113631171539296</v>
      </c>
      <c r="L1188">
        <v>60.7566586848884</v>
      </c>
      <c r="M1188">
        <v>55.931821315525497</v>
      </c>
      <c r="N1188">
        <v>0.97009514682311604</v>
      </c>
      <c r="O1188">
        <v>3.4897713598074498</v>
      </c>
      <c r="P1188">
        <v>30.866141732283399</v>
      </c>
      <c r="Q1188">
        <v>-2.9924776916618E-2</v>
      </c>
    </row>
    <row r="1189" spans="1:17" hidden="1" x14ac:dyDescent="0.3">
      <c r="A1189" t="s">
        <v>2538</v>
      </c>
      <c r="B1189" t="s">
        <v>2539</v>
      </c>
      <c r="C1189" t="s">
        <v>3157</v>
      </c>
      <c r="D1189" t="s">
        <v>745</v>
      </c>
      <c r="E1189">
        <v>1901.11000107</v>
      </c>
      <c r="F1189">
        <v>789.91</v>
      </c>
      <c r="G1189">
        <v>38.727572534708898</v>
      </c>
      <c r="H1189">
        <v>2.9798242079551298</v>
      </c>
      <c r="I1189">
        <v>7.9860632226505404</v>
      </c>
      <c r="J1189">
        <v>0.95115340083178401</v>
      </c>
      <c r="K1189">
        <v>796.55495442795598</v>
      </c>
      <c r="L1189">
        <v>712.27937466549304</v>
      </c>
      <c r="M1189">
        <v>43.078312623575101</v>
      </c>
      <c r="N1189">
        <v>1.28302699347483</v>
      </c>
      <c r="O1189">
        <v>5.0752617386790897</v>
      </c>
      <c r="P1189">
        <v>78.088152406718507</v>
      </c>
      <c r="Q1189">
        <v>-3.6227040049000002E-5</v>
      </c>
    </row>
    <row r="1190" spans="1:17" hidden="1" x14ac:dyDescent="0.3">
      <c r="A1190" t="s">
        <v>2540</v>
      </c>
      <c r="B1190" t="s">
        <v>2541</v>
      </c>
      <c r="C1190" t="s">
        <v>3157</v>
      </c>
      <c r="D1190" t="s">
        <v>190</v>
      </c>
      <c r="E1190">
        <v>1894.26161055999</v>
      </c>
      <c r="F1190">
        <v>796.4</v>
      </c>
      <c r="G1190">
        <v>127.438047049833</v>
      </c>
      <c r="H1190">
        <v>-53.078035323817403</v>
      </c>
      <c r="I1190">
        <v>81.2835036094706</v>
      </c>
      <c r="J1190">
        <v>-6.8218800438747298</v>
      </c>
      <c r="K1190">
        <v>774.79066337270501</v>
      </c>
      <c r="L1190">
        <v>554.54234871633196</v>
      </c>
      <c r="M1190">
        <v>38.6701205664694</v>
      </c>
      <c r="N1190">
        <v>0.50204420629561997</v>
      </c>
      <c r="O1190">
        <v>30.581366147664401</v>
      </c>
      <c r="P1190">
        <v>182.13621468426101</v>
      </c>
      <c r="Q1190">
        <v>0.213473466401256</v>
      </c>
    </row>
    <row r="1191" spans="1:17" hidden="1" x14ac:dyDescent="0.3">
      <c r="A1191" t="s">
        <v>2542</v>
      </c>
      <c r="B1191" t="s">
        <v>2543</v>
      </c>
      <c r="C1191" t="s">
        <v>3157</v>
      </c>
      <c r="D1191" t="s">
        <v>1442</v>
      </c>
      <c r="E1191">
        <v>1894.1419592499999</v>
      </c>
      <c r="F1191">
        <v>133.79</v>
      </c>
      <c r="G1191">
        <v>38.132426301929797</v>
      </c>
      <c r="H1191">
        <v>7.0194706185161104</v>
      </c>
      <c r="I1191">
        <v>8.7291960862700098</v>
      </c>
      <c r="J1191">
        <v>17.9342609877264</v>
      </c>
      <c r="K1191">
        <v>125.507122493691</v>
      </c>
      <c r="L1191">
        <v>114.782146802057</v>
      </c>
      <c r="M1191">
        <v>59.582435706624899</v>
      </c>
      <c r="N1191">
        <v>1.79105237090017</v>
      </c>
      <c r="O1191">
        <v>10.9948426638762</v>
      </c>
      <c r="P1191">
        <v>84.410751206064703</v>
      </c>
      <c r="Q1191">
        <v>0.197414841057552</v>
      </c>
    </row>
    <row r="1192" spans="1:17" hidden="1" x14ac:dyDescent="0.3">
      <c r="A1192" t="s">
        <v>2544</v>
      </c>
      <c r="B1192" t="s">
        <v>2545</v>
      </c>
      <c r="C1192" t="s">
        <v>3157</v>
      </c>
      <c r="D1192" t="s">
        <v>190</v>
      </c>
      <c r="E1192">
        <v>1893.9249251799999</v>
      </c>
      <c r="F1192">
        <v>775.15</v>
      </c>
      <c r="G1192">
        <v>-24.2709250043299</v>
      </c>
      <c r="H1192">
        <v>0.85928782793501002</v>
      </c>
      <c r="I1192">
        <v>23.472169091243899</v>
      </c>
      <c r="J1192">
        <v>6.2091030238680398</v>
      </c>
      <c r="K1192">
        <v>776.98222887174302</v>
      </c>
      <c r="L1192">
        <v>736.47169638657704</v>
      </c>
      <c r="M1192">
        <v>60.559981751666598</v>
      </c>
      <c r="N1192">
        <v>0.59149558856743401</v>
      </c>
      <c r="O1192">
        <v>18.035218989872899</v>
      </c>
      <c r="P1192">
        <v>41.450729927007202</v>
      </c>
      <c r="Q1192">
        <v>-2.3377105278630001E-3</v>
      </c>
    </row>
    <row r="1193" spans="1:17" hidden="1" x14ac:dyDescent="0.3">
      <c r="A1193" t="s">
        <v>2546</v>
      </c>
      <c r="B1193" t="s">
        <v>2547</v>
      </c>
      <c r="C1193" t="s">
        <v>3157</v>
      </c>
      <c r="D1193" t="s">
        <v>127</v>
      </c>
      <c r="E1193">
        <v>1890.6518495150001</v>
      </c>
      <c r="F1193">
        <v>1472.35</v>
      </c>
      <c r="G1193">
        <v>287.20767569542301</v>
      </c>
      <c r="H1193">
        <v>15.867771247080499</v>
      </c>
      <c r="I1193">
        <v>261.18759721905099</v>
      </c>
      <c r="J1193">
        <v>-17.1964851499201</v>
      </c>
      <c r="K1193">
        <v>1585.2950092030901</v>
      </c>
      <c r="L1193">
        <v>974.94858436434197</v>
      </c>
      <c r="M1193">
        <v>29.59444176777</v>
      </c>
      <c r="N1193">
        <v>1.0351766240895</v>
      </c>
      <c r="O1193">
        <v>77.175943220022404</v>
      </c>
      <c r="P1193">
        <v>591.24413145539904</v>
      </c>
      <c r="Q1193">
        <v>0.22071995806632599</v>
      </c>
    </row>
    <row r="1194" spans="1:17" hidden="1" x14ac:dyDescent="0.3">
      <c r="A1194" t="s">
        <v>2548</v>
      </c>
      <c r="B1194" t="s">
        <v>2549</v>
      </c>
      <c r="C1194" t="s">
        <v>3157</v>
      </c>
      <c r="D1194" t="s">
        <v>286</v>
      </c>
      <c r="E1194">
        <v>1883.866417275</v>
      </c>
      <c r="F1194">
        <v>300.45</v>
      </c>
      <c r="G1194">
        <v>0.44364773710981997</v>
      </c>
      <c r="H1194">
        <v>-2.2181106137667901</v>
      </c>
      <c r="I1194">
        <v>-29.070576039362201</v>
      </c>
      <c r="J1194">
        <v>0.73043525398245102</v>
      </c>
      <c r="K1194">
        <v>314.61704581082398</v>
      </c>
      <c r="L1194">
        <v>313.35409621396099</v>
      </c>
      <c r="M1194">
        <v>40.0678255595557</v>
      </c>
      <c r="N1194">
        <v>0.47851169335620403</v>
      </c>
      <c r="O1194">
        <v>40.6723248460642</v>
      </c>
      <c r="P1194">
        <v>41.255289139633199</v>
      </c>
      <c r="Q1194">
        <v>8.3151449808252995E-2</v>
      </c>
    </row>
    <row r="1195" spans="1:17" hidden="1" x14ac:dyDescent="0.3">
      <c r="A1195" t="s">
        <v>2550</v>
      </c>
      <c r="B1195" t="s">
        <v>2551</v>
      </c>
      <c r="C1195" t="s">
        <v>3157</v>
      </c>
      <c r="D1195" t="s">
        <v>234</v>
      </c>
      <c r="E1195">
        <v>1883.5003321199999</v>
      </c>
      <c r="F1195">
        <v>824.4</v>
      </c>
      <c r="G1195">
        <v>25.2919748954596</v>
      </c>
      <c r="H1195">
        <v>-12.4057037579731</v>
      </c>
      <c r="I1195">
        <v>24.112184086294899</v>
      </c>
      <c r="J1195">
        <v>-1.4480836719371499</v>
      </c>
      <c r="K1195">
        <v>853.44157774218297</v>
      </c>
      <c r="L1195">
        <v>718.43435964058801</v>
      </c>
      <c r="M1195">
        <v>40.705798563072499</v>
      </c>
      <c r="N1195">
        <v>0.75620188377454101</v>
      </c>
      <c r="O1195">
        <v>27.244056283357502</v>
      </c>
      <c r="P1195">
        <v>77.657098525989099</v>
      </c>
      <c r="Q1195">
        <v>2.8746551319155E-2</v>
      </c>
    </row>
    <row r="1196" spans="1:17" hidden="1" x14ac:dyDescent="0.3">
      <c r="A1196" t="s">
        <v>2552</v>
      </c>
      <c r="B1196" t="s">
        <v>2553</v>
      </c>
      <c r="C1196" t="s">
        <v>3157</v>
      </c>
      <c r="D1196" t="s">
        <v>120</v>
      </c>
      <c r="E1196">
        <v>1879.3616188149999</v>
      </c>
      <c r="F1196">
        <v>844.15</v>
      </c>
      <c r="G1196">
        <v>20.817445837585499</v>
      </c>
      <c r="H1196">
        <v>7.2557398036666898</v>
      </c>
      <c r="I1196">
        <v>36.765304457485698</v>
      </c>
      <c r="J1196">
        <v>2.4098501090482101</v>
      </c>
      <c r="K1196">
        <v>749.52495158601801</v>
      </c>
      <c r="L1196">
        <v>650.943228080636</v>
      </c>
      <c r="M1196">
        <v>87.1276860920985</v>
      </c>
      <c r="N1196">
        <v>0.52421232156073205</v>
      </c>
      <c r="O1196">
        <v>0.68115856186696799</v>
      </c>
      <c r="P1196">
        <v>69.083625438157199</v>
      </c>
      <c r="Q1196">
        <v>-4.6838892709987999E-2</v>
      </c>
    </row>
    <row r="1197" spans="1:17" hidden="1" x14ac:dyDescent="0.3">
      <c r="A1197" t="s">
        <v>2554</v>
      </c>
      <c r="B1197" t="s">
        <v>2555</v>
      </c>
      <c r="C1197" t="s">
        <v>3157</v>
      </c>
      <c r="D1197" t="s">
        <v>51</v>
      </c>
      <c r="E1197">
        <v>1865.0271910500001</v>
      </c>
      <c r="F1197">
        <v>1939.95</v>
      </c>
      <c r="G1197">
        <v>74.144634628267198</v>
      </c>
      <c r="H1197">
        <v>12.987109476133901</v>
      </c>
      <c r="I1197">
        <v>28.8331140694516</v>
      </c>
      <c r="J1197">
        <v>17.8009877815898</v>
      </c>
      <c r="K1197">
        <v>1642.1293428266099</v>
      </c>
      <c r="L1197">
        <v>1384.3178577648901</v>
      </c>
      <c r="M1197">
        <v>72.409925815219907</v>
      </c>
      <c r="N1197">
        <v>0.888903360250065</v>
      </c>
      <c r="O1197">
        <v>5.1573494162220497</v>
      </c>
      <c r="P1197">
        <v>117.39788199697399</v>
      </c>
      <c r="Q1197">
        <v>0.131709583248694</v>
      </c>
    </row>
    <row r="1198" spans="1:17" hidden="1" x14ac:dyDescent="0.3">
      <c r="A1198" t="s">
        <v>2556</v>
      </c>
      <c r="B1198" t="s">
        <v>2557</v>
      </c>
      <c r="C1198" t="s">
        <v>3157</v>
      </c>
      <c r="E1198">
        <v>1861.16</v>
      </c>
      <c r="F1198">
        <v>664.7</v>
      </c>
      <c r="G1198">
        <v>242.41235993812001</v>
      </c>
      <c r="H1198">
        <v>51.081780941921302</v>
      </c>
      <c r="I1198">
        <v>45.020801516426403</v>
      </c>
      <c r="J1198">
        <v>9.2143221680807006</v>
      </c>
      <c r="K1198">
        <v>480.50918581725898</v>
      </c>
      <c r="L1198">
        <v>399.51376388185997</v>
      </c>
      <c r="M1198">
        <v>99.706219786920499</v>
      </c>
      <c r="N1198">
        <v>2.1796302911234098</v>
      </c>
      <c r="O1198">
        <v>42.034000300887598</v>
      </c>
      <c r="P1198">
        <v>309.046153846153</v>
      </c>
    </row>
    <row r="1199" spans="1:17" hidden="1" x14ac:dyDescent="0.3">
      <c r="A1199" t="s">
        <v>2558</v>
      </c>
      <c r="B1199" t="s">
        <v>2559</v>
      </c>
      <c r="C1199" t="s">
        <v>3157</v>
      </c>
      <c r="D1199" t="s">
        <v>258</v>
      </c>
      <c r="E1199">
        <v>1860.35944940999</v>
      </c>
      <c r="F1199">
        <v>608.29999999999995</v>
      </c>
      <c r="G1199">
        <v>-70.289777363534299</v>
      </c>
      <c r="H1199">
        <v>8.6886071246431893</v>
      </c>
      <c r="I1199">
        <v>-37.219764521309401</v>
      </c>
      <c r="J1199">
        <v>3.3309847826195198</v>
      </c>
      <c r="K1199">
        <v>627.35460158083595</v>
      </c>
      <c r="L1199">
        <v>724.20810219993598</v>
      </c>
      <c r="M1199">
        <v>40.889748997253299</v>
      </c>
      <c r="N1199">
        <v>1.5144936934115201</v>
      </c>
      <c r="O1199">
        <v>88.229492026960401</v>
      </c>
      <c r="P1199">
        <v>6.3461538461538396</v>
      </c>
    </row>
    <row r="1200" spans="1:17" hidden="1" x14ac:dyDescent="0.3">
      <c r="A1200" t="s">
        <v>2560</v>
      </c>
      <c r="B1200" t="s">
        <v>2561</v>
      </c>
      <c r="C1200" t="s">
        <v>3157</v>
      </c>
      <c r="D1200" t="s">
        <v>448</v>
      </c>
      <c r="E1200">
        <v>1850.9895325570001</v>
      </c>
      <c r="F1200">
        <v>110.51</v>
      </c>
      <c r="G1200">
        <v>-55.922625301695099</v>
      </c>
      <c r="H1200">
        <v>0.27170679124938601</v>
      </c>
      <c r="I1200">
        <v>-9.3291600132918706</v>
      </c>
      <c r="J1200">
        <v>6.4025245868095402</v>
      </c>
      <c r="K1200">
        <v>104.83988410516299</v>
      </c>
      <c r="L1200">
        <v>112.760405650487</v>
      </c>
      <c r="M1200">
        <v>71.712680218675999</v>
      </c>
      <c r="N1200">
        <v>0.69240605470043204</v>
      </c>
      <c r="O1200">
        <v>48.764817663559803</v>
      </c>
      <c r="P1200">
        <v>38.223889931206998</v>
      </c>
      <c r="Q1200">
        <v>-6.1342339744056E-2</v>
      </c>
    </row>
    <row r="1201" spans="1:17" hidden="1" x14ac:dyDescent="0.3">
      <c r="A1201" t="s">
        <v>2562</v>
      </c>
      <c r="B1201" t="s">
        <v>2563</v>
      </c>
      <c r="C1201" t="s">
        <v>3157</v>
      </c>
      <c r="D1201" t="s">
        <v>487</v>
      </c>
      <c r="E1201">
        <v>1846.698975</v>
      </c>
      <c r="F1201">
        <v>957</v>
      </c>
      <c r="G1201">
        <v>256.34821640173698</v>
      </c>
      <c r="H1201">
        <v>-9.8784522181569798</v>
      </c>
      <c r="I1201">
        <v>48.647475366808003</v>
      </c>
      <c r="J1201">
        <v>-1.5542562920952301</v>
      </c>
      <c r="K1201">
        <v>935.24375033726801</v>
      </c>
      <c r="L1201">
        <v>691.56886520647299</v>
      </c>
      <c r="M1201">
        <v>47.389621241601603</v>
      </c>
      <c r="N1201">
        <v>0.82420583903831701</v>
      </c>
      <c r="O1201">
        <v>26.969696969696901</v>
      </c>
      <c r="P1201">
        <v>304.56563094483198</v>
      </c>
      <c r="Q1201">
        <v>0.19352775731575</v>
      </c>
    </row>
    <row r="1202" spans="1:17" hidden="1" x14ac:dyDescent="0.3">
      <c r="A1202" t="s">
        <v>2564</v>
      </c>
      <c r="B1202" t="s">
        <v>2565</v>
      </c>
      <c r="C1202" t="s">
        <v>3157</v>
      </c>
      <c r="D1202" t="s">
        <v>1506</v>
      </c>
      <c r="E1202">
        <v>1842.0278639749999</v>
      </c>
      <c r="F1202">
        <v>258.05</v>
      </c>
      <c r="G1202">
        <v>13.10487524377</v>
      </c>
      <c r="H1202">
        <v>-18.072608029399301</v>
      </c>
      <c r="I1202">
        <v>24.354254267003601</v>
      </c>
      <c r="J1202">
        <v>-5.0562629810584303</v>
      </c>
      <c r="K1202">
        <v>291.024527891074</v>
      </c>
      <c r="L1202">
        <v>254.84768220309201</v>
      </c>
      <c r="M1202">
        <v>22.6495746377879</v>
      </c>
      <c r="N1202">
        <v>1.01839669133889</v>
      </c>
      <c r="O1202">
        <v>39.604727765936801</v>
      </c>
      <c r="P1202">
        <v>91.148148148148096</v>
      </c>
      <c r="Q1202">
        <v>6.2274346015426002E-2</v>
      </c>
    </row>
    <row r="1203" spans="1:17" hidden="1" x14ac:dyDescent="0.3">
      <c r="A1203" t="s">
        <v>2566</v>
      </c>
      <c r="B1203" t="s">
        <v>2567</v>
      </c>
      <c r="C1203" t="s">
        <v>3157</v>
      </c>
      <c r="D1203" t="s">
        <v>529</v>
      </c>
      <c r="E1203">
        <v>1841.1261254999999</v>
      </c>
      <c r="F1203">
        <v>91.5</v>
      </c>
      <c r="G1203">
        <v>73.856718132377594</v>
      </c>
      <c r="H1203">
        <v>-5.9617432659650502</v>
      </c>
      <c r="I1203">
        <v>7.29955263951714</v>
      </c>
      <c r="J1203">
        <v>-0.675684481164331</v>
      </c>
      <c r="K1203">
        <v>96.448225064344896</v>
      </c>
      <c r="L1203">
        <v>81.677593444301706</v>
      </c>
      <c r="M1203">
        <v>34.137005035543403</v>
      </c>
      <c r="N1203">
        <v>1.0060528613069299</v>
      </c>
      <c r="O1203">
        <v>42.076502732240399</v>
      </c>
      <c r="P1203">
        <v>128.75</v>
      </c>
      <c r="Q1203">
        <v>0.168135849783799</v>
      </c>
    </row>
    <row r="1204" spans="1:17" hidden="1" x14ac:dyDescent="0.3">
      <c r="A1204" t="s">
        <v>2568</v>
      </c>
      <c r="B1204" t="s">
        <v>2569</v>
      </c>
      <c r="C1204" t="s">
        <v>3157</v>
      </c>
      <c r="D1204" t="s">
        <v>190</v>
      </c>
      <c r="E1204">
        <v>1833.14516</v>
      </c>
      <c r="F1204">
        <v>427</v>
      </c>
      <c r="G1204">
        <v>-31.132065655098</v>
      </c>
      <c r="H1204">
        <v>1.16016764967965</v>
      </c>
      <c r="I1204">
        <v>-6.6274361766887804</v>
      </c>
      <c r="J1204">
        <v>1.47900249649351</v>
      </c>
      <c r="K1204">
        <v>431.992672123592</v>
      </c>
      <c r="L1204">
        <v>425.131779195104</v>
      </c>
      <c r="M1204">
        <v>43.379931173479797</v>
      </c>
      <c r="N1204">
        <v>0.54804785573120796</v>
      </c>
      <c r="O1204">
        <v>21.545667447306698</v>
      </c>
      <c r="P1204">
        <v>19.540873460246299</v>
      </c>
      <c r="Q1204">
        <v>-2.5528523734847999E-2</v>
      </c>
    </row>
    <row r="1205" spans="1:17" hidden="1" x14ac:dyDescent="0.3">
      <c r="A1205" t="s">
        <v>2570</v>
      </c>
      <c r="B1205" t="s">
        <v>2571</v>
      </c>
      <c r="C1205" t="s">
        <v>3157</v>
      </c>
      <c r="D1205" t="s">
        <v>133</v>
      </c>
      <c r="E1205">
        <v>1831.6244392799999</v>
      </c>
      <c r="F1205">
        <v>132.97999999999999</v>
      </c>
      <c r="G1205">
        <v>225.94402840438599</v>
      </c>
      <c r="H1205">
        <v>17.829853655425701</v>
      </c>
      <c r="I1205">
        <v>10.1401095772326</v>
      </c>
      <c r="J1205">
        <v>-0.24019806818203801</v>
      </c>
      <c r="K1205">
        <v>120.243805178415</v>
      </c>
      <c r="L1205">
        <v>102.25903148251101</v>
      </c>
      <c r="M1205">
        <v>29.7105599897139</v>
      </c>
      <c r="N1205">
        <v>2.5548508048703602</v>
      </c>
      <c r="O1205">
        <v>5.2789893217025199</v>
      </c>
      <c r="P1205">
        <v>327.450980392156</v>
      </c>
    </row>
    <row r="1206" spans="1:17" hidden="1" x14ac:dyDescent="0.3">
      <c r="A1206" t="s">
        <v>2572</v>
      </c>
      <c r="B1206" t="s">
        <v>2573</v>
      </c>
      <c r="C1206" t="s">
        <v>3157</v>
      </c>
      <c r="D1206" t="s">
        <v>409</v>
      </c>
      <c r="E1206">
        <v>1830.6395423399999</v>
      </c>
      <c r="F1206">
        <v>3432.45</v>
      </c>
      <c r="G1206">
        <v>209.93423572578001</v>
      </c>
      <c r="H1206">
        <v>1.7140277657123599</v>
      </c>
      <c r="I1206">
        <v>99.362703011911606</v>
      </c>
      <c r="J1206">
        <v>2.8449372808795501</v>
      </c>
      <c r="K1206">
        <v>3373.5039209107799</v>
      </c>
      <c r="L1206">
        <v>2636.4131788828499</v>
      </c>
      <c r="M1206">
        <v>60.350397105598901</v>
      </c>
      <c r="N1206">
        <v>0.74956055606186101</v>
      </c>
      <c r="O1206">
        <v>40.283179653017498</v>
      </c>
      <c r="P1206">
        <v>282.91499330655898</v>
      </c>
      <c r="Q1206">
        <v>0.22909773089364199</v>
      </c>
    </row>
    <row r="1207" spans="1:17" hidden="1" x14ac:dyDescent="0.3">
      <c r="A1207" t="s">
        <v>2574</v>
      </c>
      <c r="B1207" t="s">
        <v>2575</v>
      </c>
      <c r="C1207" t="s">
        <v>3157</v>
      </c>
      <c r="D1207" t="s">
        <v>229</v>
      </c>
      <c r="E1207">
        <v>1830.1520694000001</v>
      </c>
      <c r="F1207">
        <v>1067.9000000000001</v>
      </c>
      <c r="G1207">
        <v>157.06433792041599</v>
      </c>
      <c r="H1207">
        <v>14.216296945832299</v>
      </c>
      <c r="I1207">
        <v>47.5567743467276</v>
      </c>
      <c r="J1207">
        <v>9.6879233673257996</v>
      </c>
      <c r="K1207">
        <v>869.65073852710896</v>
      </c>
      <c r="L1207">
        <v>724.19793489653398</v>
      </c>
      <c r="M1207">
        <v>84.626669583333396</v>
      </c>
      <c r="N1207">
        <v>1.0674423115940399</v>
      </c>
      <c r="O1207">
        <v>0</v>
      </c>
      <c r="P1207">
        <v>210.390931550646</v>
      </c>
      <c r="Q1207">
        <v>0.152630746388254</v>
      </c>
    </row>
    <row r="1208" spans="1:17" hidden="1" x14ac:dyDescent="0.3">
      <c r="A1208" t="s">
        <v>2576</v>
      </c>
      <c r="B1208" t="s">
        <v>2577</v>
      </c>
      <c r="C1208" t="s">
        <v>3157</v>
      </c>
      <c r="D1208" t="s">
        <v>529</v>
      </c>
      <c r="E1208">
        <v>1828.6337954599901</v>
      </c>
      <c r="F1208">
        <v>364.3</v>
      </c>
      <c r="G1208">
        <v>-19.576770752018501</v>
      </c>
      <c r="H1208">
        <v>-9.3084712953109392</v>
      </c>
      <c r="I1208">
        <v>-26.581497150357801</v>
      </c>
      <c r="J1208">
        <v>-3.0842456668070302</v>
      </c>
      <c r="K1208">
        <v>437.94463556314798</v>
      </c>
      <c r="L1208">
        <v>422.71322407784601</v>
      </c>
      <c r="M1208">
        <v>36.856070426686202</v>
      </c>
      <c r="N1208">
        <v>0.427356550353994</v>
      </c>
      <c r="O1208">
        <v>71.561899533351607</v>
      </c>
      <c r="P1208">
        <v>40.115384615384599</v>
      </c>
    </row>
    <row r="1209" spans="1:17" hidden="1" x14ac:dyDescent="0.3">
      <c r="A1209" t="s">
        <v>2578</v>
      </c>
      <c r="B1209" t="s">
        <v>2579</v>
      </c>
      <c r="C1209" t="s">
        <v>3157</v>
      </c>
      <c r="D1209" t="s">
        <v>437</v>
      </c>
      <c r="E1209">
        <v>1815.9259999999999</v>
      </c>
      <c r="F1209">
        <v>1202.5999999999999</v>
      </c>
      <c r="G1209">
        <v>-13.8576468228057</v>
      </c>
      <c r="H1209">
        <v>6.0841394390810004</v>
      </c>
      <c r="I1209">
        <v>-15.6284964124978</v>
      </c>
      <c r="J1209">
        <v>4.7904788108836804</v>
      </c>
      <c r="K1209">
        <v>1216.8066288181899</v>
      </c>
      <c r="L1209">
        <v>1227.7753408814001</v>
      </c>
      <c r="M1209">
        <v>48.400490671408797</v>
      </c>
      <c r="N1209">
        <v>1.04481576596902</v>
      </c>
      <c r="O1209">
        <v>33.460834857808003</v>
      </c>
      <c r="P1209">
        <v>21.8933711737279</v>
      </c>
      <c r="Q1209">
        <v>6.3035940563389001E-2</v>
      </c>
    </row>
    <row r="1210" spans="1:17" hidden="1" x14ac:dyDescent="0.3">
      <c r="A1210" t="s">
        <v>2580</v>
      </c>
      <c r="B1210" t="s">
        <v>2581</v>
      </c>
      <c r="C1210" t="s">
        <v>3157</v>
      </c>
      <c r="D1210" t="s">
        <v>760</v>
      </c>
      <c r="E1210">
        <v>1810.6152861810001</v>
      </c>
      <c r="F1210">
        <v>8.9700000000000006</v>
      </c>
      <c r="G1210">
        <v>-74.248717894973595</v>
      </c>
      <c r="H1210">
        <v>-4.0289735635173702</v>
      </c>
      <c r="I1210">
        <v>-51.5467241262226</v>
      </c>
      <c r="J1210">
        <v>-4.5844857117983198</v>
      </c>
      <c r="K1210">
        <v>10.4883854293476</v>
      </c>
      <c r="L1210">
        <v>15.692187274596501</v>
      </c>
      <c r="M1210">
        <v>22.2157814239985</v>
      </c>
      <c r="N1210">
        <v>1.3086572713734199</v>
      </c>
      <c r="O1210">
        <v>155.85284280936401</v>
      </c>
      <c r="P1210">
        <v>31.911764705882302</v>
      </c>
      <c r="Q1210">
        <v>-3.9052854554022999E-2</v>
      </c>
    </row>
    <row r="1211" spans="1:17" hidden="1" x14ac:dyDescent="0.3">
      <c r="A1211" t="s">
        <v>2582</v>
      </c>
      <c r="B1211" t="s">
        <v>2583</v>
      </c>
      <c r="C1211" t="s">
        <v>3157</v>
      </c>
      <c r="D1211" t="s">
        <v>448</v>
      </c>
      <c r="E1211">
        <v>1810.113758215</v>
      </c>
      <c r="F1211">
        <v>54.95</v>
      </c>
      <c r="G1211">
        <v>-37.8515422983806</v>
      </c>
      <c r="H1211">
        <v>-18.482126306013001</v>
      </c>
      <c r="I1211">
        <v>-8.2912048534066205</v>
      </c>
      <c r="J1211">
        <v>2.2781825868552699</v>
      </c>
      <c r="K1211">
        <v>57.199348149067802</v>
      </c>
      <c r="L1211">
        <v>58.929635740496401</v>
      </c>
      <c r="M1211">
        <v>50.053807701598899</v>
      </c>
      <c r="N1211">
        <v>0.31054663423897</v>
      </c>
      <c r="O1211">
        <v>53.870490488655797</v>
      </c>
      <c r="P1211">
        <v>45.598149357015103</v>
      </c>
    </row>
    <row r="1212" spans="1:17" hidden="1" x14ac:dyDescent="0.3">
      <c r="A1212" t="s">
        <v>2584</v>
      </c>
      <c r="B1212" t="s">
        <v>2585</v>
      </c>
      <c r="C1212" t="s">
        <v>3157</v>
      </c>
      <c r="D1212" t="s">
        <v>24</v>
      </c>
      <c r="E1212">
        <v>1809.6061426000001</v>
      </c>
      <c r="F1212">
        <v>170.32</v>
      </c>
      <c r="G1212">
        <v>-21.608515965124699</v>
      </c>
      <c r="H1212">
        <v>-6.1877916483736701</v>
      </c>
      <c r="I1212">
        <v>-28.927740611846101</v>
      </c>
      <c r="J1212">
        <v>1.73130376188587</v>
      </c>
      <c r="K1212">
        <v>181.72289054335999</v>
      </c>
      <c r="L1212">
        <v>181.26359361202501</v>
      </c>
      <c r="M1212">
        <v>41.322946453084903</v>
      </c>
      <c r="N1212">
        <v>0.71877685217296805</v>
      </c>
      <c r="O1212">
        <v>27.818224518553301</v>
      </c>
      <c r="P1212">
        <v>19.690794096978198</v>
      </c>
      <c r="Q1212">
        <v>-3.9760875284580001E-3</v>
      </c>
    </row>
    <row r="1213" spans="1:17" hidden="1" x14ac:dyDescent="0.3">
      <c r="A1213" t="s">
        <v>2586</v>
      </c>
      <c r="B1213" t="s">
        <v>2587</v>
      </c>
      <c r="C1213" t="s">
        <v>3157</v>
      </c>
      <c r="D1213" t="s">
        <v>57</v>
      </c>
      <c r="E1213">
        <v>1807.3535718400001</v>
      </c>
      <c r="F1213">
        <v>18.559999999999999</v>
      </c>
      <c r="G1213">
        <v>-14.4504935204781</v>
      </c>
      <c r="H1213">
        <v>2.8443170168477598</v>
      </c>
      <c r="I1213">
        <v>-4.1538635095511598</v>
      </c>
      <c r="J1213">
        <v>-2.1531131627787201</v>
      </c>
      <c r="K1213">
        <v>19.149969068025499</v>
      </c>
      <c r="L1213">
        <v>18.629183810322299</v>
      </c>
      <c r="M1213">
        <v>38.886068394465902</v>
      </c>
      <c r="N1213">
        <v>0.41980055906654701</v>
      </c>
      <c r="O1213">
        <v>51.131465517241303</v>
      </c>
      <c r="P1213">
        <v>32.571428571428498</v>
      </c>
      <c r="Q1213">
        <v>2.4998257745128E-2</v>
      </c>
    </row>
    <row r="1214" spans="1:17" hidden="1" x14ac:dyDescent="0.3">
      <c r="A1214" t="s">
        <v>2588</v>
      </c>
      <c r="B1214" t="s">
        <v>2589</v>
      </c>
      <c r="C1214" t="s">
        <v>3157</v>
      </c>
      <c r="D1214" t="s">
        <v>105</v>
      </c>
      <c r="E1214">
        <v>1806.8576966000001</v>
      </c>
      <c r="F1214">
        <v>81.400000000000006</v>
      </c>
      <c r="G1214">
        <v>76.533531323217503</v>
      </c>
      <c r="H1214">
        <v>-14.542176445853199</v>
      </c>
      <c r="I1214">
        <v>10.768489883288799</v>
      </c>
      <c r="J1214">
        <v>-1.6910507108684401</v>
      </c>
      <c r="K1214">
        <v>89.063864869312695</v>
      </c>
      <c r="L1214">
        <v>78.957213807457194</v>
      </c>
      <c r="M1214">
        <v>30.029346962759298</v>
      </c>
      <c r="N1214">
        <v>0.41112931208061099</v>
      </c>
      <c r="O1214">
        <v>32.555282555282503</v>
      </c>
      <c r="P1214">
        <v>110.82621082621</v>
      </c>
      <c r="Q1214">
        <v>7.4894849923887993E-2</v>
      </c>
    </row>
    <row r="1215" spans="1:17" hidden="1" x14ac:dyDescent="0.3">
      <c r="A1215" t="s">
        <v>2590</v>
      </c>
      <c r="B1215" t="s">
        <v>2591</v>
      </c>
      <c r="C1215" t="s">
        <v>3157</v>
      </c>
      <c r="D1215" t="s">
        <v>95</v>
      </c>
      <c r="E1215">
        <v>1804.3056959999999</v>
      </c>
      <c r="F1215">
        <v>329.2</v>
      </c>
      <c r="G1215">
        <v>-38.951233487397197</v>
      </c>
      <c r="H1215">
        <v>-3.63705038283249</v>
      </c>
      <c r="I1215">
        <v>-9.86010602431978</v>
      </c>
      <c r="J1215">
        <v>-0.25122347019702401</v>
      </c>
      <c r="K1215">
        <v>337.08457551840598</v>
      </c>
      <c r="L1215">
        <v>341.71556200508599</v>
      </c>
      <c r="M1215">
        <v>40.9966704360384</v>
      </c>
      <c r="N1215">
        <v>0.51177933484842297</v>
      </c>
      <c r="O1215">
        <v>34.872417982988999</v>
      </c>
      <c r="P1215">
        <v>16.716894167700701</v>
      </c>
      <c r="Q1215">
        <v>5.2436003070125997E-2</v>
      </c>
    </row>
    <row r="1216" spans="1:17" hidden="1" x14ac:dyDescent="0.3">
      <c r="A1216" t="s">
        <v>2592</v>
      </c>
      <c r="B1216" t="s">
        <v>2593</v>
      </c>
      <c r="C1216" t="s">
        <v>3157</v>
      </c>
      <c r="D1216" t="s">
        <v>48</v>
      </c>
      <c r="E1216">
        <v>1790.9654757999999</v>
      </c>
      <c r="F1216">
        <v>141.72999999999999</v>
      </c>
      <c r="G1216">
        <v>137.414824564182</v>
      </c>
      <c r="H1216">
        <v>-5.2740060197881196</v>
      </c>
      <c r="I1216">
        <v>48.398826247265298</v>
      </c>
      <c r="J1216">
        <v>-2.72276370016453</v>
      </c>
      <c r="K1216">
        <v>155.75012123592799</v>
      </c>
      <c r="L1216">
        <v>128.17990650594101</v>
      </c>
      <c r="M1216">
        <v>37.779499363352798</v>
      </c>
      <c r="N1216">
        <v>0.535992425094731</v>
      </c>
      <c r="O1216">
        <v>43.935652296620297</v>
      </c>
      <c r="P1216">
        <v>162.82800185442699</v>
      </c>
      <c r="Q1216">
        <v>0.18357093539625499</v>
      </c>
    </row>
    <row r="1217" spans="1:17" hidden="1" x14ac:dyDescent="0.3">
      <c r="A1217" t="s">
        <v>2594</v>
      </c>
      <c r="B1217" t="s">
        <v>2595</v>
      </c>
      <c r="C1217" t="s">
        <v>3157</v>
      </c>
      <c r="D1217" t="s">
        <v>412</v>
      </c>
      <c r="E1217">
        <v>1781.61913565999</v>
      </c>
      <c r="F1217">
        <v>570.70000000000005</v>
      </c>
      <c r="G1217">
        <v>-0.71295018450186298</v>
      </c>
      <c r="H1217">
        <v>9.7259983285862308</v>
      </c>
      <c r="I1217">
        <v>-9.6002232006560195</v>
      </c>
      <c r="J1217">
        <v>11.740448436603801</v>
      </c>
      <c r="K1217">
        <v>530.86049481511395</v>
      </c>
      <c r="L1217">
        <v>513.78189978353601</v>
      </c>
      <c r="M1217">
        <v>62.277335545337401</v>
      </c>
      <c r="N1217">
        <v>2.2741156317416902</v>
      </c>
      <c r="O1217">
        <v>32.898195198878497</v>
      </c>
      <c r="P1217">
        <v>41.262376237623698</v>
      </c>
      <c r="Q1217">
        <v>1.9766624244062E-2</v>
      </c>
    </row>
    <row r="1218" spans="1:17" hidden="1" x14ac:dyDescent="0.3">
      <c r="A1218" t="s">
        <v>2596</v>
      </c>
      <c r="B1218" t="s">
        <v>2597</v>
      </c>
      <c r="C1218" t="s">
        <v>3157</v>
      </c>
      <c r="D1218" t="s">
        <v>1771</v>
      </c>
      <c r="E1218">
        <v>1781.5202025599999</v>
      </c>
      <c r="F1218">
        <v>169.77</v>
      </c>
      <c r="G1218">
        <v>-52.530095510527801</v>
      </c>
      <c r="H1218">
        <v>-4.5055215466165901</v>
      </c>
      <c r="I1218">
        <v>-35.1197657987586</v>
      </c>
      <c r="J1218">
        <v>-2.7786994888011902</v>
      </c>
      <c r="K1218">
        <v>184.221383565618</v>
      </c>
      <c r="L1218">
        <v>208.127703772964</v>
      </c>
      <c r="M1218">
        <v>38.2161325633692</v>
      </c>
      <c r="N1218">
        <v>0.90732345613647403</v>
      </c>
      <c r="O1218">
        <v>77.858278847852901</v>
      </c>
      <c r="P1218">
        <v>6.7735849056603703</v>
      </c>
      <c r="Q1218">
        <v>0.14548101899145599</v>
      </c>
    </row>
    <row r="1219" spans="1:17" hidden="1" x14ac:dyDescent="0.3">
      <c r="A1219" t="s">
        <v>2598</v>
      </c>
      <c r="B1219" t="s">
        <v>2599</v>
      </c>
      <c r="C1219" t="s">
        <v>3157</v>
      </c>
      <c r="D1219" t="s">
        <v>2600</v>
      </c>
      <c r="E1219">
        <v>1779.9670991999999</v>
      </c>
      <c r="F1219">
        <v>641.4</v>
      </c>
      <c r="G1219">
        <v>-18.106798910483199</v>
      </c>
      <c r="H1219">
        <v>-1.8755544342541399</v>
      </c>
      <c r="I1219">
        <v>19.605609610738899</v>
      </c>
      <c r="J1219">
        <v>1.0177898059228701</v>
      </c>
      <c r="K1219">
        <v>651.123214425382</v>
      </c>
      <c r="L1219">
        <v>604.61921989648704</v>
      </c>
      <c r="M1219">
        <v>50.424962777875599</v>
      </c>
      <c r="N1219">
        <v>0.88573759114436201</v>
      </c>
      <c r="O1219">
        <v>31.649516682257499</v>
      </c>
      <c r="P1219">
        <v>36.468085106382901</v>
      </c>
      <c r="Q1219">
        <v>9.8232837200002004E-2</v>
      </c>
    </row>
    <row r="1220" spans="1:17" hidden="1" x14ac:dyDescent="0.3">
      <c r="A1220" t="s">
        <v>2601</v>
      </c>
      <c r="B1220" t="s">
        <v>2602</v>
      </c>
      <c r="C1220" t="s">
        <v>3157</v>
      </c>
      <c r="D1220" t="s">
        <v>412</v>
      </c>
      <c r="E1220">
        <v>1779.438275</v>
      </c>
      <c r="F1220">
        <v>1670.05</v>
      </c>
      <c r="G1220">
        <v>317.06087720486602</v>
      </c>
      <c r="H1220">
        <v>25.787420541185998</v>
      </c>
      <c r="I1220">
        <v>120.655217755549</v>
      </c>
      <c r="J1220">
        <v>19.4577851998983</v>
      </c>
      <c r="K1220">
        <v>1285.6671842734099</v>
      </c>
      <c r="L1220">
        <v>923.56639660039798</v>
      </c>
      <c r="M1220">
        <v>89.815702300558996</v>
      </c>
      <c r="N1220">
        <v>0.70877700924100595</v>
      </c>
      <c r="O1220">
        <v>2.7035118709020698</v>
      </c>
      <c r="P1220">
        <v>347.734584450402</v>
      </c>
      <c r="Q1220">
        <v>0.16844147235786</v>
      </c>
    </row>
    <row r="1221" spans="1:17" hidden="1" x14ac:dyDescent="0.3">
      <c r="A1221" t="s">
        <v>2603</v>
      </c>
      <c r="B1221" t="s">
        <v>2604</v>
      </c>
      <c r="C1221" t="s">
        <v>3157</v>
      </c>
      <c r="D1221" t="s">
        <v>21</v>
      </c>
      <c r="E1221">
        <v>1778.8473446400001</v>
      </c>
      <c r="F1221">
        <v>1510.8</v>
      </c>
      <c r="G1221">
        <v>200.36129102755299</v>
      </c>
      <c r="H1221">
        <v>2.39846784780769</v>
      </c>
      <c r="I1221">
        <v>40.511948709056</v>
      </c>
      <c r="J1221">
        <v>1.65852415662272</v>
      </c>
      <c r="K1221">
        <v>1518.63942222388</v>
      </c>
      <c r="L1221">
        <v>1192.3613778169299</v>
      </c>
      <c r="M1221">
        <v>42.321957362087801</v>
      </c>
      <c r="N1221">
        <v>0.70953242171603703</v>
      </c>
      <c r="O1221">
        <v>23.378342599947</v>
      </c>
      <c r="P1221">
        <v>262.60650426017003</v>
      </c>
      <c r="Q1221">
        <v>0.14607469768675199</v>
      </c>
    </row>
    <row r="1222" spans="1:17" hidden="1" x14ac:dyDescent="0.3">
      <c r="A1222" t="s">
        <v>2605</v>
      </c>
      <c r="B1222" t="s">
        <v>2606</v>
      </c>
      <c r="C1222" t="s">
        <v>3157</v>
      </c>
      <c r="D1222" t="s">
        <v>1981</v>
      </c>
      <c r="E1222">
        <v>1778.0406307799999</v>
      </c>
      <c r="F1222">
        <v>158.1</v>
      </c>
      <c r="G1222">
        <v>-35.0460700114497</v>
      </c>
      <c r="H1222">
        <v>-7.7265895489456904</v>
      </c>
      <c r="I1222">
        <v>-26.1034293550141</v>
      </c>
      <c r="J1222">
        <v>-1.44998278782173</v>
      </c>
      <c r="K1222">
        <v>165.77650222881701</v>
      </c>
      <c r="L1222">
        <v>168.90928160280501</v>
      </c>
      <c r="M1222">
        <v>25.918210303462299</v>
      </c>
      <c r="N1222">
        <v>1.48479480605779</v>
      </c>
      <c r="O1222">
        <v>37.760910815939198</v>
      </c>
      <c r="P1222">
        <v>6.68016194331984</v>
      </c>
      <c r="Q1222">
        <v>-8.5133848037739004E-2</v>
      </c>
    </row>
    <row r="1223" spans="1:17" hidden="1" x14ac:dyDescent="0.3">
      <c r="A1223" t="s">
        <v>2607</v>
      </c>
      <c r="B1223" t="s">
        <v>2608</v>
      </c>
      <c r="C1223" t="s">
        <v>3157</v>
      </c>
      <c r="D1223" t="s">
        <v>268</v>
      </c>
      <c r="E1223">
        <v>1774.8</v>
      </c>
      <c r="F1223">
        <v>1479</v>
      </c>
      <c r="G1223">
        <v>-35.428635526123003</v>
      </c>
      <c r="H1223">
        <v>3.25998457238919</v>
      </c>
      <c r="I1223">
        <v>-3.76427492852681</v>
      </c>
      <c r="J1223">
        <v>-0.50884960165542903</v>
      </c>
      <c r="K1223">
        <v>1474.2240807236999</v>
      </c>
      <c r="L1223">
        <v>1441.0197215866799</v>
      </c>
      <c r="M1223">
        <v>47.628543318680897</v>
      </c>
      <c r="N1223">
        <v>0.971727831620949</v>
      </c>
      <c r="O1223">
        <v>14.604462474645</v>
      </c>
      <c r="P1223">
        <v>25.227551754794401</v>
      </c>
      <c r="Q1223">
        <v>0.16519139988683301</v>
      </c>
    </row>
    <row r="1224" spans="1:17" hidden="1" x14ac:dyDescent="0.3">
      <c r="A1224" t="s">
        <v>2609</v>
      </c>
      <c r="B1224" t="s">
        <v>2610</v>
      </c>
      <c r="C1224" t="s">
        <v>3157</v>
      </c>
      <c r="D1224" t="s">
        <v>258</v>
      </c>
      <c r="E1224">
        <v>1771.9613462249999</v>
      </c>
      <c r="F1224">
        <v>3071.85</v>
      </c>
      <c r="G1224">
        <v>76.064581093134095</v>
      </c>
      <c r="H1224">
        <v>14.629370363671301</v>
      </c>
      <c r="I1224">
        <v>55.468394766063199</v>
      </c>
      <c r="J1224">
        <v>7.4193184797416798</v>
      </c>
      <c r="K1224">
        <v>2896.1547677368299</v>
      </c>
      <c r="L1224">
        <v>2307.60050389463</v>
      </c>
      <c r="M1224">
        <v>56.482461917777499</v>
      </c>
      <c r="N1224">
        <v>1.30694302924438</v>
      </c>
      <c r="O1224">
        <v>13.905301365626499</v>
      </c>
      <c r="P1224">
        <v>142.163973196689</v>
      </c>
      <c r="Q1224">
        <v>0.17773807784833801</v>
      </c>
    </row>
    <row r="1225" spans="1:17" hidden="1" x14ac:dyDescent="0.3">
      <c r="A1225" t="s">
        <v>2611</v>
      </c>
      <c r="B1225" t="s">
        <v>2612</v>
      </c>
      <c r="C1225" t="s">
        <v>3157</v>
      </c>
      <c r="D1225" t="s">
        <v>258</v>
      </c>
      <c r="E1225">
        <v>1764.513992595</v>
      </c>
      <c r="F1225">
        <v>318.35000000000002</v>
      </c>
      <c r="G1225">
        <v>55.288430636787297</v>
      </c>
      <c r="H1225">
        <v>0.29772752266819802</v>
      </c>
      <c r="I1225">
        <v>31.8145040541303</v>
      </c>
      <c r="J1225">
        <v>-0.19344331097987899</v>
      </c>
      <c r="K1225">
        <v>318.34442647704901</v>
      </c>
      <c r="L1225">
        <v>264.62920818991302</v>
      </c>
      <c r="M1225">
        <v>53.008806746530396</v>
      </c>
      <c r="N1225">
        <v>0.71099855120938005</v>
      </c>
      <c r="O1225">
        <v>37.804303439610401</v>
      </c>
      <c r="P1225">
        <v>100.915115178289</v>
      </c>
      <c r="Q1225">
        <v>0.15252134149600999</v>
      </c>
    </row>
    <row r="1226" spans="1:17" hidden="1" x14ac:dyDescent="0.3">
      <c r="A1226" t="s">
        <v>2613</v>
      </c>
      <c r="B1226" t="s">
        <v>2614</v>
      </c>
      <c r="C1226" t="s">
        <v>3157</v>
      </c>
      <c r="D1226" t="s">
        <v>117</v>
      </c>
      <c r="E1226">
        <v>1759.8431778299901</v>
      </c>
      <c r="F1226">
        <v>254.85</v>
      </c>
      <c r="G1226">
        <v>-48.924656083033803</v>
      </c>
      <c r="H1226">
        <v>-16.903129426280401</v>
      </c>
      <c r="I1226">
        <v>-35.746038494467101</v>
      </c>
      <c r="J1226">
        <v>2.3854972053089498</v>
      </c>
      <c r="K1226">
        <v>304.41805706138098</v>
      </c>
      <c r="M1226">
        <v>28.535811076090202</v>
      </c>
      <c r="N1226">
        <v>0.51543635832161805</v>
      </c>
      <c r="O1226">
        <v>56.955071610751403</v>
      </c>
      <c r="P1226">
        <v>2.63793797825211</v>
      </c>
    </row>
    <row r="1227" spans="1:17" hidden="1" x14ac:dyDescent="0.3">
      <c r="A1227" t="s">
        <v>2615</v>
      </c>
      <c r="B1227" t="s">
        <v>2616</v>
      </c>
      <c r="C1227" t="s">
        <v>3157</v>
      </c>
      <c r="D1227" t="s">
        <v>48</v>
      </c>
      <c r="E1227">
        <v>1755.3489876000001</v>
      </c>
      <c r="F1227">
        <v>1697.65</v>
      </c>
      <c r="G1227">
        <v>93.154117596240297</v>
      </c>
      <c r="H1227">
        <v>8.3888775074347794</v>
      </c>
      <c r="I1227">
        <v>32.2975829067341</v>
      </c>
      <c r="J1227">
        <v>7.4069616566227099</v>
      </c>
      <c r="K1227">
        <v>1554.8791025596599</v>
      </c>
      <c r="L1227">
        <v>1268.3682573292699</v>
      </c>
      <c r="M1227">
        <v>52.691977697684102</v>
      </c>
      <c r="N1227">
        <v>0.59790615591896901</v>
      </c>
      <c r="O1227">
        <v>4.6976703089564902</v>
      </c>
      <c r="P1227">
        <v>149.269510314954</v>
      </c>
    </row>
    <row r="1228" spans="1:17" hidden="1" x14ac:dyDescent="0.3">
      <c r="A1228" t="s">
        <v>2617</v>
      </c>
      <c r="B1228" t="s">
        <v>2618</v>
      </c>
      <c r="C1228" t="s">
        <v>3157</v>
      </c>
      <c r="D1228" t="s">
        <v>760</v>
      </c>
      <c r="E1228">
        <v>1754.8857</v>
      </c>
      <c r="F1228">
        <v>20.59</v>
      </c>
      <c r="G1228">
        <v>1.10239021909267</v>
      </c>
      <c r="H1228">
        <v>-39.701794056271801</v>
      </c>
      <c r="I1228">
        <v>-61.696410376500502</v>
      </c>
      <c r="J1228">
        <v>-11.3716097719487</v>
      </c>
      <c r="K1228">
        <v>30.197846128786601</v>
      </c>
      <c r="L1228">
        <v>31.470993165895301</v>
      </c>
      <c r="M1228">
        <v>22.083094638498</v>
      </c>
      <c r="N1228">
        <v>1.59485699465919</v>
      </c>
      <c r="O1228">
        <v>119.766877124817</v>
      </c>
      <c r="P1228">
        <v>44.465883178389703</v>
      </c>
      <c r="Q1228">
        <v>0.11993122511700501</v>
      </c>
    </row>
    <row r="1229" spans="1:17" hidden="1" x14ac:dyDescent="0.3">
      <c r="A1229" t="s">
        <v>2619</v>
      </c>
      <c r="B1229" t="s">
        <v>2620</v>
      </c>
      <c r="C1229" t="s">
        <v>3157</v>
      </c>
      <c r="D1229" t="s">
        <v>1988</v>
      </c>
      <c r="E1229">
        <v>1748.5749098399999</v>
      </c>
      <c r="F1229">
        <v>603.35</v>
      </c>
      <c r="G1229">
        <v>-33.385188017302703</v>
      </c>
      <c r="H1229">
        <v>-2.67581118629918</v>
      </c>
      <c r="I1229">
        <v>-30.745179920889601</v>
      </c>
      <c r="J1229">
        <v>3.1603447996717402</v>
      </c>
      <c r="K1229">
        <v>625.705072268143</v>
      </c>
      <c r="L1229">
        <v>638.61216102815297</v>
      </c>
      <c r="M1229">
        <v>44.6184023707943</v>
      </c>
      <c r="N1229">
        <v>0.24865083462128901</v>
      </c>
      <c r="O1229">
        <v>51.653269246705797</v>
      </c>
      <c r="P1229">
        <v>16.0288461538461</v>
      </c>
      <c r="Q1229">
        <v>0.139695352822538</v>
      </c>
    </row>
    <row r="1230" spans="1:17" hidden="1" x14ac:dyDescent="0.3">
      <c r="A1230" t="s">
        <v>2621</v>
      </c>
      <c r="B1230" t="s">
        <v>2622</v>
      </c>
      <c r="C1230" t="s">
        <v>3157</v>
      </c>
      <c r="D1230" t="s">
        <v>549</v>
      </c>
      <c r="E1230">
        <v>1747.3926043259901</v>
      </c>
      <c r="F1230">
        <v>174.21</v>
      </c>
      <c r="G1230">
        <v>2.84009268099918</v>
      </c>
      <c r="H1230">
        <v>-14.1711198477343</v>
      </c>
      <c r="I1230">
        <v>26.458994282100399</v>
      </c>
      <c r="J1230">
        <v>-2.8116541533968</v>
      </c>
      <c r="K1230">
        <v>188.93043812403101</v>
      </c>
      <c r="L1230">
        <v>162.85791909926701</v>
      </c>
      <c r="M1230">
        <v>18.4335951236244</v>
      </c>
      <c r="N1230">
        <v>0.27394308396020201</v>
      </c>
      <c r="O1230">
        <v>32.535445726422097</v>
      </c>
      <c r="P1230">
        <v>58.950729927007302</v>
      </c>
      <c r="Q1230">
        <v>0.10621582896609801</v>
      </c>
    </row>
    <row r="1231" spans="1:17" hidden="1" x14ac:dyDescent="0.3">
      <c r="A1231" t="s">
        <v>2623</v>
      </c>
      <c r="B1231" t="s">
        <v>2624</v>
      </c>
      <c r="C1231" t="s">
        <v>3157</v>
      </c>
      <c r="D1231" t="s">
        <v>190</v>
      </c>
      <c r="E1231">
        <v>1742.5793800450001</v>
      </c>
      <c r="F1231">
        <v>1071.3499999999999</v>
      </c>
      <c r="G1231">
        <v>-6.8975994973847099</v>
      </c>
      <c r="H1231">
        <v>-5.6198233934108703</v>
      </c>
      <c r="I1231">
        <v>28.8490464527904</v>
      </c>
      <c r="J1231">
        <v>0.773969373852612</v>
      </c>
      <c r="K1231">
        <v>1114.9912790805799</v>
      </c>
      <c r="L1231">
        <v>938.71132749368599</v>
      </c>
      <c r="M1231">
        <v>32.545722212249501</v>
      </c>
      <c r="N1231">
        <v>0.13372671417061099</v>
      </c>
      <c r="O1231">
        <v>42.717132589723199</v>
      </c>
      <c r="P1231">
        <v>69.786053882725795</v>
      </c>
      <c r="Q1231">
        <v>0.105340236295986</v>
      </c>
    </row>
    <row r="1232" spans="1:17" hidden="1" x14ac:dyDescent="0.3">
      <c r="A1232" t="s">
        <v>2625</v>
      </c>
      <c r="B1232" t="s">
        <v>2626</v>
      </c>
      <c r="C1232" t="s">
        <v>3157</v>
      </c>
      <c r="D1232" t="s">
        <v>77</v>
      </c>
      <c r="E1232">
        <v>1742.1510783599999</v>
      </c>
      <c r="F1232">
        <v>30.91</v>
      </c>
      <c r="G1232">
        <v>-29.230089569423999</v>
      </c>
      <c r="H1232">
        <v>-4.8967656859872504</v>
      </c>
      <c r="I1232">
        <v>-27.501677746341102</v>
      </c>
      <c r="J1232">
        <v>0.16485093549954899</v>
      </c>
      <c r="K1232">
        <v>33.597429736781201</v>
      </c>
      <c r="L1232">
        <v>35.724705867324097</v>
      </c>
      <c r="M1232">
        <v>32.756303772343301</v>
      </c>
      <c r="N1232">
        <v>0.334383417303873</v>
      </c>
      <c r="O1232">
        <v>57.230669686185699</v>
      </c>
      <c r="P1232">
        <v>7.3263888888888697</v>
      </c>
    </row>
    <row r="1233" spans="1:17" hidden="1" x14ac:dyDescent="0.3">
      <c r="A1233" t="s">
        <v>2627</v>
      </c>
      <c r="B1233" t="s">
        <v>2628</v>
      </c>
      <c r="C1233" t="s">
        <v>3157</v>
      </c>
      <c r="D1233" t="s">
        <v>455</v>
      </c>
      <c r="E1233">
        <v>1741.4933759999999</v>
      </c>
      <c r="F1233">
        <v>840</v>
      </c>
      <c r="G1233">
        <v>-20.946984795084099</v>
      </c>
      <c r="H1233">
        <v>7.3307011637480102</v>
      </c>
      <c r="I1233">
        <v>22.031197805944899</v>
      </c>
      <c r="J1233">
        <v>4.10823411171254</v>
      </c>
      <c r="K1233">
        <v>778.01740616473103</v>
      </c>
      <c r="L1233">
        <v>712.03857543689003</v>
      </c>
      <c r="M1233">
        <v>53.275118532911399</v>
      </c>
      <c r="N1233">
        <v>0.81934277363085395</v>
      </c>
      <c r="O1233">
        <v>10.5952380952381</v>
      </c>
      <c r="P1233">
        <v>48.672566371681398</v>
      </c>
      <c r="Q1233">
        <v>8.1781206982631E-2</v>
      </c>
    </row>
    <row r="1234" spans="1:17" hidden="1" x14ac:dyDescent="0.3">
      <c r="A1234" t="s">
        <v>2629</v>
      </c>
      <c r="B1234" t="s">
        <v>2630</v>
      </c>
      <c r="C1234" t="s">
        <v>3157</v>
      </c>
      <c r="D1234" t="s">
        <v>21</v>
      </c>
      <c r="E1234">
        <v>1730.2911538989999</v>
      </c>
      <c r="F1234">
        <v>163.31</v>
      </c>
      <c r="G1234">
        <v>372.96965746674601</v>
      </c>
      <c r="H1234">
        <v>28.3257666344733</v>
      </c>
      <c r="I1234">
        <v>139.11214864566099</v>
      </c>
      <c r="J1234">
        <v>3.9017207000798799</v>
      </c>
      <c r="K1234">
        <v>134.766470794105</v>
      </c>
      <c r="L1234">
        <v>89.0520636252011</v>
      </c>
      <c r="M1234">
        <v>53.959004292741</v>
      </c>
      <c r="N1234">
        <v>0.438479713680761</v>
      </c>
      <c r="O1234">
        <v>10.5443634804972</v>
      </c>
      <c r="P1234">
        <v>468.03478260869502</v>
      </c>
    </row>
    <row r="1235" spans="1:17" hidden="1" x14ac:dyDescent="0.3">
      <c r="A1235" t="s">
        <v>2631</v>
      </c>
      <c r="B1235" t="s">
        <v>2632</v>
      </c>
      <c r="C1235" t="s">
        <v>3157</v>
      </c>
      <c r="D1235" t="s">
        <v>181</v>
      </c>
      <c r="E1235">
        <v>1721.22165984</v>
      </c>
      <c r="F1235">
        <v>419.2</v>
      </c>
      <c r="G1235">
        <v>-36.328987705851702</v>
      </c>
      <c r="H1235">
        <v>-3.3136885594706702</v>
      </c>
      <c r="I1235">
        <v>-21.762019397261401</v>
      </c>
      <c r="J1235">
        <v>1.60059429270544</v>
      </c>
      <c r="K1235">
        <v>436.71356553596098</v>
      </c>
      <c r="L1235">
        <v>474.157582886211</v>
      </c>
      <c r="M1235">
        <v>39.975730684958698</v>
      </c>
      <c r="N1235">
        <v>0.42044580256632602</v>
      </c>
      <c r="O1235">
        <v>52.910305343511403</v>
      </c>
      <c r="P1235">
        <v>3.7623762376237599</v>
      </c>
    </row>
    <row r="1236" spans="1:17" hidden="1" x14ac:dyDescent="0.3">
      <c r="A1236" t="s">
        <v>2633</v>
      </c>
      <c r="B1236" t="s">
        <v>2634</v>
      </c>
      <c r="C1236" t="s">
        <v>3157</v>
      </c>
      <c r="D1236" t="s">
        <v>229</v>
      </c>
      <c r="E1236">
        <v>1717.6390956</v>
      </c>
      <c r="F1236">
        <v>1133.0999999999999</v>
      </c>
      <c r="G1236">
        <v>57.949365067243498</v>
      </c>
      <c r="H1236">
        <v>-6.7145951586694901</v>
      </c>
      <c r="I1236">
        <v>-17.952279809865001</v>
      </c>
      <c r="J1236">
        <v>-2.2460446724912102</v>
      </c>
      <c r="K1236">
        <v>1176.6008262728701</v>
      </c>
      <c r="L1236">
        <v>1059.48408043328</v>
      </c>
      <c r="M1236">
        <v>35.0114034782342</v>
      </c>
      <c r="N1236">
        <v>0.37220199121764602</v>
      </c>
      <c r="O1236">
        <v>31.740358309063598</v>
      </c>
      <c r="P1236">
        <v>134.256770725656</v>
      </c>
      <c r="Q1236">
        <v>0.13134878161326399</v>
      </c>
    </row>
    <row r="1237" spans="1:17" hidden="1" x14ac:dyDescent="0.3">
      <c r="A1237" t="s">
        <v>2635</v>
      </c>
      <c r="B1237" t="s">
        <v>2636</v>
      </c>
      <c r="C1237" t="s">
        <v>3157</v>
      </c>
      <c r="D1237" t="s">
        <v>117</v>
      </c>
      <c r="E1237">
        <v>1716.6979104</v>
      </c>
      <c r="F1237">
        <v>250.8</v>
      </c>
      <c r="G1237">
        <v>-32.1070059355363</v>
      </c>
      <c r="H1237">
        <v>-7.5704689619203496</v>
      </c>
      <c r="I1237">
        <v>-26.889328461899801</v>
      </c>
      <c r="J1237">
        <v>-5.86579242686184</v>
      </c>
      <c r="K1237">
        <v>266.34421017745001</v>
      </c>
      <c r="L1237">
        <v>269.46048305839798</v>
      </c>
      <c r="M1237">
        <v>35.634155535632999</v>
      </c>
      <c r="N1237">
        <v>0.53411095837942002</v>
      </c>
      <c r="O1237">
        <v>59.728867623604401</v>
      </c>
      <c r="P1237">
        <v>12.139503688799399</v>
      </c>
      <c r="Q1237">
        <v>0.13192459106323101</v>
      </c>
    </row>
    <row r="1238" spans="1:17" hidden="1" x14ac:dyDescent="0.3">
      <c r="A1238" t="s">
        <v>2637</v>
      </c>
      <c r="B1238" t="s">
        <v>2638</v>
      </c>
      <c r="C1238" t="s">
        <v>3157</v>
      </c>
      <c r="D1238" t="s">
        <v>448</v>
      </c>
      <c r="E1238">
        <v>1712.809557</v>
      </c>
      <c r="F1238">
        <v>556.20000000000005</v>
      </c>
      <c r="G1238">
        <v>-18.9636434175106</v>
      </c>
      <c r="H1238">
        <v>-9.4515853086662993</v>
      </c>
      <c r="I1238">
        <v>-2.2167548681254998</v>
      </c>
      <c r="J1238">
        <v>2.1075358615697</v>
      </c>
      <c r="K1238">
        <v>605.68553420150101</v>
      </c>
      <c r="L1238">
        <v>563.03984826243504</v>
      </c>
      <c r="M1238">
        <v>34.3351332213973</v>
      </c>
      <c r="N1238">
        <v>0.564871348078961</v>
      </c>
      <c r="O1238">
        <v>30.708378281193799</v>
      </c>
      <c r="P1238">
        <v>38.186335403726702</v>
      </c>
      <c r="Q1238">
        <v>-6.9848232187636999E-2</v>
      </c>
    </row>
    <row r="1239" spans="1:17" hidden="1" x14ac:dyDescent="0.3">
      <c r="A1239" t="s">
        <v>2639</v>
      </c>
      <c r="B1239" t="s">
        <v>2640</v>
      </c>
      <c r="C1239" t="s">
        <v>3157</v>
      </c>
      <c r="D1239" t="s">
        <v>133</v>
      </c>
      <c r="E1239">
        <v>1712.3464477</v>
      </c>
      <c r="F1239">
        <v>52.85</v>
      </c>
      <c r="G1239">
        <v>17.911153841169199</v>
      </c>
      <c r="H1239">
        <v>-5.3439276593300198</v>
      </c>
      <c r="I1239">
        <v>-2.1007635035375598</v>
      </c>
      <c r="J1239">
        <v>-0.285848721650795</v>
      </c>
      <c r="K1239">
        <v>55.7415348844671</v>
      </c>
      <c r="L1239">
        <v>55.197655751367201</v>
      </c>
      <c r="M1239">
        <v>55.032259627024303</v>
      </c>
      <c r="N1239">
        <v>0.617601994733462</v>
      </c>
      <c r="O1239">
        <v>48.022705771050099</v>
      </c>
      <c r="P1239">
        <v>50.569800569800499</v>
      </c>
      <c r="Q1239">
        <v>0.14179565412589401</v>
      </c>
    </row>
    <row r="1240" spans="1:17" hidden="1" x14ac:dyDescent="0.3">
      <c r="A1240" t="s">
        <v>2641</v>
      </c>
      <c r="B1240" t="s">
        <v>2642</v>
      </c>
      <c r="C1240" t="s">
        <v>3157</v>
      </c>
      <c r="D1240" t="s">
        <v>141</v>
      </c>
      <c r="E1240">
        <v>1707.7084079159999</v>
      </c>
      <c r="F1240">
        <v>104.53</v>
      </c>
      <c r="G1240">
        <v>-12.7339180848944</v>
      </c>
      <c r="H1240">
        <v>-10.9826085034287</v>
      </c>
      <c r="I1240">
        <v>-24.421416449872901</v>
      </c>
      <c r="J1240">
        <v>-1.0901992446062201</v>
      </c>
      <c r="K1240">
        <v>116.65451870146801</v>
      </c>
      <c r="L1240">
        <v>123.393459839187</v>
      </c>
      <c r="M1240">
        <v>21.658390837999601</v>
      </c>
      <c r="N1240">
        <v>0.48410344506416703</v>
      </c>
      <c r="O1240">
        <v>162.50837080264</v>
      </c>
      <c r="P1240">
        <v>12.482513720004301</v>
      </c>
    </row>
    <row r="1241" spans="1:17" hidden="1" x14ac:dyDescent="0.3">
      <c r="A1241" t="s">
        <v>2643</v>
      </c>
      <c r="B1241" t="s">
        <v>2644</v>
      </c>
      <c r="C1241" t="s">
        <v>3157</v>
      </c>
      <c r="D1241" t="s">
        <v>268</v>
      </c>
      <c r="E1241">
        <v>1703.24814436</v>
      </c>
      <c r="F1241">
        <v>51.08</v>
      </c>
      <c r="G1241">
        <v>4.7179860540928198</v>
      </c>
      <c r="H1241">
        <v>-4.7032912242339302</v>
      </c>
      <c r="I1241">
        <v>-31.4336009992968</v>
      </c>
      <c r="J1241">
        <v>-1.17207941346017</v>
      </c>
      <c r="K1241">
        <v>56.581531393629199</v>
      </c>
      <c r="L1241">
        <v>58.649632495842098</v>
      </c>
      <c r="M1241">
        <v>24.228798223492099</v>
      </c>
      <c r="N1241">
        <v>0.51324012877803205</v>
      </c>
      <c r="O1241">
        <v>87.744714173844898</v>
      </c>
      <c r="P1241">
        <v>40.3296703296703</v>
      </c>
      <c r="Q1241">
        <v>-9.9486950560190007E-3</v>
      </c>
    </row>
    <row r="1242" spans="1:17" hidden="1" x14ac:dyDescent="0.3">
      <c r="A1242" t="s">
        <v>2645</v>
      </c>
      <c r="B1242" t="s">
        <v>2646</v>
      </c>
      <c r="C1242" t="s">
        <v>3157</v>
      </c>
      <c r="D1242" t="s">
        <v>609</v>
      </c>
      <c r="E1242">
        <v>1701.0937799999999</v>
      </c>
      <c r="F1242">
        <v>115.61</v>
      </c>
      <c r="G1242">
        <v>14.505264384203301</v>
      </c>
      <c r="H1242">
        <v>-13.621095966878</v>
      </c>
      <c r="I1242">
        <v>28.190201460929099</v>
      </c>
      <c r="J1242">
        <v>-4.6315817490534004</v>
      </c>
      <c r="K1242">
        <v>121.051875514543</v>
      </c>
      <c r="L1242">
        <v>103.293051979902</v>
      </c>
      <c r="M1242">
        <v>54.219977380712301</v>
      </c>
      <c r="N1242">
        <v>0.28583626867290601</v>
      </c>
      <c r="O1242">
        <v>37.998443041259399</v>
      </c>
      <c r="P1242">
        <v>64.090554254488595</v>
      </c>
    </row>
    <row r="1243" spans="1:17" hidden="1" x14ac:dyDescent="0.3">
      <c r="A1243" t="s">
        <v>2647</v>
      </c>
      <c r="B1243" t="s">
        <v>2648</v>
      </c>
      <c r="C1243" t="s">
        <v>3157</v>
      </c>
      <c r="D1243" t="s">
        <v>234</v>
      </c>
      <c r="E1243">
        <v>1700.4391559999999</v>
      </c>
      <c r="F1243">
        <v>940.55</v>
      </c>
      <c r="G1243">
        <v>66.261444878217006</v>
      </c>
      <c r="H1243">
        <v>-0.60748235326446798</v>
      </c>
      <c r="I1243">
        <v>57.995662160748402</v>
      </c>
      <c r="J1243">
        <v>4.4680219220904904</v>
      </c>
      <c r="K1243">
        <v>898.42672254923195</v>
      </c>
      <c r="L1243">
        <v>705.78043356675505</v>
      </c>
      <c r="M1243">
        <v>47.013404089866697</v>
      </c>
      <c r="N1243">
        <v>0.42637769105982898</v>
      </c>
      <c r="O1243">
        <v>10.2971665514858</v>
      </c>
      <c r="P1243">
        <v>136.31909547738601</v>
      </c>
      <c r="Q1243">
        <v>5.1164768808150997E-2</v>
      </c>
    </row>
    <row r="1244" spans="1:17" hidden="1" x14ac:dyDescent="0.3">
      <c r="A1244" t="s">
        <v>2649</v>
      </c>
      <c r="B1244" t="s">
        <v>2650</v>
      </c>
      <c r="C1244" t="s">
        <v>3157</v>
      </c>
      <c r="D1244" t="s">
        <v>89</v>
      </c>
      <c r="E1244">
        <v>1700.3727692160001</v>
      </c>
      <c r="F1244">
        <v>176.88</v>
      </c>
      <c r="G1244">
        <v>31.812350119414699</v>
      </c>
      <c r="H1244">
        <v>16.778406891685101</v>
      </c>
      <c r="I1244">
        <v>39.431420771385298</v>
      </c>
      <c r="J1244">
        <v>26.598183686014899</v>
      </c>
      <c r="K1244">
        <v>127.46822188509999</v>
      </c>
      <c r="L1244">
        <v>113.168852733717</v>
      </c>
      <c r="M1244">
        <v>87.709533251392401</v>
      </c>
      <c r="N1244">
        <v>1.3731177584145899</v>
      </c>
      <c r="O1244">
        <v>1.70737222976029</v>
      </c>
      <c r="P1244">
        <v>102.379862700228</v>
      </c>
      <c r="Q1244">
        <v>-1.4498259009000001E-3</v>
      </c>
    </row>
    <row r="1245" spans="1:17" hidden="1" x14ac:dyDescent="0.3">
      <c r="A1245" t="s">
        <v>2651</v>
      </c>
      <c r="B1245" t="s">
        <v>2652</v>
      </c>
      <c r="C1245" t="s">
        <v>3157</v>
      </c>
      <c r="D1245" t="s">
        <v>21</v>
      </c>
      <c r="E1245">
        <v>1694.7237946499999</v>
      </c>
      <c r="F1245">
        <v>1333.05</v>
      </c>
      <c r="G1245">
        <v>60.3606883016148</v>
      </c>
      <c r="H1245">
        <v>-4.0322548087470897</v>
      </c>
      <c r="I1245">
        <v>-4.9887663640543201</v>
      </c>
      <c r="J1245">
        <v>-1.9148366890703901</v>
      </c>
      <c r="K1245">
        <v>1391.7729083750701</v>
      </c>
      <c r="L1245">
        <v>1163.2362778824199</v>
      </c>
      <c r="M1245">
        <v>33.727378824026502</v>
      </c>
      <c r="N1245">
        <v>0.39048575269555402</v>
      </c>
      <c r="O1245">
        <v>30.295187727392001</v>
      </c>
      <c r="P1245">
        <v>124.816594991145</v>
      </c>
      <c r="Q1245">
        <v>0.17011094934652499</v>
      </c>
    </row>
    <row r="1246" spans="1:17" hidden="1" x14ac:dyDescent="0.3">
      <c r="A1246" t="s">
        <v>2653</v>
      </c>
      <c r="B1246" t="s">
        <v>2654</v>
      </c>
      <c r="C1246" t="s">
        <v>3157</v>
      </c>
      <c r="D1246" t="s">
        <v>2655</v>
      </c>
      <c r="E1246">
        <v>1693.5523172999999</v>
      </c>
      <c r="F1246">
        <v>474.75</v>
      </c>
      <c r="G1246">
        <v>413.15560094042701</v>
      </c>
      <c r="H1246">
        <v>-18.8014475048567</v>
      </c>
      <c r="I1246">
        <v>-11.8847933748667</v>
      </c>
      <c r="J1246">
        <v>5.8700272674824499</v>
      </c>
      <c r="K1246">
        <v>548.16879787561902</v>
      </c>
      <c r="L1246">
        <v>473.11072961351402</v>
      </c>
      <c r="M1246">
        <v>49.434015171550797</v>
      </c>
      <c r="N1246">
        <v>0.85980856138656603</v>
      </c>
      <c r="O1246">
        <v>68.088467614533897</v>
      </c>
      <c r="P1246">
        <v>438.08228493709601</v>
      </c>
    </row>
    <row r="1247" spans="1:17" hidden="1" x14ac:dyDescent="0.3">
      <c r="A1247" t="s">
        <v>2656</v>
      </c>
      <c r="B1247" t="s">
        <v>2657</v>
      </c>
      <c r="C1247" t="s">
        <v>3157</v>
      </c>
      <c r="D1247" t="s">
        <v>609</v>
      </c>
      <c r="E1247">
        <v>1692.3029750000001</v>
      </c>
      <c r="F1247">
        <v>56.84</v>
      </c>
      <c r="G1247">
        <v>-10.904617798072801</v>
      </c>
      <c r="H1247">
        <v>-10.5299286523577</v>
      </c>
      <c r="I1247">
        <v>-13.408966062081101</v>
      </c>
      <c r="J1247">
        <v>-1.3057598461886499</v>
      </c>
      <c r="K1247">
        <v>60.568266159264603</v>
      </c>
      <c r="L1247">
        <v>58.024636077640302</v>
      </c>
      <c r="M1247">
        <v>29.188193916460101</v>
      </c>
      <c r="N1247">
        <v>0.34461057999084899</v>
      </c>
      <c r="O1247">
        <v>37.227304714989401</v>
      </c>
      <c r="P1247">
        <v>26.451612903225701</v>
      </c>
      <c r="Q1247">
        <v>7.1071011628524999E-2</v>
      </c>
    </row>
    <row r="1248" spans="1:17" hidden="1" x14ac:dyDescent="0.3">
      <c r="A1248" t="s">
        <v>2658</v>
      </c>
      <c r="B1248" t="s">
        <v>2659</v>
      </c>
      <c r="C1248" t="s">
        <v>3157</v>
      </c>
      <c r="D1248" t="s">
        <v>258</v>
      </c>
      <c r="E1248">
        <v>1691.6138745999999</v>
      </c>
      <c r="F1248">
        <v>538.6</v>
      </c>
      <c r="G1248">
        <v>27.2417013684959</v>
      </c>
      <c r="H1248">
        <v>0.68987269409058505</v>
      </c>
      <c r="I1248">
        <v>24.090521233764399</v>
      </c>
      <c r="J1248">
        <v>4.7044428242310099</v>
      </c>
      <c r="K1248">
        <v>562.47509483505496</v>
      </c>
      <c r="L1248">
        <v>503.13312881532102</v>
      </c>
      <c r="M1248">
        <v>42.645321041312698</v>
      </c>
      <c r="N1248">
        <v>0.377307422607077</v>
      </c>
      <c r="O1248">
        <v>38.618640920906003</v>
      </c>
      <c r="P1248">
        <v>80.617035546612996</v>
      </c>
      <c r="Q1248">
        <v>0.10302886284401699</v>
      </c>
    </row>
    <row r="1249" spans="1:17" hidden="1" x14ac:dyDescent="0.3">
      <c r="A1249" t="s">
        <v>2660</v>
      </c>
      <c r="B1249" t="s">
        <v>2661</v>
      </c>
      <c r="C1249" t="s">
        <v>3157</v>
      </c>
      <c r="D1249" t="s">
        <v>384</v>
      </c>
      <c r="E1249">
        <v>1687.8223733699999</v>
      </c>
      <c r="F1249">
        <v>194.02</v>
      </c>
      <c r="G1249">
        <v>19.756388337410399</v>
      </c>
      <c r="H1249">
        <v>1.0840784704944399</v>
      </c>
      <c r="I1249">
        <v>-9.8200390900036307</v>
      </c>
      <c r="J1249">
        <v>-0.487692003389393</v>
      </c>
      <c r="K1249">
        <v>200.364265431219</v>
      </c>
      <c r="L1249">
        <v>191.47062591408499</v>
      </c>
      <c r="M1249">
        <v>42.312757168506799</v>
      </c>
      <c r="N1249">
        <v>0.56901467772441405</v>
      </c>
      <c r="O1249">
        <v>24.987114730440101</v>
      </c>
      <c r="P1249">
        <v>66.898924731182802</v>
      </c>
      <c r="Q1249">
        <v>7.4222239982659005E-2</v>
      </c>
    </row>
    <row r="1250" spans="1:17" hidden="1" x14ac:dyDescent="0.3">
      <c r="A1250" t="s">
        <v>2662</v>
      </c>
      <c r="B1250" t="s">
        <v>2663</v>
      </c>
      <c r="C1250" t="s">
        <v>3157</v>
      </c>
      <c r="D1250" t="s">
        <v>384</v>
      </c>
      <c r="E1250">
        <v>1684.2067494</v>
      </c>
      <c r="F1250">
        <v>338.7</v>
      </c>
      <c r="G1250">
        <v>27.6752533766136</v>
      </c>
      <c r="H1250">
        <v>45.310017370589897</v>
      </c>
      <c r="I1250">
        <v>44.984927576164601</v>
      </c>
      <c r="J1250">
        <v>0.93431128068287295</v>
      </c>
      <c r="K1250">
        <v>276.68436499452503</v>
      </c>
      <c r="L1250">
        <v>237.68909881760601</v>
      </c>
      <c r="M1250">
        <v>71.674481740788295</v>
      </c>
      <c r="N1250">
        <v>0.81744491057316604</v>
      </c>
      <c r="O1250">
        <v>3.0410392677885998</v>
      </c>
      <c r="P1250">
        <v>84.728661030815303</v>
      </c>
      <c r="Q1250">
        <v>0.115468807535638</v>
      </c>
    </row>
    <row r="1251" spans="1:17" hidden="1" x14ac:dyDescent="0.3">
      <c r="A1251" t="s">
        <v>2664</v>
      </c>
      <c r="B1251" t="s">
        <v>2665</v>
      </c>
      <c r="C1251" t="s">
        <v>3157</v>
      </c>
      <c r="D1251" t="s">
        <v>529</v>
      </c>
      <c r="E1251">
        <v>1683.3666000000001</v>
      </c>
      <c r="F1251">
        <v>160.78</v>
      </c>
      <c r="G1251">
        <v>52.4368019382459</v>
      </c>
      <c r="H1251">
        <v>-1.4381679360661399</v>
      </c>
      <c r="I1251">
        <v>3.7548071551165201</v>
      </c>
      <c r="J1251">
        <v>7.4415299512691604</v>
      </c>
      <c r="K1251">
        <v>153.82815472319999</v>
      </c>
      <c r="L1251">
        <v>141.182184662271</v>
      </c>
      <c r="M1251">
        <v>62.2700294646</v>
      </c>
      <c r="N1251">
        <v>1.17776833034777</v>
      </c>
      <c r="O1251">
        <v>13.8201268814529</v>
      </c>
      <c r="P1251">
        <v>105.73256557901399</v>
      </c>
      <c r="Q1251">
        <v>9.0130856249459004E-2</v>
      </c>
    </row>
    <row r="1252" spans="1:17" hidden="1" x14ac:dyDescent="0.3">
      <c r="A1252" t="s">
        <v>2666</v>
      </c>
      <c r="B1252" t="s">
        <v>2667</v>
      </c>
      <c r="C1252" t="s">
        <v>3157</v>
      </c>
      <c r="D1252" t="s">
        <v>72</v>
      </c>
      <c r="E1252">
        <v>1672.866405</v>
      </c>
      <c r="F1252">
        <v>144.74</v>
      </c>
      <c r="G1252">
        <v>22.391382161092199</v>
      </c>
      <c r="H1252">
        <v>14.962747683895399</v>
      </c>
      <c r="I1252">
        <v>35.270724856499399</v>
      </c>
      <c r="J1252">
        <v>20.331344522063102</v>
      </c>
      <c r="K1252">
        <v>124.27808647684699</v>
      </c>
      <c r="L1252">
        <v>108.295259397686</v>
      </c>
      <c r="M1252">
        <v>72.117783711688702</v>
      </c>
      <c r="N1252">
        <v>1.0329057719870101</v>
      </c>
      <c r="O1252">
        <v>4.6704435539588198</v>
      </c>
      <c r="P1252">
        <v>73.549160671462801</v>
      </c>
    </row>
    <row r="1253" spans="1:17" hidden="1" x14ac:dyDescent="0.3">
      <c r="A1253" t="s">
        <v>2668</v>
      </c>
      <c r="B1253" t="s">
        <v>2669</v>
      </c>
      <c r="C1253" t="s">
        <v>3157</v>
      </c>
      <c r="D1253" t="s">
        <v>268</v>
      </c>
      <c r="E1253">
        <v>1672.43038809</v>
      </c>
      <c r="F1253">
        <v>1118.0999999999999</v>
      </c>
      <c r="G1253">
        <v>-4.9138036231377704</v>
      </c>
      <c r="H1253">
        <v>-2.1006264208371501</v>
      </c>
      <c r="I1253">
        <v>25.2739924154275</v>
      </c>
      <c r="J1253">
        <v>1.00331513161164</v>
      </c>
      <c r="K1253">
        <v>1160.7125024944501</v>
      </c>
      <c r="L1253">
        <v>1059.4371097118001</v>
      </c>
      <c r="M1253">
        <v>41.996697384342603</v>
      </c>
      <c r="N1253">
        <v>0.426102817339366</v>
      </c>
      <c r="O1253">
        <v>19.944548788122699</v>
      </c>
      <c r="P1253">
        <v>44.029370088883098</v>
      </c>
      <c r="Q1253">
        <v>0.12923727756915601</v>
      </c>
    </row>
    <row r="1254" spans="1:17" hidden="1" x14ac:dyDescent="0.3">
      <c r="A1254" t="s">
        <v>2670</v>
      </c>
      <c r="B1254" t="s">
        <v>2671</v>
      </c>
      <c r="C1254" t="s">
        <v>3157</v>
      </c>
      <c r="D1254" t="s">
        <v>448</v>
      </c>
      <c r="E1254">
        <v>1670.73178052</v>
      </c>
      <c r="F1254">
        <v>496.45</v>
      </c>
      <c r="G1254">
        <v>9.1402887281491108</v>
      </c>
      <c r="H1254">
        <v>3.9640892183070999</v>
      </c>
      <c r="I1254">
        <v>42.285442744861101</v>
      </c>
      <c r="J1254">
        <v>4.3119010398021702</v>
      </c>
      <c r="K1254">
        <v>493.205769956918</v>
      </c>
      <c r="L1254">
        <v>431.883120696292</v>
      </c>
      <c r="M1254">
        <v>47.069721185310897</v>
      </c>
      <c r="N1254">
        <v>0.31543216436335197</v>
      </c>
      <c r="O1254">
        <v>13.7677510323295</v>
      </c>
      <c r="P1254">
        <v>69.436860068259307</v>
      </c>
      <c r="Q1254">
        <v>-7.8410772422779995E-2</v>
      </c>
    </row>
    <row r="1255" spans="1:17" hidden="1" x14ac:dyDescent="0.3">
      <c r="A1255" t="s">
        <v>2672</v>
      </c>
      <c r="B1255" t="s">
        <v>2673</v>
      </c>
      <c r="C1255" t="s">
        <v>3157</v>
      </c>
      <c r="D1255" t="s">
        <v>529</v>
      </c>
      <c r="E1255">
        <v>1668.38241552</v>
      </c>
      <c r="F1255">
        <v>142.69999999999999</v>
      </c>
      <c r="G1255">
        <v>182.339040831847</v>
      </c>
      <c r="H1255">
        <v>58.968636262728197</v>
      </c>
      <c r="I1255">
        <v>78.288600961329493</v>
      </c>
      <c r="J1255">
        <v>18.309422286543899</v>
      </c>
      <c r="K1255">
        <v>106.374668612419</v>
      </c>
      <c r="L1255">
        <v>84.668156329733307</v>
      </c>
      <c r="M1255">
        <v>65.198818684826804</v>
      </c>
      <c r="N1255">
        <v>2.6118693189155202</v>
      </c>
      <c r="O1255">
        <v>16.461107217939698</v>
      </c>
      <c r="P1255">
        <v>232.833999381674</v>
      </c>
      <c r="Q1255">
        <v>0.13481878146984699</v>
      </c>
    </row>
    <row r="1256" spans="1:17" hidden="1" x14ac:dyDescent="0.3">
      <c r="A1256" t="s">
        <v>2674</v>
      </c>
      <c r="B1256" t="s">
        <v>2675</v>
      </c>
      <c r="C1256" t="s">
        <v>3157</v>
      </c>
      <c r="D1256" t="s">
        <v>127</v>
      </c>
      <c r="E1256">
        <v>1664.7212376</v>
      </c>
      <c r="F1256">
        <v>56.4</v>
      </c>
      <c r="G1256">
        <v>-16.465145535130102</v>
      </c>
      <c r="H1256">
        <v>-7.3613886554818402</v>
      </c>
      <c r="I1256">
        <v>-13.575742648310699</v>
      </c>
      <c r="J1256">
        <v>0.35276897538789798</v>
      </c>
      <c r="K1256">
        <v>58.439484936075999</v>
      </c>
      <c r="L1256">
        <v>58.216628857387903</v>
      </c>
      <c r="M1256">
        <v>38.972520956933998</v>
      </c>
      <c r="N1256">
        <v>0.47408663019797298</v>
      </c>
      <c r="O1256">
        <v>53.014184397163099</v>
      </c>
      <c r="P1256">
        <v>24.958457959454901</v>
      </c>
      <c r="Q1256">
        <v>8.5680269214796004E-2</v>
      </c>
    </row>
    <row r="1257" spans="1:17" hidden="1" x14ac:dyDescent="0.3">
      <c r="A1257" t="s">
        <v>2676</v>
      </c>
      <c r="B1257" t="s">
        <v>2677</v>
      </c>
      <c r="C1257" t="s">
        <v>3157</v>
      </c>
      <c r="D1257" t="s">
        <v>258</v>
      </c>
      <c r="E1257">
        <v>1659.7619999999999</v>
      </c>
      <c r="F1257">
        <v>3191.85</v>
      </c>
      <c r="G1257">
        <v>156.877050608019</v>
      </c>
      <c r="H1257">
        <v>18.2845514093265</v>
      </c>
      <c r="I1257">
        <v>145.45177243154299</v>
      </c>
      <c r="J1257">
        <v>-6.3334023926008296</v>
      </c>
      <c r="K1257">
        <v>2622.4417551218598</v>
      </c>
      <c r="L1257">
        <v>1846.18487876471</v>
      </c>
      <c r="M1257">
        <v>58.224691883203697</v>
      </c>
      <c r="N1257">
        <v>1.24964563128408</v>
      </c>
      <c r="O1257">
        <v>9.6464432852421105</v>
      </c>
      <c r="P1257">
        <v>217.89751506399</v>
      </c>
      <c r="Q1257">
        <v>0.113533550187624</v>
      </c>
    </row>
    <row r="1258" spans="1:17" hidden="1" x14ac:dyDescent="0.3">
      <c r="A1258" t="s">
        <v>2678</v>
      </c>
      <c r="B1258" t="s">
        <v>2679</v>
      </c>
      <c r="C1258" t="s">
        <v>3157</v>
      </c>
      <c r="D1258" t="s">
        <v>395</v>
      </c>
      <c r="E1258">
        <v>1658.446896384</v>
      </c>
      <c r="F1258">
        <v>81.44</v>
      </c>
      <c r="G1258">
        <v>-17.556875163445099</v>
      </c>
      <c r="H1258">
        <v>-2.0094824285001001</v>
      </c>
      <c r="I1258">
        <v>-5.3600846968020699</v>
      </c>
      <c r="J1258">
        <v>1.0906733222871701</v>
      </c>
      <c r="K1258">
        <v>85.118502142195396</v>
      </c>
      <c r="L1258">
        <v>81.839021118174301</v>
      </c>
      <c r="M1258">
        <v>34.548953880161797</v>
      </c>
      <c r="N1258">
        <v>0.36437644237630801</v>
      </c>
      <c r="O1258">
        <v>31.999017681728802</v>
      </c>
      <c r="P1258">
        <v>28.0503144654088</v>
      </c>
      <c r="Q1258">
        <v>5.6132076238182997E-2</v>
      </c>
    </row>
    <row r="1259" spans="1:17" hidden="1" x14ac:dyDescent="0.3">
      <c r="A1259" t="s">
        <v>2680</v>
      </c>
      <c r="B1259" t="s">
        <v>2681</v>
      </c>
      <c r="C1259" t="s">
        <v>3157</v>
      </c>
      <c r="D1259" t="s">
        <v>21</v>
      </c>
      <c r="E1259">
        <v>1657.9298687999999</v>
      </c>
      <c r="F1259">
        <v>1088</v>
      </c>
      <c r="G1259">
        <v>56.240579345267903</v>
      </c>
      <c r="H1259">
        <v>-3.11631882249696</v>
      </c>
      <c r="I1259">
        <v>38.114192545066103</v>
      </c>
      <c r="J1259">
        <v>3.3301567457993699</v>
      </c>
      <c r="K1259">
        <v>1063.2775976297801</v>
      </c>
      <c r="L1259">
        <v>950.73869134390895</v>
      </c>
      <c r="M1259">
        <v>68.342328816383699</v>
      </c>
      <c r="N1259">
        <v>0.60644211452986196</v>
      </c>
      <c r="O1259">
        <v>15.0643382352941</v>
      </c>
      <c r="P1259">
        <v>81.636060100166901</v>
      </c>
      <c r="Q1259">
        <v>9.1898535925274E-2</v>
      </c>
    </row>
    <row r="1260" spans="1:17" hidden="1" x14ac:dyDescent="0.3">
      <c r="A1260" t="s">
        <v>2682</v>
      </c>
      <c r="B1260" t="s">
        <v>2683</v>
      </c>
      <c r="C1260" t="s">
        <v>3157</v>
      </c>
      <c r="D1260" t="s">
        <v>448</v>
      </c>
      <c r="E1260">
        <v>1650.1176038900001</v>
      </c>
      <c r="F1260">
        <v>5353.85</v>
      </c>
      <c r="G1260">
        <v>-40.100073722075201</v>
      </c>
      <c r="H1260">
        <v>-3.3132020835025702</v>
      </c>
      <c r="I1260">
        <v>-5.2249864240191002</v>
      </c>
      <c r="J1260">
        <v>0.51083277230453406</v>
      </c>
      <c r="K1260">
        <v>5596.1332986082898</v>
      </c>
      <c r="L1260">
        <v>5721.4435682486201</v>
      </c>
      <c r="M1260">
        <v>40.765221320924098</v>
      </c>
      <c r="N1260">
        <v>0.52264712743039798</v>
      </c>
      <c r="O1260">
        <v>19.5392101011421</v>
      </c>
      <c r="P1260">
        <v>19.9339157706093</v>
      </c>
      <c r="Q1260">
        <v>-0.119254714034222</v>
      </c>
    </row>
    <row r="1261" spans="1:17" hidden="1" x14ac:dyDescent="0.3">
      <c r="A1261" t="s">
        <v>2684</v>
      </c>
      <c r="B1261" t="s">
        <v>2685</v>
      </c>
      <c r="C1261" t="s">
        <v>3157</v>
      </c>
      <c r="D1261" t="s">
        <v>190</v>
      </c>
      <c r="E1261">
        <v>1645.7085959999999</v>
      </c>
      <c r="F1261">
        <v>727.5</v>
      </c>
      <c r="G1261">
        <v>19.777443303182199</v>
      </c>
      <c r="H1261">
        <v>-6.2920537452074097</v>
      </c>
      <c r="I1261">
        <v>-9.6069642669997393</v>
      </c>
      <c r="J1261">
        <v>3.8824470765021499</v>
      </c>
      <c r="K1261">
        <v>759.566459673895</v>
      </c>
      <c r="L1261">
        <v>707.01625253157397</v>
      </c>
      <c r="M1261">
        <v>45.335005609175198</v>
      </c>
      <c r="N1261">
        <v>0.64455462929740903</v>
      </c>
      <c r="O1261">
        <v>19.175257731958698</v>
      </c>
      <c r="P1261">
        <v>57.433455961912998</v>
      </c>
      <c r="Q1261">
        <v>5.8535226133383002E-2</v>
      </c>
    </row>
    <row r="1262" spans="1:17" hidden="1" x14ac:dyDescent="0.3">
      <c r="A1262" t="s">
        <v>2686</v>
      </c>
      <c r="B1262" t="s">
        <v>2687</v>
      </c>
      <c r="C1262" t="s">
        <v>3157</v>
      </c>
      <c r="D1262" t="s">
        <v>725</v>
      </c>
      <c r="E1262">
        <v>1643.661594079</v>
      </c>
      <c r="F1262">
        <v>184.93</v>
      </c>
      <c r="G1262">
        <v>-6.9113681064324597</v>
      </c>
      <c r="H1262">
        <v>-7.9608788078404</v>
      </c>
      <c r="I1262">
        <v>6.2672494821342397</v>
      </c>
      <c r="J1262">
        <v>2.47295628027863</v>
      </c>
      <c r="K1262">
        <v>191.93993970563901</v>
      </c>
      <c r="M1262">
        <v>37.519912250554398</v>
      </c>
      <c r="N1262">
        <v>0.456523887162815</v>
      </c>
      <c r="O1262">
        <v>24.371383766830601</v>
      </c>
      <c r="P1262">
        <v>34.007246376811601</v>
      </c>
    </row>
    <row r="1263" spans="1:17" hidden="1" x14ac:dyDescent="0.3">
      <c r="A1263" t="s">
        <v>2688</v>
      </c>
      <c r="B1263" t="s">
        <v>2689</v>
      </c>
      <c r="C1263" t="s">
        <v>3157</v>
      </c>
      <c r="D1263" t="s">
        <v>51</v>
      </c>
      <c r="E1263">
        <v>1642.6075129349999</v>
      </c>
      <c r="F1263">
        <v>619.04999999999995</v>
      </c>
      <c r="G1263">
        <v>22.712238016209898</v>
      </c>
      <c r="H1263">
        <v>-2.2077056534877699</v>
      </c>
      <c r="I1263">
        <v>15.562987576473899</v>
      </c>
      <c r="J1263">
        <v>1.7108990090610401</v>
      </c>
      <c r="K1263">
        <v>627.77072696933806</v>
      </c>
      <c r="L1263">
        <v>555.11034532237898</v>
      </c>
      <c r="M1263">
        <v>49.344499523955001</v>
      </c>
      <c r="N1263">
        <v>0.47720328236736298</v>
      </c>
      <c r="O1263">
        <v>17.123011065341998</v>
      </c>
      <c r="P1263">
        <v>56.880385200202703</v>
      </c>
      <c r="Q1263">
        <v>4.7467325751428001E-2</v>
      </c>
    </row>
    <row r="1264" spans="1:17" hidden="1" x14ac:dyDescent="0.3">
      <c r="A1264" t="s">
        <v>2690</v>
      </c>
      <c r="B1264" t="s">
        <v>2691</v>
      </c>
      <c r="C1264" t="s">
        <v>3157</v>
      </c>
      <c r="D1264" t="s">
        <v>1558</v>
      </c>
      <c r="E1264">
        <v>1640.49351015</v>
      </c>
      <c r="F1264">
        <v>133.30000000000001</v>
      </c>
      <c r="G1264">
        <v>321.48992685396701</v>
      </c>
      <c r="H1264">
        <v>12.5072990948503</v>
      </c>
      <c r="I1264">
        <v>138.15819530918299</v>
      </c>
      <c r="J1264">
        <v>8.3959097660354303</v>
      </c>
      <c r="K1264">
        <v>110.978283921741</v>
      </c>
      <c r="L1264">
        <v>78.157179095224706</v>
      </c>
      <c r="M1264">
        <v>75.605224155152897</v>
      </c>
      <c r="N1264">
        <v>2.2360631102691602</v>
      </c>
      <c r="O1264">
        <v>0.52513128282070098</v>
      </c>
      <c r="P1264">
        <v>403.01886792452802</v>
      </c>
      <c r="Q1264">
        <v>7.3227286140154002E-2</v>
      </c>
    </row>
    <row r="1265" spans="1:17" hidden="1" x14ac:dyDescent="0.3">
      <c r="A1265" t="s">
        <v>2692</v>
      </c>
      <c r="B1265" t="s">
        <v>2693</v>
      </c>
      <c r="C1265" t="s">
        <v>3157</v>
      </c>
      <c r="D1265" t="s">
        <v>268</v>
      </c>
      <c r="E1265">
        <v>1638.73976057</v>
      </c>
      <c r="F1265">
        <v>1147.8499999999999</v>
      </c>
      <c r="G1265">
        <v>167.33302319620199</v>
      </c>
      <c r="H1265">
        <v>28.563989673369601</v>
      </c>
      <c r="I1265">
        <v>71.746458410058096</v>
      </c>
      <c r="J1265">
        <v>8.92407774437409</v>
      </c>
      <c r="K1265">
        <v>974.74378544024603</v>
      </c>
      <c r="L1265">
        <v>726.51889945376001</v>
      </c>
      <c r="M1265">
        <v>65.897163542709706</v>
      </c>
      <c r="N1265">
        <v>0.77673704600897697</v>
      </c>
      <c r="O1265">
        <v>7.1568584745393702</v>
      </c>
      <c r="P1265">
        <v>240.15409690324401</v>
      </c>
      <c r="Q1265">
        <v>0.166498506264319</v>
      </c>
    </row>
    <row r="1266" spans="1:17" hidden="1" x14ac:dyDescent="0.3">
      <c r="A1266" t="s">
        <v>2694</v>
      </c>
      <c r="B1266" t="s">
        <v>2695</v>
      </c>
      <c r="C1266" t="s">
        <v>3157</v>
      </c>
      <c r="D1266" t="s">
        <v>202</v>
      </c>
      <c r="E1266">
        <v>1627.5495468199999</v>
      </c>
      <c r="F1266">
        <v>2673.1</v>
      </c>
      <c r="G1266">
        <v>44.944947930123398</v>
      </c>
      <c r="H1266">
        <v>-1.82402769533871</v>
      </c>
      <c r="I1266">
        <v>12.055282131832801</v>
      </c>
      <c r="J1266">
        <v>2.08363005135906</v>
      </c>
      <c r="K1266">
        <v>2667.77397468865</v>
      </c>
      <c r="L1266">
        <v>2266.1915159167802</v>
      </c>
      <c r="M1266">
        <v>61.019388954353097</v>
      </c>
      <c r="N1266">
        <v>0.40317258752288598</v>
      </c>
      <c r="O1266">
        <v>29.0262242340354</v>
      </c>
      <c r="P1266">
        <v>97.831557134399006</v>
      </c>
      <c r="Q1266">
        <v>0.128015194436681</v>
      </c>
    </row>
    <row r="1267" spans="1:17" hidden="1" x14ac:dyDescent="0.3">
      <c r="A1267" t="s">
        <v>2696</v>
      </c>
      <c r="B1267" t="s">
        <v>2697</v>
      </c>
      <c r="C1267" t="s">
        <v>3157</v>
      </c>
      <c r="D1267" t="s">
        <v>21</v>
      </c>
      <c r="E1267">
        <v>1624.165908035</v>
      </c>
      <c r="F1267">
        <v>290.95</v>
      </c>
      <c r="G1267">
        <v>111.791143630249</v>
      </c>
      <c r="H1267">
        <v>0.35618236750829702</v>
      </c>
      <c r="I1267">
        <v>100.391926300611</v>
      </c>
      <c r="J1267">
        <v>4.62988550224643</v>
      </c>
      <c r="K1267">
        <v>263.23588345628599</v>
      </c>
      <c r="L1267">
        <v>201.276964013693</v>
      </c>
      <c r="M1267">
        <v>56.838507321721401</v>
      </c>
      <c r="N1267">
        <v>0.52463663689556495</v>
      </c>
      <c r="O1267">
        <v>9.9501632582917807</v>
      </c>
      <c r="P1267">
        <v>163.30316742081399</v>
      </c>
      <c r="Q1267">
        <v>0.117682789886793</v>
      </c>
    </row>
    <row r="1268" spans="1:17" hidden="1" x14ac:dyDescent="0.3">
      <c r="A1268" t="s">
        <v>2698</v>
      </c>
      <c r="B1268" t="s">
        <v>2699</v>
      </c>
      <c r="C1268" t="s">
        <v>3157</v>
      </c>
      <c r="D1268" t="s">
        <v>609</v>
      </c>
      <c r="E1268">
        <v>1623.7554827199999</v>
      </c>
      <c r="F1268">
        <v>164.92</v>
      </c>
      <c r="G1268">
        <v>-10.952945226799899</v>
      </c>
      <c r="H1268">
        <v>5.0507302767791504</v>
      </c>
      <c r="I1268">
        <v>11.188944400694201</v>
      </c>
      <c r="J1268">
        <v>13.974687645323201</v>
      </c>
      <c r="K1268">
        <v>148.000113194758</v>
      </c>
      <c r="L1268">
        <v>142.888644593995</v>
      </c>
      <c r="M1268">
        <v>73.268770446023296</v>
      </c>
      <c r="N1268">
        <v>1.15680420030488</v>
      </c>
      <c r="O1268">
        <v>13.9643463497453</v>
      </c>
      <c r="P1268">
        <v>44.034934497816501</v>
      </c>
      <c r="Q1268">
        <v>-4.8087443533978001E-2</v>
      </c>
    </row>
    <row r="1269" spans="1:17" hidden="1" x14ac:dyDescent="0.3">
      <c r="A1269" t="s">
        <v>2700</v>
      </c>
      <c r="B1269" t="s">
        <v>2701</v>
      </c>
      <c r="C1269" t="s">
        <v>3157</v>
      </c>
      <c r="D1269" t="s">
        <v>2210</v>
      </c>
      <c r="E1269">
        <v>1620.1139108</v>
      </c>
      <c r="F1269">
        <v>1024.0999999999999</v>
      </c>
      <c r="G1269">
        <v>-46.472629528518297</v>
      </c>
      <c r="H1269">
        <v>-4.1629033663916202</v>
      </c>
      <c r="I1269">
        <v>-26.445496752527301</v>
      </c>
      <c r="J1269">
        <v>2.6950430519715498</v>
      </c>
      <c r="K1269">
        <v>1086.3415543185599</v>
      </c>
      <c r="L1269">
        <v>1123.08172709938</v>
      </c>
      <c r="M1269">
        <v>41.885506730134601</v>
      </c>
      <c r="N1269">
        <v>0.61060309393629497</v>
      </c>
      <c r="O1269">
        <v>41.6804999511766</v>
      </c>
      <c r="P1269">
        <v>9.4357768754007108</v>
      </c>
      <c r="Q1269">
        <v>9.1199403994384004E-2</v>
      </c>
    </row>
    <row r="1270" spans="1:17" hidden="1" x14ac:dyDescent="0.3">
      <c r="A1270" t="s">
        <v>2702</v>
      </c>
      <c r="B1270" t="s">
        <v>2703</v>
      </c>
      <c r="C1270" t="s">
        <v>3157</v>
      </c>
      <c r="D1270" t="s">
        <v>190</v>
      </c>
      <c r="E1270">
        <v>1617.2208000000001</v>
      </c>
      <c r="F1270">
        <v>1295.8499999999999</v>
      </c>
      <c r="G1270">
        <v>38.690740245755599</v>
      </c>
      <c r="H1270">
        <v>0.53177790043220696</v>
      </c>
      <c r="I1270">
        <v>14.6208448016109</v>
      </c>
      <c r="J1270">
        <v>3.9253301334184001</v>
      </c>
      <c r="K1270">
        <v>1301.4906794231199</v>
      </c>
      <c r="L1270">
        <v>1143.4143759184799</v>
      </c>
      <c r="M1270">
        <v>44.728339998307597</v>
      </c>
      <c r="N1270">
        <v>0.29760078509667798</v>
      </c>
      <c r="O1270">
        <v>15.754138210441001</v>
      </c>
      <c r="P1270">
        <v>73.022231123572894</v>
      </c>
      <c r="Q1270">
        <v>4.7049048652621002E-2</v>
      </c>
    </row>
    <row r="1271" spans="1:17" hidden="1" x14ac:dyDescent="0.3">
      <c r="A1271" t="s">
        <v>2704</v>
      </c>
      <c r="B1271" t="s">
        <v>2705</v>
      </c>
      <c r="C1271" t="s">
        <v>3157</v>
      </c>
      <c r="D1271" t="s">
        <v>448</v>
      </c>
      <c r="E1271">
        <v>1612.1894266199999</v>
      </c>
      <c r="F1271">
        <v>460.3</v>
      </c>
      <c r="G1271">
        <v>46.443383017478801</v>
      </c>
      <c r="H1271">
        <v>-7.1968303219227803</v>
      </c>
      <c r="I1271">
        <v>24.657326983511599</v>
      </c>
      <c r="J1271">
        <v>2.4384271738640901</v>
      </c>
      <c r="K1271">
        <v>457.85576354026898</v>
      </c>
      <c r="L1271">
        <v>392.83975315908799</v>
      </c>
      <c r="M1271">
        <v>42.6083201253768</v>
      </c>
      <c r="N1271">
        <v>0.36100337314095698</v>
      </c>
      <c r="O1271">
        <v>21.377362589615402</v>
      </c>
      <c r="P1271">
        <v>72.752861700131305</v>
      </c>
      <c r="Q1271">
        <v>5.5277046734767001E-2</v>
      </c>
    </row>
    <row r="1272" spans="1:17" hidden="1" x14ac:dyDescent="0.3">
      <c r="A1272" t="s">
        <v>2706</v>
      </c>
      <c r="B1272" t="s">
        <v>2707</v>
      </c>
      <c r="C1272" t="s">
        <v>3157</v>
      </c>
      <c r="D1272" t="s">
        <v>48</v>
      </c>
      <c r="E1272">
        <v>1605.6734074569999</v>
      </c>
      <c r="F1272">
        <v>166.73</v>
      </c>
      <c r="G1272">
        <v>52.823849052371898</v>
      </c>
      <c r="H1272">
        <v>-3.22559770618644</v>
      </c>
      <c r="I1272">
        <v>15.575339472005</v>
      </c>
      <c r="J1272">
        <v>-2.7234725732337499</v>
      </c>
      <c r="K1272">
        <v>174.47113267163201</v>
      </c>
      <c r="L1272">
        <v>152.93708141393799</v>
      </c>
      <c r="M1272">
        <v>46.609049653625497</v>
      </c>
      <c r="N1272">
        <v>0.73701336747133195</v>
      </c>
      <c r="O1272">
        <v>36.688058537755602</v>
      </c>
      <c r="P1272">
        <v>83.219780219780205</v>
      </c>
      <c r="Q1272">
        <v>0.14909867790197101</v>
      </c>
    </row>
    <row r="1273" spans="1:17" hidden="1" x14ac:dyDescent="0.3">
      <c r="A1273" t="s">
        <v>2708</v>
      </c>
      <c r="B1273" t="s">
        <v>2709</v>
      </c>
      <c r="C1273" t="s">
        <v>3157</v>
      </c>
      <c r="D1273" t="s">
        <v>67</v>
      </c>
      <c r="E1273">
        <v>1605.23122287</v>
      </c>
      <c r="F1273">
        <v>360.3</v>
      </c>
      <c r="G1273">
        <v>64.058367144165302</v>
      </c>
      <c r="H1273">
        <v>0.30180851655271301</v>
      </c>
      <c r="I1273">
        <v>18.535788229395799</v>
      </c>
      <c r="J1273">
        <v>-7.2842977650997502</v>
      </c>
      <c r="K1273">
        <v>366.26523090229801</v>
      </c>
      <c r="L1273">
        <v>309.889688118202</v>
      </c>
      <c r="M1273">
        <v>39.210483446436598</v>
      </c>
      <c r="N1273">
        <v>0.36554269836606801</v>
      </c>
      <c r="O1273">
        <v>23.272273105745199</v>
      </c>
      <c r="P1273">
        <v>113.701067615658</v>
      </c>
      <c r="Q1273">
        <v>8.8440317287212994E-2</v>
      </c>
    </row>
    <row r="1274" spans="1:17" hidden="1" x14ac:dyDescent="0.3">
      <c r="A1274" t="s">
        <v>2710</v>
      </c>
      <c r="B1274" t="s">
        <v>2711</v>
      </c>
      <c r="C1274" t="s">
        <v>3157</v>
      </c>
      <c r="D1274" t="s">
        <v>268</v>
      </c>
      <c r="E1274">
        <v>1603.6896282749999</v>
      </c>
      <c r="F1274">
        <v>409.25</v>
      </c>
      <c r="G1274">
        <v>90.387168817184104</v>
      </c>
      <c r="H1274">
        <v>-7.8630018475647496</v>
      </c>
      <c r="I1274">
        <v>74.232392578491996</v>
      </c>
      <c r="J1274">
        <v>4.3988275609886101</v>
      </c>
      <c r="K1274">
        <v>377.48231992307097</v>
      </c>
      <c r="M1274">
        <v>60.969520686954702</v>
      </c>
      <c r="N1274">
        <v>0.35316165516207398</v>
      </c>
      <c r="O1274">
        <v>13.378130726939499</v>
      </c>
      <c r="P1274">
        <v>138.838634374088</v>
      </c>
    </row>
    <row r="1275" spans="1:17" hidden="1" x14ac:dyDescent="0.3">
      <c r="A1275" t="s">
        <v>2712</v>
      </c>
      <c r="B1275" t="s">
        <v>2713</v>
      </c>
      <c r="C1275" t="s">
        <v>3157</v>
      </c>
      <c r="D1275" t="s">
        <v>54</v>
      </c>
      <c r="E1275">
        <v>1602.5870375699999</v>
      </c>
      <c r="F1275">
        <v>1527.65</v>
      </c>
      <c r="G1275">
        <v>-59.276369206922297</v>
      </c>
      <c r="H1275">
        <v>-10.944683602596401</v>
      </c>
      <c r="I1275">
        <v>-35.181807386449897</v>
      </c>
      <c r="J1275">
        <v>-3.56742292520451</v>
      </c>
      <c r="K1275">
        <v>1701.32431942221</v>
      </c>
      <c r="L1275">
        <v>1923.7624379441399</v>
      </c>
      <c r="M1275">
        <v>23.691500931747001</v>
      </c>
      <c r="N1275">
        <v>0.67582738367193296</v>
      </c>
      <c r="O1275">
        <v>75.432854384184793</v>
      </c>
      <c r="P1275">
        <v>1.1019192587690301</v>
      </c>
      <c r="Q1275">
        <v>4.4813123961093999E-2</v>
      </c>
    </row>
    <row r="1276" spans="1:17" hidden="1" x14ac:dyDescent="0.3">
      <c r="A1276" t="s">
        <v>2714</v>
      </c>
      <c r="B1276" t="s">
        <v>2715</v>
      </c>
      <c r="C1276" t="s">
        <v>3157</v>
      </c>
      <c r="D1276" t="s">
        <v>395</v>
      </c>
      <c r="E1276">
        <v>1599.735909</v>
      </c>
      <c r="F1276">
        <v>99.3</v>
      </c>
      <c r="G1276">
        <v>-8.3773882220207092</v>
      </c>
      <c r="H1276">
        <v>-1.0514146576618799</v>
      </c>
      <c r="I1276">
        <v>2.9170606126833398</v>
      </c>
      <c r="J1276">
        <v>-1.55455795122041</v>
      </c>
      <c r="K1276">
        <v>104.540339954297</v>
      </c>
      <c r="L1276">
        <v>100.23466139604299</v>
      </c>
      <c r="M1276">
        <v>41.2883577517945</v>
      </c>
      <c r="N1276">
        <v>0.29953910218454299</v>
      </c>
      <c r="O1276">
        <v>34.944612286001998</v>
      </c>
      <c r="P1276">
        <v>37.439446366782001</v>
      </c>
      <c r="Q1276">
        <v>0.11351929919560599</v>
      </c>
    </row>
    <row r="1277" spans="1:17" hidden="1" x14ac:dyDescent="0.3">
      <c r="A1277" t="s">
        <v>2716</v>
      </c>
      <c r="B1277" t="s">
        <v>2717</v>
      </c>
      <c r="C1277" t="s">
        <v>3157</v>
      </c>
      <c r="D1277" t="s">
        <v>258</v>
      </c>
      <c r="E1277">
        <v>1595.4607783199999</v>
      </c>
      <c r="F1277">
        <v>456.2</v>
      </c>
      <c r="G1277">
        <v>-23.255188565422699</v>
      </c>
      <c r="H1277">
        <v>-0.45857284054722403</v>
      </c>
      <c r="I1277">
        <v>25.889586329867601</v>
      </c>
      <c r="J1277">
        <v>12.7577466807773</v>
      </c>
      <c r="K1277">
        <v>426.52908400285702</v>
      </c>
      <c r="L1277">
        <v>410.47508353361701</v>
      </c>
      <c r="M1277">
        <v>60.882690430132698</v>
      </c>
      <c r="N1277">
        <v>0.69318500216510803</v>
      </c>
      <c r="O1277">
        <v>9.6887330118369004</v>
      </c>
      <c r="P1277">
        <v>56.958541200756898</v>
      </c>
      <c r="Q1277">
        <v>6.4874253987169006E-2</v>
      </c>
    </row>
    <row r="1278" spans="1:17" hidden="1" x14ac:dyDescent="0.3">
      <c r="A1278" t="s">
        <v>2718</v>
      </c>
      <c r="B1278" t="s">
        <v>2719</v>
      </c>
      <c r="C1278" t="s">
        <v>3157</v>
      </c>
      <c r="D1278" t="s">
        <v>303</v>
      </c>
      <c r="E1278">
        <v>1590.02847043</v>
      </c>
      <c r="F1278">
        <v>889.3</v>
      </c>
      <c r="G1278">
        <v>-52.787158545441599</v>
      </c>
      <c r="H1278">
        <v>-20.643783992326799</v>
      </c>
      <c r="I1278">
        <v>-4.2603042759933496</v>
      </c>
      <c r="J1278">
        <v>-4.0213611281874</v>
      </c>
      <c r="K1278">
        <v>955.29026455804899</v>
      </c>
      <c r="L1278">
        <v>939.80613180854004</v>
      </c>
      <c r="M1278">
        <v>29.822858242650199</v>
      </c>
      <c r="N1278">
        <v>0.386140373893192</v>
      </c>
      <c r="O1278">
        <v>40.559991004160501</v>
      </c>
      <c r="P1278">
        <v>31.7676692843384</v>
      </c>
      <c r="Q1278">
        <v>-1.6911609711988001E-2</v>
      </c>
    </row>
    <row r="1279" spans="1:17" hidden="1" x14ac:dyDescent="0.3">
      <c r="A1279" t="s">
        <v>2720</v>
      </c>
      <c r="B1279" t="s">
        <v>2721</v>
      </c>
      <c r="C1279" t="s">
        <v>3157</v>
      </c>
      <c r="D1279" t="s">
        <v>448</v>
      </c>
      <c r="E1279">
        <v>1588.6151485099999</v>
      </c>
      <c r="F1279">
        <v>1220.05</v>
      </c>
      <c r="G1279">
        <v>-16.602969178236499</v>
      </c>
      <c r="H1279">
        <v>-4.8168870674146502</v>
      </c>
      <c r="I1279">
        <v>-16.435383309785401</v>
      </c>
      <c r="J1279">
        <v>5.23032738100434</v>
      </c>
      <c r="K1279">
        <v>1250.8873002712101</v>
      </c>
      <c r="L1279">
        <v>1292.52451125273</v>
      </c>
      <c r="M1279">
        <v>65.057234650752903</v>
      </c>
      <c r="N1279">
        <v>0.937795713850895</v>
      </c>
      <c r="O1279">
        <v>27.289865169460199</v>
      </c>
      <c r="P1279">
        <v>19.630337794773698</v>
      </c>
      <c r="Q1279">
        <v>-4.9919887647982997E-2</v>
      </c>
    </row>
    <row r="1280" spans="1:17" hidden="1" x14ac:dyDescent="0.3">
      <c r="A1280" t="s">
        <v>2722</v>
      </c>
      <c r="B1280" t="s">
        <v>2723</v>
      </c>
      <c r="C1280" t="s">
        <v>3157</v>
      </c>
      <c r="D1280" t="s">
        <v>268</v>
      </c>
      <c r="E1280">
        <v>1588.1523</v>
      </c>
      <c r="F1280">
        <v>316.39999999999998</v>
      </c>
      <c r="G1280">
        <v>88.640646411701198</v>
      </c>
      <c r="H1280">
        <v>-10.0978911293875</v>
      </c>
      <c r="I1280">
        <v>71.459808519518205</v>
      </c>
      <c r="J1280">
        <v>-3.0766583167903701</v>
      </c>
      <c r="K1280">
        <v>304.179839535837</v>
      </c>
      <c r="L1280">
        <v>249.00263012409999</v>
      </c>
      <c r="M1280">
        <v>33.197889219173497</v>
      </c>
      <c r="N1280">
        <v>0.22644322540850401</v>
      </c>
      <c r="O1280">
        <v>13.7642225031605</v>
      </c>
      <c r="P1280">
        <v>161.27167630057801</v>
      </c>
    </row>
    <row r="1281" spans="1:17" hidden="1" x14ac:dyDescent="0.3">
      <c r="A1281" t="s">
        <v>2724</v>
      </c>
      <c r="B1281" t="s">
        <v>2725</v>
      </c>
      <c r="C1281" t="s">
        <v>3157</v>
      </c>
      <c r="D1281" t="s">
        <v>72</v>
      </c>
      <c r="E1281">
        <v>1586.9041224</v>
      </c>
      <c r="F1281">
        <v>287.25</v>
      </c>
      <c r="G1281">
        <v>70.881086964476594</v>
      </c>
      <c r="H1281">
        <v>-4.3172960630781603</v>
      </c>
      <c r="I1281">
        <v>82.077844523072201</v>
      </c>
      <c r="J1281">
        <v>0.232688803437127</v>
      </c>
      <c r="K1281">
        <v>280.31691397436498</v>
      </c>
      <c r="L1281">
        <v>214.032570183476</v>
      </c>
      <c r="M1281">
        <v>45.600983551676102</v>
      </c>
      <c r="N1281">
        <v>0.15862669822396899</v>
      </c>
      <c r="O1281">
        <v>29.364664926022598</v>
      </c>
      <c r="P1281">
        <v>103.003533568904</v>
      </c>
      <c r="Q1281">
        <v>6.0198966081083001E-2</v>
      </c>
    </row>
    <row r="1282" spans="1:17" hidden="1" x14ac:dyDescent="0.3">
      <c r="A1282" t="s">
        <v>2726</v>
      </c>
      <c r="B1282" t="s">
        <v>2727</v>
      </c>
      <c r="C1282" t="s">
        <v>3157</v>
      </c>
      <c r="D1282" t="s">
        <v>395</v>
      </c>
      <c r="E1282">
        <v>1583.2438888500001</v>
      </c>
      <c r="F1282">
        <v>133.59</v>
      </c>
      <c r="G1282">
        <v>-2.6475077952955899</v>
      </c>
      <c r="H1282">
        <v>9.2638047600707303</v>
      </c>
      <c r="I1282">
        <v>3.9142712542357798</v>
      </c>
      <c r="J1282">
        <v>2.86964695161234</v>
      </c>
      <c r="K1282">
        <v>131.18404288818201</v>
      </c>
      <c r="L1282">
        <v>123.28314771413901</v>
      </c>
      <c r="M1282">
        <v>47.267084681465498</v>
      </c>
      <c r="N1282">
        <v>0.92907820664719099</v>
      </c>
      <c r="O1282">
        <v>16.850063627516999</v>
      </c>
      <c r="P1282">
        <v>41.514830508474503</v>
      </c>
      <c r="Q1282">
        <v>6.1300281280127003E-2</v>
      </c>
    </row>
    <row r="1283" spans="1:17" hidden="1" x14ac:dyDescent="0.3">
      <c r="A1283" t="s">
        <v>2728</v>
      </c>
      <c r="B1283" t="s">
        <v>2729</v>
      </c>
      <c r="C1283" t="s">
        <v>3157</v>
      </c>
      <c r="D1283" t="s">
        <v>190</v>
      </c>
      <c r="E1283">
        <v>1576.9849065000001</v>
      </c>
      <c r="F1283">
        <v>1738.05</v>
      </c>
      <c r="G1283">
        <v>88.357154511123696</v>
      </c>
      <c r="H1283">
        <v>14.2713808849737</v>
      </c>
      <c r="I1283">
        <v>63.750494706655502</v>
      </c>
      <c r="J1283">
        <v>6.7523065352491196</v>
      </c>
      <c r="K1283">
        <v>1555.38705933971</v>
      </c>
      <c r="L1283">
        <v>1200.6171116057999</v>
      </c>
      <c r="M1283">
        <v>55.064794733089897</v>
      </c>
      <c r="N1283">
        <v>0.77087350604104299</v>
      </c>
      <c r="O1283">
        <v>12.0220937257271</v>
      </c>
      <c r="P1283">
        <v>144.39991562961399</v>
      </c>
      <c r="Q1283">
        <v>0.14435262617364</v>
      </c>
    </row>
    <row r="1284" spans="1:17" hidden="1" x14ac:dyDescent="0.3">
      <c r="A1284" t="s">
        <v>2730</v>
      </c>
      <c r="B1284" t="s">
        <v>2731</v>
      </c>
      <c r="C1284" t="s">
        <v>3157</v>
      </c>
      <c r="D1284" t="s">
        <v>1183</v>
      </c>
      <c r="E1284">
        <v>1575.3716999999999</v>
      </c>
      <c r="F1284">
        <v>229.6</v>
      </c>
      <c r="G1284">
        <v>308.280863173142</v>
      </c>
      <c r="H1284">
        <v>29.750321102365</v>
      </c>
      <c r="I1284">
        <v>8.7452424347215096</v>
      </c>
      <c r="J1284">
        <v>1.38072775104332</v>
      </c>
      <c r="K1284">
        <v>210.77892613579399</v>
      </c>
      <c r="L1284">
        <v>172.66455027874301</v>
      </c>
      <c r="M1284">
        <v>51.525195863725102</v>
      </c>
      <c r="N1284">
        <v>0.63257799045274299</v>
      </c>
      <c r="O1284">
        <v>12.7831010452961</v>
      </c>
      <c r="P1284">
        <v>380.334728033472</v>
      </c>
      <c r="Q1284">
        <v>0.20127354192970201</v>
      </c>
    </row>
    <row r="1285" spans="1:17" hidden="1" x14ac:dyDescent="0.3">
      <c r="A1285" t="s">
        <v>2732</v>
      </c>
      <c r="B1285" t="s">
        <v>2733</v>
      </c>
      <c r="C1285" t="s">
        <v>3157</v>
      </c>
      <c r="D1285" t="s">
        <v>432</v>
      </c>
      <c r="E1285">
        <v>1574.1255483990001</v>
      </c>
      <c r="F1285">
        <v>107.07</v>
      </c>
      <c r="G1285">
        <v>-57.861228312359103</v>
      </c>
      <c r="H1285">
        <v>1.8330083486058699</v>
      </c>
      <c r="I1285">
        <v>-7.2895298227360303</v>
      </c>
      <c r="J1285">
        <v>-0.22049161440531501</v>
      </c>
      <c r="K1285">
        <v>105.637147954784</v>
      </c>
      <c r="L1285">
        <v>110.160210228094</v>
      </c>
      <c r="M1285">
        <v>48.017476717100998</v>
      </c>
      <c r="N1285">
        <v>0.585166343393699</v>
      </c>
      <c r="O1285">
        <v>55.085458111515798</v>
      </c>
      <c r="P1285">
        <v>18.966666666666601</v>
      </c>
      <c r="Q1285">
        <v>-3.5042863372227999E-2</v>
      </c>
    </row>
    <row r="1286" spans="1:17" hidden="1" x14ac:dyDescent="0.3">
      <c r="A1286" t="s">
        <v>2734</v>
      </c>
      <c r="B1286" t="s">
        <v>2735</v>
      </c>
      <c r="C1286" t="s">
        <v>3157</v>
      </c>
      <c r="D1286" t="s">
        <v>258</v>
      </c>
      <c r="E1286">
        <v>1572.8423984000001</v>
      </c>
      <c r="F1286">
        <v>1456</v>
      </c>
      <c r="G1286">
        <v>218.46954241842499</v>
      </c>
      <c r="H1286">
        <v>21.532153400501699</v>
      </c>
      <c r="I1286">
        <v>58.919600508627198</v>
      </c>
      <c r="J1286">
        <v>-4.7624614203003501</v>
      </c>
      <c r="K1286">
        <v>1399.48230409848</v>
      </c>
      <c r="L1286">
        <v>1061.0017739811501</v>
      </c>
      <c r="M1286">
        <v>42.056015888801902</v>
      </c>
      <c r="N1286">
        <v>1.2156512810483</v>
      </c>
      <c r="O1286">
        <v>17.932692307692299</v>
      </c>
      <c r="P1286">
        <v>338.55421686746899</v>
      </c>
      <c r="Q1286">
        <v>0.26509794923525198</v>
      </c>
    </row>
    <row r="1287" spans="1:17" hidden="1" x14ac:dyDescent="0.3">
      <c r="A1287" t="s">
        <v>2736</v>
      </c>
      <c r="B1287" t="s">
        <v>2737</v>
      </c>
      <c r="C1287" t="s">
        <v>3157</v>
      </c>
      <c r="D1287" t="s">
        <v>133</v>
      </c>
      <c r="E1287">
        <v>1567.7840571899901</v>
      </c>
      <c r="F1287">
        <v>380.9</v>
      </c>
      <c r="G1287">
        <v>67.885262346029407</v>
      </c>
      <c r="H1287">
        <v>8.6998371323517496</v>
      </c>
      <c r="I1287">
        <v>-4.7687095761962599</v>
      </c>
      <c r="J1287">
        <v>0.28756284787812197</v>
      </c>
      <c r="K1287">
        <v>360.954721440193</v>
      </c>
      <c r="L1287">
        <v>328.68510589910397</v>
      </c>
      <c r="M1287">
        <v>50.658525657525303</v>
      </c>
      <c r="N1287">
        <v>0.76351862401825799</v>
      </c>
      <c r="O1287">
        <v>14.190076135468599</v>
      </c>
      <c r="P1287">
        <v>140.239672027751</v>
      </c>
      <c r="Q1287">
        <v>9.4117385998444006E-2</v>
      </c>
    </row>
    <row r="1288" spans="1:17" hidden="1" x14ac:dyDescent="0.3">
      <c r="A1288" t="s">
        <v>2738</v>
      </c>
      <c r="B1288" t="s">
        <v>2739</v>
      </c>
      <c r="C1288" t="s">
        <v>3157</v>
      </c>
      <c r="D1288" t="s">
        <v>117</v>
      </c>
      <c r="E1288">
        <v>1561.3136</v>
      </c>
      <c r="F1288">
        <v>771.4</v>
      </c>
      <c r="G1288">
        <v>-11.901042971027501</v>
      </c>
      <c r="H1288">
        <v>2.7718719850379099</v>
      </c>
      <c r="I1288">
        <v>9.1515496094515996</v>
      </c>
      <c r="J1288">
        <v>1.97764406283229</v>
      </c>
      <c r="K1288">
        <v>737.74864916436195</v>
      </c>
      <c r="L1288">
        <v>673.798971562416</v>
      </c>
      <c r="M1288">
        <v>49.797205973777402</v>
      </c>
      <c r="N1288">
        <v>0.54038441240753099</v>
      </c>
      <c r="O1288">
        <v>8.1151153746435103</v>
      </c>
      <c r="P1288">
        <v>34.039965247610702</v>
      </c>
      <c r="Q1288">
        <v>0.108558977879673</v>
      </c>
    </row>
    <row r="1289" spans="1:17" hidden="1" x14ac:dyDescent="0.3">
      <c r="A1289" t="s">
        <v>2740</v>
      </c>
      <c r="B1289" t="s">
        <v>2741</v>
      </c>
      <c r="C1289" t="s">
        <v>3157</v>
      </c>
      <c r="D1289" t="s">
        <v>258</v>
      </c>
      <c r="E1289">
        <v>1559.5450000000001</v>
      </c>
      <c r="F1289">
        <v>1199.6500000000001</v>
      </c>
      <c r="G1289">
        <v>33.893730380772297</v>
      </c>
      <c r="H1289">
        <v>-4.8287035744856803</v>
      </c>
      <c r="I1289">
        <v>8.5658439318840802</v>
      </c>
      <c r="J1289">
        <v>1.2789804850746</v>
      </c>
      <c r="K1289">
        <v>1219.9812050032001</v>
      </c>
      <c r="L1289">
        <v>1091.8210453054101</v>
      </c>
      <c r="M1289">
        <v>53.774129529725997</v>
      </c>
      <c r="N1289">
        <v>0.466223464747201</v>
      </c>
      <c r="O1289">
        <v>30.8631684241237</v>
      </c>
      <c r="P1289">
        <v>90.556746882694</v>
      </c>
      <c r="Q1289">
        <v>6.9761342464268003E-2</v>
      </c>
    </row>
    <row r="1290" spans="1:17" hidden="1" x14ac:dyDescent="0.3">
      <c r="A1290" t="s">
        <v>2742</v>
      </c>
      <c r="B1290" t="s">
        <v>2743</v>
      </c>
      <c r="C1290" t="s">
        <v>3157</v>
      </c>
      <c r="D1290" t="s">
        <v>51</v>
      </c>
      <c r="E1290">
        <v>1555.4880000000001</v>
      </c>
      <c r="F1290">
        <v>2640</v>
      </c>
      <c r="G1290">
        <v>68.260539302881298</v>
      </c>
      <c r="H1290">
        <v>7.6387558849737598</v>
      </c>
      <c r="I1290">
        <v>61.338312873983</v>
      </c>
      <c r="J1290">
        <v>2.4024771080954301</v>
      </c>
      <c r="K1290">
        <v>2495.5133010210802</v>
      </c>
      <c r="L1290">
        <v>2005.3011547528099</v>
      </c>
      <c r="M1290">
        <v>52.794955485565403</v>
      </c>
      <c r="N1290">
        <v>0.60254524185114899</v>
      </c>
      <c r="O1290">
        <v>7.3768939393939297</v>
      </c>
      <c r="P1290">
        <v>120</v>
      </c>
    </row>
    <row r="1291" spans="1:17" hidden="1" x14ac:dyDescent="0.3">
      <c r="A1291" t="s">
        <v>2744</v>
      </c>
      <c r="B1291" t="s">
        <v>2745</v>
      </c>
      <c r="C1291" t="s">
        <v>3157</v>
      </c>
      <c r="D1291" t="s">
        <v>2143</v>
      </c>
      <c r="E1291">
        <v>1554.7991726400001</v>
      </c>
      <c r="F1291">
        <v>301.35000000000002</v>
      </c>
      <c r="G1291">
        <v>12.393890166010801</v>
      </c>
      <c r="H1291">
        <v>-3.62691282668266</v>
      </c>
      <c r="I1291">
        <v>25.572507754577501</v>
      </c>
      <c r="J1291">
        <v>2.8441533746697099</v>
      </c>
      <c r="K1291">
        <v>319.36881400665101</v>
      </c>
      <c r="M1291">
        <v>42.272073534245898</v>
      </c>
      <c r="N1291">
        <v>0.17189035092725399</v>
      </c>
      <c r="O1291">
        <v>38.294342127094701</v>
      </c>
      <c r="P1291">
        <v>44.186602870813402</v>
      </c>
    </row>
    <row r="1292" spans="1:17" hidden="1" x14ac:dyDescent="0.3">
      <c r="A1292" t="s">
        <v>2746</v>
      </c>
      <c r="B1292" t="s">
        <v>2747</v>
      </c>
      <c r="C1292" t="s">
        <v>3157</v>
      </c>
      <c r="D1292" t="s">
        <v>190</v>
      </c>
      <c r="E1292">
        <v>1530.9057600000001</v>
      </c>
      <c r="F1292">
        <v>815.7</v>
      </c>
      <c r="G1292">
        <v>84.253980191047802</v>
      </c>
      <c r="H1292">
        <v>-6.5434014183970097</v>
      </c>
      <c r="I1292">
        <v>-34.729843388556901</v>
      </c>
      <c r="J1292">
        <v>-7.9751329379718703</v>
      </c>
      <c r="K1292">
        <v>895.45901049534905</v>
      </c>
      <c r="L1292">
        <v>816.64884459373297</v>
      </c>
      <c r="M1292">
        <v>29.230297671048099</v>
      </c>
      <c r="N1292">
        <v>0.63170534043458504</v>
      </c>
      <c r="O1292">
        <v>56.975603775898001</v>
      </c>
      <c r="P1292">
        <v>131.502767134951</v>
      </c>
      <c r="Q1292">
        <v>0.116883042334119</v>
      </c>
    </row>
    <row r="1293" spans="1:17" hidden="1" x14ac:dyDescent="0.3">
      <c r="A1293" t="s">
        <v>2748</v>
      </c>
      <c r="B1293" t="s">
        <v>2749</v>
      </c>
      <c r="C1293" t="s">
        <v>3157</v>
      </c>
      <c r="D1293" t="s">
        <v>89</v>
      </c>
      <c r="E1293">
        <v>1525.6220000000001</v>
      </c>
      <c r="F1293">
        <v>129.29</v>
      </c>
      <c r="G1293">
        <v>221.69529991754001</v>
      </c>
      <c r="H1293">
        <v>8.0047345147663496</v>
      </c>
      <c r="I1293">
        <v>85.792040543769701</v>
      </c>
      <c r="J1293">
        <v>-1.1077281243991699</v>
      </c>
      <c r="K1293">
        <v>118.019483141853</v>
      </c>
      <c r="L1293">
        <v>81.608690536509798</v>
      </c>
      <c r="M1293">
        <v>36.459100287581499</v>
      </c>
      <c r="N1293">
        <v>0.33504228089266902</v>
      </c>
      <c r="O1293">
        <v>21.7108825121819</v>
      </c>
      <c r="P1293">
        <v>257.15469613259597</v>
      </c>
      <c r="Q1293">
        <v>0.13943282582236299</v>
      </c>
    </row>
    <row r="1294" spans="1:17" hidden="1" x14ac:dyDescent="0.3">
      <c r="A1294" t="s">
        <v>2750</v>
      </c>
      <c r="B1294" t="s">
        <v>2751</v>
      </c>
      <c r="C1294" t="s">
        <v>3157</v>
      </c>
      <c r="D1294" t="s">
        <v>268</v>
      </c>
      <c r="E1294">
        <v>1510.5160000000001</v>
      </c>
      <c r="F1294">
        <v>517.29999999999995</v>
      </c>
      <c r="G1294">
        <v>0.14584985246097601</v>
      </c>
      <c r="H1294">
        <v>-0.20410650034733699</v>
      </c>
      <c r="I1294">
        <v>14.422665299215099</v>
      </c>
      <c r="J1294">
        <v>-0.74055411624794698</v>
      </c>
      <c r="K1294">
        <v>516.20312129748004</v>
      </c>
      <c r="L1294">
        <v>456.80888570784998</v>
      </c>
      <c r="M1294">
        <v>43.9551651163545</v>
      </c>
      <c r="N1294">
        <v>0.57389284608952595</v>
      </c>
      <c r="O1294">
        <v>10.931761067079</v>
      </c>
      <c r="P1294">
        <v>57.617306520414303</v>
      </c>
      <c r="Q1294">
        <v>2.5480979964129999E-3</v>
      </c>
    </row>
    <row r="1295" spans="1:17" hidden="1" x14ac:dyDescent="0.3">
      <c r="A1295" t="s">
        <v>2752</v>
      </c>
      <c r="B1295" t="s">
        <v>2753</v>
      </c>
      <c r="C1295" t="s">
        <v>3157</v>
      </c>
      <c r="D1295" t="s">
        <v>21</v>
      </c>
      <c r="E1295">
        <v>1506.8702375799901</v>
      </c>
      <c r="F1295">
        <v>405.85</v>
      </c>
      <c r="G1295">
        <v>10.763720550305599</v>
      </c>
      <c r="H1295">
        <v>1.89380117202952</v>
      </c>
      <c r="I1295">
        <v>-15.847782854226599</v>
      </c>
      <c r="J1295">
        <v>6.6765674526237202</v>
      </c>
      <c r="K1295">
        <v>397.08820871828999</v>
      </c>
      <c r="L1295">
        <v>355.83012667145601</v>
      </c>
      <c r="M1295">
        <v>53.2096296533363</v>
      </c>
      <c r="N1295">
        <v>0.51722249205079596</v>
      </c>
      <c r="O1295">
        <v>12.1103856104471</v>
      </c>
      <c r="P1295">
        <v>63.385668276972602</v>
      </c>
      <c r="Q1295">
        <v>-7.3659018497580003E-3</v>
      </c>
    </row>
    <row r="1296" spans="1:17" hidden="1" x14ac:dyDescent="0.3">
      <c r="A1296" t="s">
        <v>2754</v>
      </c>
      <c r="B1296" t="s">
        <v>2755</v>
      </c>
      <c r="C1296" t="s">
        <v>3157</v>
      </c>
      <c r="D1296" t="s">
        <v>127</v>
      </c>
      <c r="E1296">
        <v>1504.3476125879999</v>
      </c>
      <c r="F1296">
        <v>13.96</v>
      </c>
      <c r="G1296">
        <v>-22.3939801281686</v>
      </c>
      <c r="H1296">
        <v>-6.62969427579793</v>
      </c>
      <c r="I1296">
        <v>-40.7409453501161</v>
      </c>
      <c r="J1296">
        <v>-2.0295933261951502</v>
      </c>
      <c r="K1296">
        <v>15.0971968629493</v>
      </c>
      <c r="L1296">
        <v>16.112424813407301</v>
      </c>
      <c r="M1296">
        <v>29.687977652920299</v>
      </c>
      <c r="N1296">
        <v>0.51946876949363197</v>
      </c>
      <c r="O1296">
        <v>88.790447364936995</v>
      </c>
      <c r="P1296">
        <v>16.972726329980301</v>
      </c>
      <c r="Q1296">
        <v>3.4365659616748999E-2</v>
      </c>
    </row>
    <row r="1297" spans="1:17" hidden="1" x14ac:dyDescent="0.3">
      <c r="A1297" t="s">
        <v>2756</v>
      </c>
      <c r="B1297" t="s">
        <v>2757</v>
      </c>
      <c r="C1297" t="s">
        <v>3157</v>
      </c>
      <c r="D1297" t="s">
        <v>117</v>
      </c>
      <c r="E1297">
        <v>1503.0297538499999</v>
      </c>
      <c r="F1297">
        <v>12.55</v>
      </c>
      <c r="G1297">
        <v>7.8775488075642199</v>
      </c>
      <c r="H1297">
        <v>-7.7473019356340798</v>
      </c>
      <c r="I1297">
        <v>-21.783908702008599</v>
      </c>
      <c r="J1297">
        <v>-1.1108015012720101</v>
      </c>
      <c r="K1297">
        <v>12.9265020655734</v>
      </c>
      <c r="L1297">
        <v>13.2449197092463</v>
      </c>
      <c r="M1297">
        <v>58.112251351280101</v>
      </c>
      <c r="N1297">
        <v>0.55269779971002297</v>
      </c>
      <c r="O1297">
        <v>46.613545816733001</v>
      </c>
      <c r="P1297">
        <v>53.048780487804898</v>
      </c>
      <c r="Q1297">
        <v>5.5156498395224997E-2</v>
      </c>
    </row>
    <row r="1298" spans="1:17" hidden="1" x14ac:dyDescent="0.3">
      <c r="A1298" t="s">
        <v>2758</v>
      </c>
      <c r="B1298" t="s">
        <v>2759</v>
      </c>
      <c r="C1298" t="s">
        <v>3157</v>
      </c>
      <c r="D1298" t="s">
        <v>745</v>
      </c>
      <c r="E1298">
        <v>1502.0466694199999</v>
      </c>
      <c r="F1298">
        <v>269.25</v>
      </c>
      <c r="G1298">
        <v>1.82691735913594</v>
      </c>
      <c r="H1298">
        <v>0.96463251940458505</v>
      </c>
      <c r="I1298">
        <v>1.6537783461414599</v>
      </c>
      <c r="J1298">
        <v>0.52520184066056297</v>
      </c>
      <c r="K1298">
        <v>272.060051891618</v>
      </c>
      <c r="L1298">
        <v>253.245448109905</v>
      </c>
      <c r="M1298">
        <v>57.335343564974302</v>
      </c>
      <c r="N1298">
        <v>1.22342798475084</v>
      </c>
      <c r="O1298">
        <v>6.8449396471680499</v>
      </c>
      <c r="P1298">
        <v>32.707378382374699</v>
      </c>
      <c r="Q1298">
        <v>2.5420345253382999E-2</v>
      </c>
    </row>
    <row r="1299" spans="1:17" hidden="1" x14ac:dyDescent="0.3">
      <c r="A1299" t="s">
        <v>2760</v>
      </c>
      <c r="B1299" t="s">
        <v>2761</v>
      </c>
      <c r="C1299" t="s">
        <v>3157</v>
      </c>
      <c r="E1299">
        <v>1484.6481536700001</v>
      </c>
      <c r="F1299">
        <v>343.05</v>
      </c>
      <c r="G1299">
        <v>1102.88290798615</v>
      </c>
      <c r="H1299">
        <v>-12.4129546541228</v>
      </c>
      <c r="I1299">
        <v>132.67658624597701</v>
      </c>
      <c r="J1299">
        <v>0.90878408986562798</v>
      </c>
      <c r="K1299">
        <v>372.19002568895303</v>
      </c>
      <c r="L1299">
        <v>267.458100807096</v>
      </c>
      <c r="M1299">
        <v>35.661030970843001</v>
      </c>
      <c r="N1299">
        <v>0.62388511458568696</v>
      </c>
      <c r="O1299">
        <v>44.235534178691097</v>
      </c>
      <c r="P1299">
        <v>1338.3647798742099</v>
      </c>
      <c r="Q1299">
        <v>0.203925029260763</v>
      </c>
    </row>
    <row r="1300" spans="1:17" hidden="1" x14ac:dyDescent="0.3">
      <c r="A1300" t="s">
        <v>2762</v>
      </c>
      <c r="B1300" t="s">
        <v>2763</v>
      </c>
      <c r="C1300" t="s">
        <v>3157</v>
      </c>
      <c r="D1300" t="s">
        <v>48</v>
      </c>
      <c r="E1300">
        <v>1482.2847508</v>
      </c>
      <c r="F1300">
        <v>259.39999999999998</v>
      </c>
      <c r="G1300">
        <v>284.22158098755801</v>
      </c>
      <c r="H1300">
        <v>30.6802608354688</v>
      </c>
      <c r="I1300">
        <v>66.350114161757304</v>
      </c>
      <c r="J1300">
        <v>15.9595712170476</v>
      </c>
      <c r="K1300">
        <v>202.44780128225199</v>
      </c>
      <c r="L1300">
        <v>144.84419914976201</v>
      </c>
      <c r="M1300">
        <v>76.632124807019693</v>
      </c>
      <c r="N1300">
        <v>0.33123395720357302</v>
      </c>
      <c r="O1300">
        <v>4.69930609097917</v>
      </c>
      <c r="P1300">
        <v>309.14826498422701</v>
      </c>
      <c r="Q1300">
        <v>0.14512272434231899</v>
      </c>
    </row>
    <row r="1301" spans="1:17" hidden="1" x14ac:dyDescent="0.3">
      <c r="A1301" t="s">
        <v>2764</v>
      </c>
      <c r="B1301" t="s">
        <v>2765</v>
      </c>
      <c r="C1301" t="s">
        <v>3157</v>
      </c>
      <c r="D1301" t="s">
        <v>432</v>
      </c>
      <c r="E1301">
        <v>1481.715110529</v>
      </c>
      <c r="F1301">
        <v>145.33000000000001</v>
      </c>
      <c r="G1301">
        <v>-33.776408030787998</v>
      </c>
      <c r="H1301">
        <v>-10.3341563957279</v>
      </c>
      <c r="I1301">
        <v>-20.5977904422212</v>
      </c>
      <c r="J1301">
        <v>-1.2839362422610601</v>
      </c>
      <c r="M1301">
        <v>33.682779262149701</v>
      </c>
      <c r="O1301">
        <v>21.791784215234198</v>
      </c>
      <c r="P1301">
        <v>3.15139470508909</v>
      </c>
    </row>
    <row r="1302" spans="1:17" hidden="1" x14ac:dyDescent="0.3">
      <c r="A1302" t="s">
        <v>2766</v>
      </c>
      <c r="B1302" t="s">
        <v>2767</v>
      </c>
      <c r="C1302" t="s">
        <v>3157</v>
      </c>
      <c r="D1302" t="s">
        <v>757</v>
      </c>
      <c r="E1302">
        <v>1481.1619000000001</v>
      </c>
      <c r="F1302">
        <v>241</v>
      </c>
      <c r="G1302">
        <v>93.588140556781298</v>
      </c>
      <c r="H1302">
        <v>-12.8742946200767</v>
      </c>
      <c r="I1302">
        <v>-22.006863652562799</v>
      </c>
      <c r="J1302">
        <v>-7.4179471025013699</v>
      </c>
      <c r="K1302">
        <v>292.13609522276897</v>
      </c>
      <c r="L1302">
        <v>268.75618592327498</v>
      </c>
      <c r="M1302">
        <v>26.538311159449201</v>
      </c>
      <c r="N1302">
        <v>0.80621898084457699</v>
      </c>
      <c r="O1302">
        <v>84.647302904564299</v>
      </c>
      <c r="P1302">
        <v>118.514824553449</v>
      </c>
      <c r="Q1302">
        <v>9.3134116258087998E-2</v>
      </c>
    </row>
    <row r="1303" spans="1:17" hidden="1" x14ac:dyDescent="0.3">
      <c r="A1303" t="s">
        <v>2768</v>
      </c>
      <c r="B1303" t="s">
        <v>2769</v>
      </c>
      <c r="C1303" t="s">
        <v>3157</v>
      </c>
      <c r="D1303" t="s">
        <v>120</v>
      </c>
      <c r="E1303">
        <v>1478.2142147940001</v>
      </c>
      <c r="F1303">
        <v>26.19</v>
      </c>
      <c r="G1303">
        <v>-32.382514385361098</v>
      </c>
      <c r="H1303">
        <v>7.4932509029091996</v>
      </c>
      <c r="I1303">
        <v>-17.369688029723498</v>
      </c>
      <c r="J1303">
        <v>9.2660665948943102</v>
      </c>
      <c r="K1303">
        <v>26.021069111267199</v>
      </c>
      <c r="L1303">
        <v>27.591434994386901</v>
      </c>
      <c r="M1303">
        <v>64.627562214390196</v>
      </c>
      <c r="N1303">
        <v>1.19330454698205</v>
      </c>
      <c r="O1303">
        <v>50.439098892707101</v>
      </c>
      <c r="P1303">
        <v>24.714285714285701</v>
      </c>
      <c r="Q1303">
        <v>0.202004776241692</v>
      </c>
    </row>
    <row r="1304" spans="1:17" hidden="1" x14ac:dyDescent="0.3">
      <c r="A1304" t="s">
        <v>2770</v>
      </c>
      <c r="B1304" t="s">
        <v>2771</v>
      </c>
      <c r="C1304" t="s">
        <v>3157</v>
      </c>
      <c r="D1304" t="s">
        <v>72</v>
      </c>
      <c r="E1304">
        <v>1475.3520000000001</v>
      </c>
      <c r="F1304">
        <v>48000</v>
      </c>
      <c r="G1304">
        <v>139.172353142258</v>
      </c>
      <c r="H1304">
        <v>0.38511112220518001</v>
      </c>
      <c r="I1304">
        <v>87.422058073225898</v>
      </c>
      <c r="J1304">
        <v>-0.95063638259296601</v>
      </c>
      <c r="K1304">
        <v>50331.291473604397</v>
      </c>
      <c r="L1304">
        <v>40377.724184694103</v>
      </c>
      <c r="M1304">
        <v>43.297599735475501</v>
      </c>
      <c r="N1304">
        <v>0.92329545454545403</v>
      </c>
      <c r="O1304">
        <v>39.581249999999898</v>
      </c>
      <c r="P1304">
        <v>198.13664596273199</v>
      </c>
      <c r="Q1304">
        <v>9.0783088750260005E-2</v>
      </c>
    </row>
    <row r="1305" spans="1:17" hidden="1" x14ac:dyDescent="0.3">
      <c r="A1305" t="s">
        <v>2772</v>
      </c>
      <c r="B1305" t="s">
        <v>2773</v>
      </c>
      <c r="C1305" t="s">
        <v>3157</v>
      </c>
      <c r="D1305" t="s">
        <v>48</v>
      </c>
      <c r="E1305">
        <v>1470.1042500000001</v>
      </c>
      <c r="F1305">
        <v>372.65</v>
      </c>
      <c r="G1305">
        <v>-7.7963995396514596</v>
      </c>
      <c r="H1305">
        <v>-5.7348615484402696</v>
      </c>
      <c r="I1305">
        <v>9.4389254618168099</v>
      </c>
      <c r="J1305">
        <v>-0.68129828102341905</v>
      </c>
      <c r="K1305">
        <v>397.42653558742501</v>
      </c>
      <c r="L1305">
        <v>365.47133873174198</v>
      </c>
      <c r="M1305">
        <v>38.195636319265901</v>
      </c>
      <c r="N1305">
        <v>0.62426313340750605</v>
      </c>
      <c r="O1305">
        <v>33.4898698510667</v>
      </c>
      <c r="P1305">
        <v>61.916141646752003</v>
      </c>
      <c r="Q1305">
        <v>7.2819460050564999E-2</v>
      </c>
    </row>
    <row r="1306" spans="1:17" hidden="1" x14ac:dyDescent="0.3">
      <c r="A1306" t="s">
        <v>2774</v>
      </c>
      <c r="B1306" t="s">
        <v>2775</v>
      </c>
      <c r="C1306" t="s">
        <v>3157</v>
      </c>
      <c r="D1306" t="s">
        <v>48</v>
      </c>
      <c r="E1306">
        <v>1464.389865225</v>
      </c>
      <c r="F1306">
        <v>246.75</v>
      </c>
      <c r="G1306">
        <v>311.02737960757099</v>
      </c>
      <c r="H1306">
        <v>1.00861848039361</v>
      </c>
      <c r="I1306">
        <v>98.430809230739598</v>
      </c>
      <c r="J1306">
        <v>3.6223732632323098</v>
      </c>
      <c r="K1306">
        <v>244.63448651144199</v>
      </c>
      <c r="L1306">
        <v>174.501726237669</v>
      </c>
      <c r="M1306">
        <v>36.839771007946503</v>
      </c>
      <c r="N1306">
        <v>0.27845104993712799</v>
      </c>
      <c r="O1306">
        <v>22.755825734549099</v>
      </c>
      <c r="P1306">
        <v>369.55280685061803</v>
      </c>
      <c r="Q1306">
        <v>0.222257243381487</v>
      </c>
    </row>
    <row r="1307" spans="1:17" hidden="1" x14ac:dyDescent="0.3">
      <c r="A1307" t="s">
        <v>2776</v>
      </c>
      <c r="B1307" t="s">
        <v>2777</v>
      </c>
      <c r="C1307" t="s">
        <v>3157</v>
      </c>
      <c r="D1307" t="s">
        <v>133</v>
      </c>
      <c r="E1307">
        <v>1458.7796023200001</v>
      </c>
      <c r="F1307">
        <v>114.48</v>
      </c>
      <c r="G1307">
        <v>16.232378888658101</v>
      </c>
      <c r="H1307">
        <v>-6.45314888426884</v>
      </c>
      <c r="I1307">
        <v>6.6386967770066896</v>
      </c>
      <c r="J1307">
        <v>6.3045910631376696</v>
      </c>
      <c r="K1307">
        <v>124.873479436412</v>
      </c>
      <c r="L1307">
        <v>116.417291720648</v>
      </c>
      <c r="M1307">
        <v>37.906131338278499</v>
      </c>
      <c r="N1307">
        <v>0.70919810056687804</v>
      </c>
      <c r="O1307">
        <v>31.857092941998499</v>
      </c>
      <c r="P1307">
        <v>56.393442622950801</v>
      </c>
      <c r="Q1307">
        <v>6.6815707562064994E-2</v>
      </c>
    </row>
    <row r="1308" spans="1:17" hidden="1" x14ac:dyDescent="0.3">
      <c r="A1308" t="s">
        <v>2778</v>
      </c>
      <c r="B1308" t="s">
        <v>2779</v>
      </c>
      <c r="C1308" t="s">
        <v>3157</v>
      </c>
      <c r="D1308" t="s">
        <v>172</v>
      </c>
      <c r="E1308">
        <v>1452.94630065</v>
      </c>
      <c r="F1308">
        <v>1184.9000000000001</v>
      </c>
      <c r="G1308">
        <v>-21.770805356525798</v>
      </c>
      <c r="H1308">
        <v>-3.87077942720637</v>
      </c>
      <c r="I1308">
        <v>-2.0807981402505198</v>
      </c>
      <c r="J1308">
        <v>0.93756887762927599</v>
      </c>
      <c r="K1308">
        <v>1219.8507583077101</v>
      </c>
      <c r="L1308">
        <v>1186.7199500568499</v>
      </c>
      <c r="M1308">
        <v>53.179220894801603</v>
      </c>
      <c r="N1308">
        <v>0.93886280672301703</v>
      </c>
      <c r="O1308">
        <v>32.922609502911598</v>
      </c>
      <c r="P1308">
        <v>31.677501805856501</v>
      </c>
      <c r="Q1308">
        <v>-3.4210759179274998E-2</v>
      </c>
    </row>
    <row r="1309" spans="1:17" hidden="1" x14ac:dyDescent="0.3">
      <c r="A1309" t="s">
        <v>2780</v>
      </c>
      <c r="B1309" t="s">
        <v>2781</v>
      </c>
      <c r="C1309" t="s">
        <v>3157</v>
      </c>
      <c r="D1309" t="s">
        <v>117</v>
      </c>
      <c r="E1309">
        <v>1448.4940260000001</v>
      </c>
      <c r="F1309">
        <v>522.20000000000005</v>
      </c>
      <c r="G1309">
        <v>42.848416404937801</v>
      </c>
      <c r="H1309">
        <v>-9.88759348706993</v>
      </c>
      <c r="I1309">
        <v>-11.652225886729401</v>
      </c>
      <c r="J1309">
        <v>4.7472423897690499</v>
      </c>
      <c r="K1309">
        <v>557.26910960227895</v>
      </c>
      <c r="L1309">
        <v>511.12065863505001</v>
      </c>
      <c r="M1309">
        <v>34.490204103313303</v>
      </c>
      <c r="N1309">
        <v>0.63428981455606803</v>
      </c>
      <c r="O1309">
        <v>28.877824588280301</v>
      </c>
      <c r="P1309">
        <v>100.884785535679</v>
      </c>
      <c r="Q1309">
        <v>0.134308114438529</v>
      </c>
    </row>
    <row r="1310" spans="1:17" hidden="1" x14ac:dyDescent="0.3">
      <c r="A1310" t="s">
        <v>2782</v>
      </c>
      <c r="B1310" t="s">
        <v>2783</v>
      </c>
      <c r="C1310" t="s">
        <v>3157</v>
      </c>
      <c r="D1310" t="s">
        <v>222</v>
      </c>
      <c r="E1310">
        <v>1446.4945087200001</v>
      </c>
      <c r="F1310">
        <v>2372.4</v>
      </c>
      <c r="G1310">
        <v>155.79749065721799</v>
      </c>
      <c r="H1310">
        <v>-3.0330057886141799</v>
      </c>
      <c r="I1310">
        <v>87.747392724087803</v>
      </c>
      <c r="J1310">
        <v>12.027551747953201</v>
      </c>
      <c r="K1310">
        <v>2052.1604977843199</v>
      </c>
      <c r="L1310">
        <v>1516.92845861159</v>
      </c>
      <c r="M1310">
        <v>58.188352042370298</v>
      </c>
      <c r="N1310">
        <v>0.331492115311744</v>
      </c>
      <c r="O1310">
        <v>12.481031866464299</v>
      </c>
      <c r="P1310">
        <v>188.24494259158001</v>
      </c>
      <c r="Q1310">
        <v>0.13445184838947799</v>
      </c>
    </row>
    <row r="1311" spans="1:17" hidden="1" x14ac:dyDescent="0.3">
      <c r="A1311" t="s">
        <v>2784</v>
      </c>
      <c r="B1311" t="s">
        <v>2785</v>
      </c>
      <c r="C1311" t="s">
        <v>3157</v>
      </c>
      <c r="D1311" t="s">
        <v>268</v>
      </c>
      <c r="E1311">
        <v>1444.12958045</v>
      </c>
      <c r="F1311">
        <v>106.55</v>
      </c>
      <c r="G1311">
        <v>-36.319615389599903</v>
      </c>
      <c r="H1311">
        <v>-1.8339960732507701</v>
      </c>
      <c r="I1311">
        <v>-10.752805744594699</v>
      </c>
      <c r="J1311">
        <v>5.3881849091191398</v>
      </c>
      <c r="K1311">
        <v>110.162777677721</v>
      </c>
      <c r="L1311">
        <v>111.152241997384</v>
      </c>
      <c r="M1311">
        <v>46.013467508156999</v>
      </c>
      <c r="N1311">
        <v>0.50785080280952999</v>
      </c>
      <c r="O1311">
        <v>21.060534960112602</v>
      </c>
      <c r="P1311">
        <v>15.8152173913043</v>
      </c>
      <c r="Q1311">
        <v>-5.2287922139852998E-2</v>
      </c>
    </row>
    <row r="1312" spans="1:17" hidden="1" x14ac:dyDescent="0.3">
      <c r="A1312" t="s">
        <v>2786</v>
      </c>
      <c r="B1312" t="s">
        <v>2787</v>
      </c>
      <c r="C1312" t="s">
        <v>3157</v>
      </c>
      <c r="D1312" t="s">
        <v>51</v>
      </c>
      <c r="E1312">
        <v>1440.5328774</v>
      </c>
      <c r="F1312">
        <v>298.8</v>
      </c>
      <c r="G1312">
        <v>8.7346892978963702</v>
      </c>
      <c r="H1312">
        <v>-12.1119225341334</v>
      </c>
      <c r="I1312">
        <v>0.47728570457417602</v>
      </c>
      <c r="J1312">
        <v>0.151207688368766</v>
      </c>
      <c r="K1312">
        <v>306.43944626475502</v>
      </c>
      <c r="L1312">
        <v>270.77018512349503</v>
      </c>
      <c r="M1312">
        <v>35.993223943678501</v>
      </c>
      <c r="N1312">
        <v>0.56763201838144195</v>
      </c>
      <c r="O1312">
        <v>23.728246318607699</v>
      </c>
      <c r="P1312">
        <v>61.121596117551903</v>
      </c>
      <c r="Q1312">
        <v>3.8503198386209997E-2</v>
      </c>
    </row>
    <row r="1313" spans="1:17" hidden="1" x14ac:dyDescent="0.3">
      <c r="A1313" t="s">
        <v>2788</v>
      </c>
      <c r="B1313" t="s">
        <v>2789</v>
      </c>
      <c r="C1313" t="s">
        <v>3157</v>
      </c>
      <c r="D1313" t="s">
        <v>275</v>
      </c>
      <c r="E1313">
        <v>1440.472417765</v>
      </c>
      <c r="F1313">
        <v>175.55</v>
      </c>
      <c r="G1313">
        <v>-37.457825003145899</v>
      </c>
      <c r="H1313">
        <v>-5.0209177551935902</v>
      </c>
      <c r="I1313">
        <v>-8.6955275175823505</v>
      </c>
      <c r="J1313">
        <v>3.6514384008087601</v>
      </c>
      <c r="K1313">
        <v>179.921434153852</v>
      </c>
      <c r="M1313">
        <v>38.161579837142298</v>
      </c>
      <c r="N1313">
        <v>0.26269291703552899</v>
      </c>
      <c r="O1313">
        <v>25.263457704357702</v>
      </c>
      <c r="P1313">
        <v>36.402486402486403</v>
      </c>
    </row>
    <row r="1314" spans="1:17" hidden="1" x14ac:dyDescent="0.3">
      <c r="A1314" t="s">
        <v>2790</v>
      </c>
      <c r="B1314" t="s">
        <v>2791</v>
      </c>
      <c r="C1314" t="s">
        <v>3157</v>
      </c>
      <c r="D1314" t="s">
        <v>278</v>
      </c>
      <c r="E1314">
        <v>1438.770400056</v>
      </c>
      <c r="F1314">
        <v>25.96</v>
      </c>
      <c r="G1314">
        <v>-47.202133098464998</v>
      </c>
      <c r="H1314">
        <v>-5.5590507934093498</v>
      </c>
      <c r="I1314">
        <v>-24.633972448370301</v>
      </c>
      <c r="J1314">
        <v>-1.1044888681149001</v>
      </c>
      <c r="K1314">
        <v>28.287374788719401</v>
      </c>
      <c r="L1314">
        <v>30.691186629397301</v>
      </c>
      <c r="M1314">
        <v>34.467174224168602</v>
      </c>
      <c r="N1314">
        <v>0.53974327464807303</v>
      </c>
      <c r="O1314">
        <v>76.425269645608594</v>
      </c>
      <c r="P1314">
        <v>15.3777777777777</v>
      </c>
      <c r="Q1314">
        <v>-4.3570625552573003E-2</v>
      </c>
    </row>
    <row r="1315" spans="1:17" hidden="1" x14ac:dyDescent="0.3">
      <c r="A1315" t="s">
        <v>2792</v>
      </c>
      <c r="B1315" t="s">
        <v>2793</v>
      </c>
      <c r="C1315" t="s">
        <v>3157</v>
      </c>
      <c r="D1315" t="s">
        <v>21</v>
      </c>
      <c r="E1315">
        <v>1437.2934472649999</v>
      </c>
      <c r="F1315">
        <v>147.55000000000001</v>
      </c>
      <c r="G1315">
        <v>50.937439960423099</v>
      </c>
      <c r="H1315">
        <v>4.2496083439901602</v>
      </c>
      <c r="I1315">
        <v>37.972887422440998</v>
      </c>
      <c r="J1315">
        <v>-3.4502682553818902</v>
      </c>
      <c r="K1315">
        <v>144.39186620460299</v>
      </c>
      <c r="L1315">
        <v>122.95571361527</v>
      </c>
      <c r="M1315">
        <v>53.546089732888802</v>
      </c>
      <c r="N1315">
        <v>0.92847085187593303</v>
      </c>
      <c r="O1315">
        <v>24.906811250423502</v>
      </c>
      <c r="P1315">
        <v>103.51724137930999</v>
      </c>
      <c r="Q1315">
        <v>0.105278413508107</v>
      </c>
    </row>
    <row r="1316" spans="1:17" hidden="1" x14ac:dyDescent="0.3">
      <c r="A1316" t="s">
        <v>2794</v>
      </c>
      <c r="B1316" t="s">
        <v>2795</v>
      </c>
      <c r="C1316" t="s">
        <v>3157</v>
      </c>
      <c r="D1316" t="s">
        <v>229</v>
      </c>
      <c r="E1316">
        <v>1433.501685</v>
      </c>
      <c r="F1316">
        <v>4517.1000000000004</v>
      </c>
      <c r="G1316">
        <v>1540.68294439292</v>
      </c>
      <c r="H1316">
        <v>34.440358676017198</v>
      </c>
      <c r="I1316">
        <v>939.99505969350298</v>
      </c>
      <c r="J1316">
        <v>-3.0024974052686901</v>
      </c>
      <c r="K1316">
        <v>3518.1044656416202</v>
      </c>
      <c r="L1316">
        <v>1839.76603195338</v>
      </c>
      <c r="M1316">
        <v>53.7844122941245</v>
      </c>
      <c r="N1316">
        <v>0.45430714433168701</v>
      </c>
      <c r="O1316">
        <v>8.4135839365964795</v>
      </c>
      <c r="P1316">
        <v>2071.6826923076901</v>
      </c>
      <c r="Q1316">
        <v>0.34905799580800201</v>
      </c>
    </row>
    <row r="1317" spans="1:17" hidden="1" x14ac:dyDescent="0.3">
      <c r="A1317" t="s">
        <v>2796</v>
      </c>
      <c r="B1317" t="s">
        <v>2797</v>
      </c>
      <c r="C1317" t="s">
        <v>3157</v>
      </c>
      <c r="D1317" t="s">
        <v>412</v>
      </c>
      <c r="E1317">
        <v>1429.7628788899999</v>
      </c>
      <c r="F1317">
        <v>35.65</v>
      </c>
      <c r="G1317">
        <v>19.405299808999398</v>
      </c>
      <c r="H1317">
        <v>-1.13760100059011</v>
      </c>
      <c r="I1317">
        <v>-12.3059464638898</v>
      </c>
      <c r="J1317">
        <v>-0.34076561610457001</v>
      </c>
      <c r="K1317">
        <v>36.239250692591497</v>
      </c>
      <c r="L1317">
        <v>35.420796741026798</v>
      </c>
      <c r="M1317">
        <v>55.702385112747898</v>
      </c>
      <c r="N1317">
        <v>0.66909311579049302</v>
      </c>
      <c r="O1317">
        <v>30.434782608695599</v>
      </c>
      <c r="P1317">
        <v>74.754901960784295</v>
      </c>
      <c r="Q1317">
        <v>-1.8597257139753E-2</v>
      </c>
    </row>
    <row r="1318" spans="1:17" hidden="1" x14ac:dyDescent="0.3">
      <c r="A1318" t="s">
        <v>2798</v>
      </c>
      <c r="B1318" t="s">
        <v>2799</v>
      </c>
      <c r="C1318" t="s">
        <v>3157</v>
      </c>
      <c r="D1318" t="s">
        <v>2800</v>
      </c>
      <c r="E1318">
        <v>1428.521442</v>
      </c>
      <c r="F1318">
        <v>1362</v>
      </c>
      <c r="G1318">
        <v>416.94719704570201</v>
      </c>
      <c r="H1318">
        <v>-10.6817441150262</v>
      </c>
      <c r="I1318">
        <v>89.865433702918693</v>
      </c>
      <c r="J1318">
        <v>-4.7159394310727203</v>
      </c>
      <c r="K1318">
        <v>1463.9398427395799</v>
      </c>
      <c r="L1318">
        <v>1017.8736105740199</v>
      </c>
      <c r="M1318">
        <v>34.559517162420498</v>
      </c>
      <c r="N1318">
        <v>0.434671352291918</v>
      </c>
      <c r="O1318">
        <v>32.852422907489</v>
      </c>
      <c r="P1318">
        <v>468.92230576441102</v>
      </c>
    </row>
    <row r="1319" spans="1:17" hidden="1" x14ac:dyDescent="0.3">
      <c r="A1319" t="s">
        <v>2801</v>
      </c>
      <c r="B1319" t="s">
        <v>2802</v>
      </c>
      <c r="C1319" t="s">
        <v>3157</v>
      </c>
      <c r="D1319" t="s">
        <v>736</v>
      </c>
      <c r="E1319">
        <v>1423.2895461399901</v>
      </c>
      <c r="F1319">
        <v>65.150000000000006</v>
      </c>
      <c r="G1319">
        <v>55.794536530377201</v>
      </c>
      <c r="H1319">
        <v>-2.3922062275405702</v>
      </c>
      <c r="I1319">
        <v>13.6609807526295</v>
      </c>
      <c r="J1319">
        <v>-0.84475519297679802</v>
      </c>
      <c r="K1319">
        <v>68.114960957511201</v>
      </c>
      <c r="L1319">
        <v>59.963058718162401</v>
      </c>
      <c r="M1319">
        <v>31.799485658978199</v>
      </c>
      <c r="N1319">
        <v>0.391917964019042</v>
      </c>
      <c r="O1319">
        <v>18.956254796623099</v>
      </c>
      <c r="P1319">
        <v>107.484076433121</v>
      </c>
      <c r="Q1319">
        <v>0.20617819569767701</v>
      </c>
    </row>
    <row r="1320" spans="1:17" hidden="1" x14ac:dyDescent="0.3">
      <c r="A1320" t="s">
        <v>2803</v>
      </c>
      <c r="B1320" t="s">
        <v>2804</v>
      </c>
      <c r="C1320" t="s">
        <v>3157</v>
      </c>
      <c r="D1320" t="s">
        <v>2805</v>
      </c>
      <c r="E1320">
        <v>1421.1998576000001</v>
      </c>
      <c r="F1320">
        <v>629.6</v>
      </c>
      <c r="G1320">
        <v>161.25513418514899</v>
      </c>
      <c r="H1320">
        <v>-11.8393625004206</v>
      </c>
      <c r="I1320">
        <v>104.79535577590499</v>
      </c>
      <c r="J1320">
        <v>-9.8117260571955107</v>
      </c>
      <c r="K1320">
        <v>619.06034731191005</v>
      </c>
      <c r="L1320">
        <v>441.89065584753098</v>
      </c>
      <c r="M1320">
        <v>43.686206670831801</v>
      </c>
      <c r="N1320">
        <v>0.303163722313743</v>
      </c>
      <c r="O1320">
        <v>19.742693773824598</v>
      </c>
      <c r="P1320">
        <v>238.585641301425</v>
      </c>
    </row>
    <row r="1321" spans="1:17" hidden="1" x14ac:dyDescent="0.3">
      <c r="A1321" t="s">
        <v>2806</v>
      </c>
      <c r="B1321" t="s">
        <v>2807</v>
      </c>
      <c r="C1321" t="s">
        <v>3157</v>
      </c>
      <c r="D1321" t="s">
        <v>268</v>
      </c>
      <c r="E1321">
        <v>1416.1835566049999</v>
      </c>
      <c r="F1321">
        <v>825.05</v>
      </c>
      <c r="G1321">
        <v>11.6596913033893</v>
      </c>
      <c r="H1321">
        <v>49.726803041700499</v>
      </c>
      <c r="I1321">
        <v>38.247388550538197</v>
      </c>
      <c r="J1321">
        <v>8.1625808937074709</v>
      </c>
      <c r="K1321">
        <v>684.95939144613806</v>
      </c>
      <c r="L1321">
        <v>602.51716841739903</v>
      </c>
      <c r="M1321">
        <v>59.565721361211899</v>
      </c>
      <c r="N1321">
        <v>2.1718785329265198</v>
      </c>
      <c r="O1321">
        <v>14.1748984910005</v>
      </c>
      <c r="P1321">
        <v>87.086167800453495</v>
      </c>
      <c r="Q1321">
        <v>9.1782248968636002E-2</v>
      </c>
    </row>
    <row r="1322" spans="1:17" hidden="1" x14ac:dyDescent="0.3">
      <c r="A1322" t="s">
        <v>2808</v>
      </c>
      <c r="B1322" t="s">
        <v>2809</v>
      </c>
      <c r="C1322" t="s">
        <v>3157</v>
      </c>
      <c r="D1322" t="s">
        <v>2800</v>
      </c>
      <c r="E1322">
        <v>1415.25</v>
      </c>
      <c r="F1322">
        <v>17.760000000000002</v>
      </c>
      <c r="G1322">
        <v>73.509070193275505</v>
      </c>
      <c r="H1322">
        <v>11.242035448345501</v>
      </c>
      <c r="I1322">
        <v>84.712110583048599</v>
      </c>
      <c r="J1322">
        <v>-5.23590483552388</v>
      </c>
      <c r="K1322">
        <v>15.6537161264852</v>
      </c>
      <c r="L1322">
        <v>14.553520218436599</v>
      </c>
      <c r="M1322">
        <v>53.883713694188501</v>
      </c>
      <c r="N1322">
        <v>1.7020204523784901</v>
      </c>
      <c r="O1322">
        <v>8.1081081081080892</v>
      </c>
      <c r="P1322">
        <v>133.07086614173201</v>
      </c>
      <c r="Q1322">
        <v>0.23569677996579899</v>
      </c>
    </row>
    <row r="1323" spans="1:17" hidden="1" x14ac:dyDescent="0.3">
      <c r="A1323" t="s">
        <v>2810</v>
      </c>
      <c r="B1323" t="s">
        <v>2811</v>
      </c>
      <c r="C1323" t="s">
        <v>3157</v>
      </c>
      <c r="D1323" t="s">
        <v>37</v>
      </c>
      <c r="E1323">
        <v>1413.17175</v>
      </c>
      <c r="F1323">
        <v>42.09</v>
      </c>
      <c r="G1323">
        <v>-35.029204287142697</v>
      </c>
      <c r="H1323">
        <v>-1.7432316179190701</v>
      </c>
      <c r="I1323">
        <v>-33.9333132189726</v>
      </c>
      <c r="J1323">
        <v>-1.94187848901975</v>
      </c>
      <c r="K1323">
        <v>43.905120210382101</v>
      </c>
      <c r="L1323">
        <v>45.088008997618303</v>
      </c>
      <c r="M1323">
        <v>44.383546054241002</v>
      </c>
      <c r="N1323">
        <v>0.54087686660968304</v>
      </c>
      <c r="O1323">
        <v>88.619624613922497</v>
      </c>
      <c r="P1323">
        <v>16.270718232044199</v>
      </c>
      <c r="Q1323">
        <v>0.16378390913037899</v>
      </c>
    </row>
    <row r="1324" spans="1:17" hidden="1" x14ac:dyDescent="0.3">
      <c r="A1324" t="s">
        <v>2812</v>
      </c>
      <c r="B1324" t="s">
        <v>2813</v>
      </c>
      <c r="C1324" t="s">
        <v>3157</v>
      </c>
      <c r="D1324" t="s">
        <v>529</v>
      </c>
      <c r="E1324">
        <v>1409.554438245</v>
      </c>
      <c r="F1324">
        <v>414.45</v>
      </c>
      <c r="G1324">
        <v>88.048650021830895</v>
      </c>
      <c r="H1324">
        <v>6.7808057354224296</v>
      </c>
      <c r="I1324">
        <v>54.898495714937901</v>
      </c>
      <c r="J1324">
        <v>4.1673011627955603</v>
      </c>
      <c r="K1324">
        <v>381.841449837722</v>
      </c>
      <c r="L1324">
        <v>306.72338885373898</v>
      </c>
      <c r="M1324">
        <v>60.812811734370101</v>
      </c>
      <c r="N1324">
        <v>0.43502812017144099</v>
      </c>
      <c r="O1324">
        <v>9.7478586077934803</v>
      </c>
      <c r="P1324">
        <v>134.15254237288099</v>
      </c>
      <c r="Q1324">
        <v>8.4738951477466004E-2</v>
      </c>
    </row>
    <row r="1325" spans="1:17" hidden="1" x14ac:dyDescent="0.3">
      <c r="A1325" t="s">
        <v>2814</v>
      </c>
      <c r="B1325" t="s">
        <v>2815</v>
      </c>
      <c r="C1325" t="s">
        <v>3157</v>
      </c>
      <c r="D1325" t="s">
        <v>117</v>
      </c>
      <c r="E1325">
        <v>1404.98968332</v>
      </c>
      <c r="F1325">
        <v>62.42</v>
      </c>
      <c r="G1325">
        <v>28.968779514179499</v>
      </c>
      <c r="H1325">
        <v>-13.6411149091042</v>
      </c>
      <c r="I1325">
        <v>-10.7448301621471</v>
      </c>
      <c r="J1325">
        <v>-2.5260098073971302</v>
      </c>
      <c r="K1325">
        <v>67.327353355586993</v>
      </c>
      <c r="L1325">
        <v>62.540367002725702</v>
      </c>
      <c r="M1325">
        <v>31.4777339433778</v>
      </c>
      <c r="N1325">
        <v>0.28749947535641202</v>
      </c>
      <c r="O1325">
        <v>37.776353732777899</v>
      </c>
      <c r="P1325">
        <v>73.148404993065199</v>
      </c>
      <c r="Q1325">
        <v>5.6882520820707001E-2</v>
      </c>
    </row>
    <row r="1326" spans="1:17" hidden="1" x14ac:dyDescent="0.3">
      <c r="A1326" t="s">
        <v>2816</v>
      </c>
      <c r="B1326" t="s">
        <v>2817</v>
      </c>
      <c r="C1326" t="s">
        <v>3157</v>
      </c>
      <c r="D1326" t="s">
        <v>370</v>
      </c>
      <c r="E1326">
        <v>1397.092504</v>
      </c>
      <c r="F1326">
        <v>674.95</v>
      </c>
      <c r="G1326">
        <v>326.99832437293298</v>
      </c>
      <c r="H1326">
        <v>91.988420118550394</v>
      </c>
      <c r="I1326">
        <v>260.22768448746098</v>
      </c>
      <c r="J1326">
        <v>16.8069616566227</v>
      </c>
      <c r="K1326">
        <v>389.010768316444</v>
      </c>
      <c r="L1326">
        <v>244.25110398611201</v>
      </c>
      <c r="M1326">
        <v>97.230319368047802</v>
      </c>
      <c r="N1326">
        <v>0.97897451601212504</v>
      </c>
      <c r="O1326">
        <v>0</v>
      </c>
      <c r="P1326">
        <v>399.96296296296299</v>
      </c>
    </row>
    <row r="1327" spans="1:17" hidden="1" x14ac:dyDescent="0.3">
      <c r="A1327" t="s">
        <v>2818</v>
      </c>
      <c r="B1327" t="s">
        <v>2819</v>
      </c>
      <c r="C1327" t="s">
        <v>3157</v>
      </c>
      <c r="D1327" t="s">
        <v>60</v>
      </c>
      <c r="E1327">
        <v>1394.559104226</v>
      </c>
      <c r="F1327">
        <v>195.87</v>
      </c>
      <c r="G1327">
        <v>-53.997840976570799</v>
      </c>
      <c r="H1327">
        <v>-7.4897798293119298</v>
      </c>
      <c r="I1327">
        <v>-31.192853576516399</v>
      </c>
      <c r="J1327">
        <v>-2.8180652173918901</v>
      </c>
      <c r="K1327">
        <v>220.969846860139</v>
      </c>
      <c r="M1327">
        <v>17.6101458512119</v>
      </c>
      <c r="N1327">
        <v>0.66984801754314405</v>
      </c>
      <c r="O1327">
        <v>51.401439730433403</v>
      </c>
      <c r="P1327">
        <v>0.44615384615385101</v>
      </c>
    </row>
    <row r="1328" spans="1:17" hidden="1" x14ac:dyDescent="0.3">
      <c r="A1328" t="s">
        <v>2820</v>
      </c>
      <c r="B1328" t="s">
        <v>2821</v>
      </c>
      <c r="C1328" t="s">
        <v>3157</v>
      </c>
      <c r="D1328" t="s">
        <v>222</v>
      </c>
      <c r="E1328">
        <v>1393.9075721249999</v>
      </c>
      <c r="F1328">
        <v>494.35</v>
      </c>
      <c r="G1328">
        <v>74.851048878659697</v>
      </c>
      <c r="H1328">
        <v>8.6623348323421894</v>
      </c>
      <c r="I1328">
        <v>16.554554925923501</v>
      </c>
      <c r="J1328">
        <v>4.8398224813649797</v>
      </c>
      <c r="K1328">
        <v>486.01407672922699</v>
      </c>
      <c r="L1328">
        <v>413.51636943843602</v>
      </c>
      <c r="M1328">
        <v>43.064998552808099</v>
      </c>
      <c r="N1328">
        <v>0.51297599694252904</v>
      </c>
      <c r="O1328">
        <v>25.750986143420601</v>
      </c>
      <c r="P1328">
        <v>122.579918955425</v>
      </c>
      <c r="Q1328">
        <v>0.13195219183707299</v>
      </c>
    </row>
    <row r="1329" spans="1:17" hidden="1" x14ac:dyDescent="0.3">
      <c r="A1329" t="s">
        <v>2822</v>
      </c>
      <c r="B1329" t="s">
        <v>2823</v>
      </c>
      <c r="C1329" t="s">
        <v>3157</v>
      </c>
      <c r="D1329" t="s">
        <v>229</v>
      </c>
      <c r="E1329">
        <v>1391.93321208</v>
      </c>
      <c r="F1329">
        <v>364.2</v>
      </c>
      <c r="G1329">
        <v>-55.52881814301</v>
      </c>
      <c r="H1329">
        <v>0.238158396540193</v>
      </c>
      <c r="I1329">
        <v>-27.879327202575102</v>
      </c>
      <c r="J1329">
        <v>-1.47548947268649</v>
      </c>
      <c r="K1329">
        <v>381.646931234242</v>
      </c>
      <c r="L1329">
        <v>439.45169321749302</v>
      </c>
      <c r="M1329">
        <v>38.607065597048198</v>
      </c>
      <c r="N1329">
        <v>0.458325858521902</v>
      </c>
      <c r="O1329">
        <v>74.464579901153201</v>
      </c>
      <c r="P1329">
        <v>4.3852106620808096</v>
      </c>
    </row>
    <row r="1330" spans="1:17" hidden="1" x14ac:dyDescent="0.3">
      <c r="A1330" t="s">
        <v>2824</v>
      </c>
      <c r="B1330" t="s">
        <v>2825</v>
      </c>
      <c r="C1330" t="s">
        <v>3157</v>
      </c>
      <c r="D1330" t="s">
        <v>1350</v>
      </c>
      <c r="E1330">
        <v>1389.6104267999999</v>
      </c>
      <c r="F1330">
        <v>200.78</v>
      </c>
      <c r="G1330">
        <v>-57.5960334265814</v>
      </c>
      <c r="H1330">
        <v>-4.5039655146344</v>
      </c>
      <c r="I1330">
        <v>-33.684302800014699</v>
      </c>
      <c r="J1330">
        <v>-6.8541935261562603E-2</v>
      </c>
      <c r="K1330">
        <v>220.442505334451</v>
      </c>
      <c r="L1330">
        <v>246.83887878009699</v>
      </c>
      <c r="M1330">
        <v>33.129962739449702</v>
      </c>
      <c r="N1330">
        <v>0.85777928388253799</v>
      </c>
      <c r="O1330">
        <v>64.857057475844201</v>
      </c>
      <c r="P1330">
        <v>1.2455246835762099</v>
      </c>
      <c r="Q1330">
        <v>3.833151802919E-2</v>
      </c>
    </row>
    <row r="1331" spans="1:17" hidden="1" x14ac:dyDescent="0.3">
      <c r="A1331" t="s">
        <v>2826</v>
      </c>
      <c r="B1331" t="s">
        <v>2827</v>
      </c>
      <c r="C1331" t="s">
        <v>3157</v>
      </c>
      <c r="D1331" t="s">
        <v>1010</v>
      </c>
      <c r="E1331">
        <v>1389.0781638000001</v>
      </c>
      <c r="F1331">
        <v>693.9</v>
      </c>
      <c r="G1331">
        <v>-24.5868676421027</v>
      </c>
      <c r="H1331">
        <v>-1.27086136570008</v>
      </c>
      <c r="I1331">
        <v>8.3661797404180902</v>
      </c>
      <c r="J1331">
        <v>-7.2122839664462797</v>
      </c>
      <c r="K1331">
        <v>723.94682418348702</v>
      </c>
      <c r="L1331">
        <v>656.86496604744696</v>
      </c>
      <c r="M1331">
        <v>32.4705492136084</v>
      </c>
      <c r="N1331">
        <v>0.64484760270125097</v>
      </c>
      <c r="O1331">
        <v>23.216601815823601</v>
      </c>
      <c r="P1331">
        <v>44.6981545198623</v>
      </c>
      <c r="Q1331">
        <v>5.2062688685170999E-2</v>
      </c>
    </row>
    <row r="1332" spans="1:17" hidden="1" x14ac:dyDescent="0.3">
      <c r="A1332" t="s">
        <v>2828</v>
      </c>
      <c r="B1332" t="s">
        <v>2829</v>
      </c>
      <c r="C1332" t="s">
        <v>3157</v>
      </c>
      <c r="D1332" t="s">
        <v>268</v>
      </c>
      <c r="E1332">
        <v>1388.622532974</v>
      </c>
      <c r="F1332">
        <v>147.66</v>
      </c>
      <c r="G1332">
        <v>32.409490750267999</v>
      </c>
      <c r="H1332">
        <v>-6.7081363127629698</v>
      </c>
      <c r="I1332">
        <v>50.071111674089899</v>
      </c>
      <c r="J1332">
        <v>3.4719088089049301</v>
      </c>
      <c r="K1332">
        <v>147.349108204077</v>
      </c>
      <c r="L1332">
        <v>125.77423177820801</v>
      </c>
      <c r="M1332">
        <v>45.1904756981113</v>
      </c>
      <c r="N1332">
        <v>0.308235900069248</v>
      </c>
      <c r="O1332">
        <v>20.547203033997</v>
      </c>
      <c r="P1332">
        <v>80.293040293040207</v>
      </c>
      <c r="Q1332">
        <v>9.0424377384589992E-3</v>
      </c>
    </row>
    <row r="1333" spans="1:17" hidden="1" x14ac:dyDescent="0.3">
      <c r="A1333" t="s">
        <v>2830</v>
      </c>
      <c r="B1333" t="s">
        <v>2831</v>
      </c>
      <c r="C1333" t="s">
        <v>3157</v>
      </c>
      <c r="D1333" t="s">
        <v>190</v>
      </c>
      <c r="E1333">
        <v>1388.1593849999999</v>
      </c>
      <c r="F1333">
        <v>102.61</v>
      </c>
      <c r="G1333">
        <v>-6.6442632473890502</v>
      </c>
      <c r="H1333">
        <v>-8.1610974066682402</v>
      </c>
      <c r="I1333">
        <v>-35.0589782167715</v>
      </c>
      <c r="J1333">
        <v>-2.7706946930901002</v>
      </c>
      <c r="K1333">
        <v>115.582787049044</v>
      </c>
      <c r="L1333">
        <v>116.658000622975</v>
      </c>
      <c r="M1333">
        <v>25.455186747470201</v>
      </c>
      <c r="N1333">
        <v>0.487493541755946</v>
      </c>
      <c r="O1333">
        <v>53.006529578013797</v>
      </c>
      <c r="P1333">
        <v>27.0712074303405</v>
      </c>
      <c r="Q1333">
        <v>8.6479962379256994E-2</v>
      </c>
    </row>
    <row r="1334" spans="1:17" hidden="1" x14ac:dyDescent="0.3">
      <c r="A1334" t="s">
        <v>2832</v>
      </c>
      <c r="B1334" t="s">
        <v>2833</v>
      </c>
      <c r="C1334" t="s">
        <v>3157</v>
      </c>
      <c r="D1334" t="s">
        <v>395</v>
      </c>
      <c r="E1334">
        <v>1388.1532752000001</v>
      </c>
      <c r="F1334">
        <v>224.52</v>
      </c>
      <c r="G1334">
        <v>-36.157285953770497</v>
      </c>
      <c r="H1334">
        <v>-6.0335916597232497</v>
      </c>
      <c r="I1334">
        <v>-17.865565885417301</v>
      </c>
      <c r="J1334">
        <v>-2.9204319603985498</v>
      </c>
      <c r="K1334">
        <v>244.408288652751</v>
      </c>
      <c r="L1334">
        <v>248.44738819045301</v>
      </c>
      <c r="M1334">
        <v>32.886098613523799</v>
      </c>
      <c r="N1334">
        <v>0.65389582809329405</v>
      </c>
      <c r="O1334">
        <v>38.940851594512701</v>
      </c>
      <c r="P1334">
        <v>9.4952450621799507</v>
      </c>
      <c r="Q1334">
        <v>9.6408354641525001E-2</v>
      </c>
    </row>
    <row r="1335" spans="1:17" hidden="1" x14ac:dyDescent="0.3">
      <c r="A1335" t="s">
        <v>2834</v>
      </c>
      <c r="B1335" t="s">
        <v>2835</v>
      </c>
      <c r="C1335" t="s">
        <v>3157</v>
      </c>
      <c r="D1335" t="s">
        <v>384</v>
      </c>
      <c r="E1335">
        <v>1383.9</v>
      </c>
      <c r="F1335">
        <v>230.65</v>
      </c>
      <c r="G1335">
        <v>-13.770057490644399</v>
      </c>
      <c r="H1335">
        <v>-12.671735218228999</v>
      </c>
      <c r="I1335">
        <v>59.5478860612631</v>
      </c>
      <c r="J1335">
        <v>-1.5643919769494401</v>
      </c>
      <c r="K1335">
        <v>241.33489512922799</v>
      </c>
      <c r="L1335">
        <v>209.24454515469299</v>
      </c>
      <c r="M1335">
        <v>37.761778350931102</v>
      </c>
      <c r="N1335">
        <v>0.48544109023882998</v>
      </c>
      <c r="O1335">
        <v>25.298070669845998</v>
      </c>
      <c r="P1335">
        <v>104.115044247787</v>
      </c>
      <c r="Q1335">
        <v>-7.9372107705770995E-2</v>
      </c>
    </row>
    <row r="1336" spans="1:17" hidden="1" x14ac:dyDescent="0.3">
      <c r="A1336" t="s">
        <v>2836</v>
      </c>
      <c r="B1336" t="s">
        <v>2837</v>
      </c>
      <c r="C1336" t="s">
        <v>3157</v>
      </c>
      <c r="D1336" t="s">
        <v>458</v>
      </c>
      <c r="E1336">
        <v>1383.6767789</v>
      </c>
      <c r="F1336">
        <v>578.5</v>
      </c>
      <c r="G1336">
        <v>13.8356091191865</v>
      </c>
      <c r="H1336">
        <v>-1.13207193714709</v>
      </c>
      <c r="I1336">
        <v>38.667950232563697</v>
      </c>
      <c r="J1336">
        <v>1.79637259332292</v>
      </c>
      <c r="K1336">
        <v>567.53716934573197</v>
      </c>
      <c r="L1336">
        <v>472.33651339842902</v>
      </c>
      <c r="M1336">
        <v>52.556218395129697</v>
      </c>
      <c r="N1336">
        <v>0.75697053358933797</v>
      </c>
      <c r="O1336">
        <v>15.462402765773501</v>
      </c>
      <c r="P1336">
        <v>80.894308943089399</v>
      </c>
      <c r="Q1336">
        <v>0.13996986984465501</v>
      </c>
    </row>
    <row r="1337" spans="1:17" hidden="1" x14ac:dyDescent="0.3">
      <c r="A1337" t="s">
        <v>2838</v>
      </c>
      <c r="B1337" t="s">
        <v>2839</v>
      </c>
      <c r="C1337" t="s">
        <v>3157</v>
      </c>
      <c r="D1337" t="s">
        <v>268</v>
      </c>
      <c r="E1337">
        <v>1377.3423258</v>
      </c>
      <c r="F1337">
        <v>230.94</v>
      </c>
      <c r="G1337">
        <v>36.400595081221702</v>
      </c>
      <c r="H1337">
        <v>5.5225307767486598</v>
      </c>
      <c r="I1337">
        <v>64.407539999220702</v>
      </c>
      <c r="J1337">
        <v>5.4462304986354599</v>
      </c>
      <c r="K1337">
        <v>215.49935281875401</v>
      </c>
      <c r="L1337">
        <v>169.63197945420001</v>
      </c>
      <c r="M1337">
        <v>51.909429831406399</v>
      </c>
      <c r="N1337">
        <v>0.46543957274782599</v>
      </c>
      <c r="O1337">
        <v>15.7963107300597</v>
      </c>
      <c r="P1337">
        <v>113.536754507628</v>
      </c>
      <c r="Q1337">
        <v>0.14651518418099099</v>
      </c>
    </row>
    <row r="1338" spans="1:17" hidden="1" x14ac:dyDescent="0.3">
      <c r="A1338" t="s">
        <v>2840</v>
      </c>
      <c r="B1338" t="s">
        <v>2841</v>
      </c>
      <c r="C1338" t="s">
        <v>3157</v>
      </c>
      <c r="D1338" t="s">
        <v>51</v>
      </c>
      <c r="E1338">
        <v>1373.770179012</v>
      </c>
      <c r="F1338">
        <v>130.46</v>
      </c>
      <c r="G1338">
        <v>19.3076996407001</v>
      </c>
      <c r="H1338">
        <v>-2.42342253271956</v>
      </c>
      <c r="I1338">
        <v>6.0487733210177597</v>
      </c>
      <c r="J1338">
        <v>1.09618309637233</v>
      </c>
      <c r="K1338">
        <v>126.185596184902</v>
      </c>
      <c r="L1338">
        <v>116.82566339838</v>
      </c>
      <c r="M1338">
        <v>55.583448907419303</v>
      </c>
      <c r="N1338">
        <v>0.62469170370826599</v>
      </c>
      <c r="O1338">
        <v>14.671163575042099</v>
      </c>
      <c r="P1338">
        <v>68.661926308985102</v>
      </c>
      <c r="Q1338">
        <v>1.4386088719223001E-2</v>
      </c>
    </row>
    <row r="1339" spans="1:17" hidden="1" x14ac:dyDescent="0.3">
      <c r="A1339" t="s">
        <v>2842</v>
      </c>
      <c r="B1339" t="s">
        <v>2843</v>
      </c>
      <c r="C1339" t="s">
        <v>3157</v>
      </c>
      <c r="D1339" t="s">
        <v>190</v>
      </c>
      <c r="E1339">
        <v>1373.7</v>
      </c>
      <c r="F1339">
        <v>137.37</v>
      </c>
      <c r="G1339">
        <v>117.77649621534501</v>
      </c>
      <c r="H1339">
        <v>11.2109085567295</v>
      </c>
      <c r="I1339">
        <v>57.9492776314286</v>
      </c>
      <c r="J1339">
        <v>10.7899074304552</v>
      </c>
      <c r="K1339">
        <v>119.232915592339</v>
      </c>
      <c r="L1339">
        <v>97.108409977430199</v>
      </c>
      <c r="M1339">
        <v>64.138618239803506</v>
      </c>
      <c r="N1339">
        <v>0.76772150403915496</v>
      </c>
      <c r="O1339">
        <v>4.5351969134454304</v>
      </c>
      <c r="P1339">
        <v>172.019801980198</v>
      </c>
      <c r="Q1339">
        <v>9.1249659378738995E-2</v>
      </c>
    </row>
    <row r="1340" spans="1:17" hidden="1" x14ac:dyDescent="0.3">
      <c r="A1340" t="s">
        <v>2844</v>
      </c>
      <c r="B1340" t="s">
        <v>2845</v>
      </c>
      <c r="C1340" t="s">
        <v>3157</v>
      </c>
      <c r="D1340" t="s">
        <v>609</v>
      </c>
      <c r="E1340">
        <v>1366.2080772249999</v>
      </c>
      <c r="F1340">
        <v>625.25</v>
      </c>
      <c r="G1340">
        <v>8.1052308969484201</v>
      </c>
      <c r="H1340">
        <v>-7.9747863661380904</v>
      </c>
      <c r="I1340">
        <v>31.592144504323599</v>
      </c>
      <c r="J1340">
        <v>0.52215267513417996</v>
      </c>
      <c r="K1340">
        <v>678.14573005583804</v>
      </c>
      <c r="L1340">
        <v>588.14057616601201</v>
      </c>
      <c r="M1340">
        <v>33.164404400083498</v>
      </c>
      <c r="N1340">
        <v>0.290264103983704</v>
      </c>
      <c r="O1340">
        <v>38.328668532586903</v>
      </c>
      <c r="P1340">
        <v>65.519523494374496</v>
      </c>
      <c r="Q1340">
        <v>3.2203448521211001E-2</v>
      </c>
    </row>
    <row r="1341" spans="1:17" hidden="1" x14ac:dyDescent="0.3">
      <c r="A1341" t="s">
        <v>2846</v>
      </c>
      <c r="B1341" t="s">
        <v>2847</v>
      </c>
      <c r="C1341" t="s">
        <v>3157</v>
      </c>
      <c r="D1341" t="s">
        <v>2848</v>
      </c>
      <c r="E1341">
        <v>1363.079891569</v>
      </c>
      <c r="F1341">
        <v>39.07</v>
      </c>
      <c r="G1341">
        <v>-27.2516839966685</v>
      </c>
      <c r="H1341">
        <v>-0.29607338331891198</v>
      </c>
      <c r="I1341">
        <v>10.920693403514999</v>
      </c>
      <c r="J1341">
        <v>-4.9508119752180697</v>
      </c>
      <c r="K1341">
        <v>36.367658607263202</v>
      </c>
      <c r="L1341">
        <v>34.424760623819601</v>
      </c>
      <c r="M1341">
        <v>51.232896214181302</v>
      </c>
      <c r="N1341">
        <v>1.0439987528569501</v>
      </c>
      <c r="O1341">
        <v>33.094445866393599</v>
      </c>
      <c r="P1341">
        <v>50.269230769230703</v>
      </c>
      <c r="Q1341">
        <v>0.159437752549278</v>
      </c>
    </row>
    <row r="1342" spans="1:17" hidden="1" x14ac:dyDescent="0.3">
      <c r="A1342" t="s">
        <v>2849</v>
      </c>
      <c r="B1342" t="s">
        <v>2850</v>
      </c>
      <c r="C1342" t="s">
        <v>3157</v>
      </c>
      <c r="D1342" t="s">
        <v>633</v>
      </c>
      <c r="E1342">
        <v>1360.93280768</v>
      </c>
      <c r="F1342">
        <v>21.76</v>
      </c>
      <c r="G1342">
        <v>27.7750703892963</v>
      </c>
      <c r="H1342">
        <v>70.594142612662495</v>
      </c>
      <c r="I1342">
        <v>84.287969627934103</v>
      </c>
      <c r="J1342">
        <v>-3.2664079085946698</v>
      </c>
      <c r="K1342">
        <v>17.448222085699701</v>
      </c>
      <c r="L1342">
        <v>14.6460717083738</v>
      </c>
      <c r="M1342">
        <v>54.9296323053103</v>
      </c>
      <c r="N1342">
        <v>1.3562839356702301</v>
      </c>
      <c r="O1342">
        <v>21.09375</v>
      </c>
      <c r="P1342">
        <v>117.6</v>
      </c>
      <c r="Q1342">
        <v>6.3095168409455005E-2</v>
      </c>
    </row>
    <row r="1343" spans="1:17" hidden="1" x14ac:dyDescent="0.3">
      <c r="A1343" t="s">
        <v>2851</v>
      </c>
      <c r="B1343" t="s">
        <v>2852</v>
      </c>
      <c r="C1343" t="s">
        <v>3157</v>
      </c>
      <c r="D1343" t="s">
        <v>1350</v>
      </c>
      <c r="E1343">
        <v>1358.4881379999999</v>
      </c>
      <c r="F1343">
        <v>303.10000000000002</v>
      </c>
      <c r="G1343">
        <v>-17.729513351222</v>
      </c>
      <c r="H1343">
        <v>-9.3153218434071192</v>
      </c>
      <c r="I1343">
        <v>-9.7457106954988006</v>
      </c>
      <c r="J1343">
        <v>-1.8997341365134399</v>
      </c>
      <c r="K1343">
        <v>311.52524661548802</v>
      </c>
      <c r="L1343">
        <v>281.253180410764</v>
      </c>
      <c r="M1343">
        <v>39.618497509595699</v>
      </c>
      <c r="N1343">
        <v>0.34096123661072397</v>
      </c>
      <c r="O1343">
        <v>31.639722863741301</v>
      </c>
      <c r="P1343">
        <v>43.581241117953503</v>
      </c>
    </row>
    <row r="1344" spans="1:17" hidden="1" x14ac:dyDescent="0.3">
      <c r="A1344" t="s">
        <v>2853</v>
      </c>
      <c r="B1344" t="s">
        <v>2854</v>
      </c>
      <c r="C1344" t="s">
        <v>3157</v>
      </c>
      <c r="D1344" t="s">
        <v>1010</v>
      </c>
      <c r="E1344">
        <v>1357.51175599</v>
      </c>
      <c r="F1344">
        <v>207.61</v>
      </c>
      <c r="G1344">
        <v>-54.118362032139203</v>
      </c>
      <c r="H1344">
        <v>-2.0948950745721202</v>
      </c>
      <c r="I1344">
        <v>-18.461164588286099</v>
      </c>
      <c r="J1344">
        <v>-1.76428587199928</v>
      </c>
      <c r="K1344">
        <v>216.24849882584601</v>
      </c>
      <c r="L1344">
        <v>227.91127376110899</v>
      </c>
      <c r="M1344">
        <v>28.0080804031135</v>
      </c>
      <c r="N1344">
        <v>0.68846979926168195</v>
      </c>
      <c r="O1344">
        <v>47.271326044024804</v>
      </c>
      <c r="P1344">
        <v>8.6394557823129308</v>
      </c>
      <c r="Q1344">
        <v>-3.4989307087282998E-2</v>
      </c>
    </row>
    <row r="1345" spans="1:17" hidden="1" x14ac:dyDescent="0.3">
      <c r="A1345" t="s">
        <v>2855</v>
      </c>
      <c r="B1345" t="s">
        <v>2856</v>
      </c>
      <c r="C1345" t="s">
        <v>3157</v>
      </c>
      <c r="D1345" t="s">
        <v>552</v>
      </c>
      <c r="E1345">
        <v>1357.3264503799901</v>
      </c>
      <c r="F1345">
        <v>560.20000000000005</v>
      </c>
      <c r="G1345">
        <v>-7.6932425401445803</v>
      </c>
      <c r="H1345">
        <v>5.9733484775663497</v>
      </c>
      <c r="I1345">
        <v>15.599057938340501</v>
      </c>
      <c r="J1345">
        <v>4.5191810704062201</v>
      </c>
      <c r="K1345">
        <v>547.02624085208799</v>
      </c>
      <c r="L1345">
        <v>507.278039699224</v>
      </c>
      <c r="M1345">
        <v>66.942449515724604</v>
      </c>
      <c r="N1345">
        <v>0.55162453226880004</v>
      </c>
      <c r="O1345">
        <v>21.385219564441201</v>
      </c>
      <c r="P1345">
        <v>65.960598429862202</v>
      </c>
      <c r="Q1345">
        <v>0.14988575037128801</v>
      </c>
    </row>
    <row r="1346" spans="1:17" hidden="1" x14ac:dyDescent="0.3">
      <c r="A1346" t="s">
        <v>2857</v>
      </c>
      <c r="B1346" t="s">
        <v>2858</v>
      </c>
      <c r="C1346" t="s">
        <v>3157</v>
      </c>
      <c r="D1346" t="s">
        <v>77</v>
      </c>
      <c r="E1346">
        <v>1355.847544044</v>
      </c>
      <c r="F1346">
        <v>91.98</v>
      </c>
      <c r="G1346">
        <v>-24.347132329090599</v>
      </c>
      <c r="H1346">
        <v>-3.0395029527742401</v>
      </c>
      <c r="I1346">
        <v>-29.6963268898146</v>
      </c>
      <c r="J1346">
        <v>0.64336047564602095</v>
      </c>
      <c r="K1346">
        <v>97.381052122544702</v>
      </c>
      <c r="L1346">
        <v>100.578822562776</v>
      </c>
      <c r="M1346">
        <v>41.004379962951901</v>
      </c>
      <c r="N1346">
        <v>0.63582044811925997</v>
      </c>
      <c r="O1346">
        <v>34.703196347031898</v>
      </c>
      <c r="P1346">
        <v>10.552884615384601</v>
      </c>
      <c r="Q1346">
        <v>-6.4696368038769997E-3</v>
      </c>
    </row>
    <row r="1347" spans="1:17" hidden="1" x14ac:dyDescent="0.3">
      <c r="A1347" t="s">
        <v>2859</v>
      </c>
      <c r="B1347" t="s">
        <v>2860</v>
      </c>
      <c r="C1347" t="s">
        <v>3157</v>
      </c>
      <c r="D1347" t="s">
        <v>89</v>
      </c>
      <c r="E1347">
        <v>1351.133988</v>
      </c>
      <c r="F1347">
        <v>844.1</v>
      </c>
      <c r="G1347">
        <v>-26.9407300817576</v>
      </c>
      <c r="H1347">
        <v>-3.7615778241581301</v>
      </c>
      <c r="I1347">
        <v>-3.5301176901531601</v>
      </c>
      <c r="J1347">
        <v>-1.55248670018479</v>
      </c>
      <c r="K1347">
        <v>839.73818928859396</v>
      </c>
      <c r="L1347">
        <v>820.87392399836006</v>
      </c>
      <c r="M1347">
        <v>52.798763845197797</v>
      </c>
      <c r="N1347">
        <v>0.432141869971922</v>
      </c>
      <c r="O1347">
        <v>23.966354697310699</v>
      </c>
      <c r="P1347">
        <v>20.957225764849099</v>
      </c>
      <c r="Q1347">
        <v>-5.6286401320432E-2</v>
      </c>
    </row>
    <row r="1348" spans="1:17" hidden="1" x14ac:dyDescent="0.3">
      <c r="A1348" t="s">
        <v>2861</v>
      </c>
      <c r="B1348" t="s">
        <v>2862</v>
      </c>
      <c r="C1348" t="s">
        <v>3157</v>
      </c>
      <c r="D1348" t="s">
        <v>448</v>
      </c>
      <c r="E1348">
        <v>1349.5457228400001</v>
      </c>
      <c r="F1348">
        <v>190.89</v>
      </c>
      <c r="G1348">
        <v>40.704552445847597</v>
      </c>
      <c r="H1348">
        <v>-13.3148508095869</v>
      </c>
      <c r="I1348">
        <v>28.974381067017799</v>
      </c>
      <c r="J1348">
        <v>-1.80697050904402</v>
      </c>
      <c r="K1348">
        <v>196.10354451968001</v>
      </c>
      <c r="L1348">
        <v>158.48325616610899</v>
      </c>
      <c r="M1348">
        <v>34.620004782216903</v>
      </c>
      <c r="N1348">
        <v>0.39843505894655001</v>
      </c>
      <c r="O1348">
        <v>30.127298444130101</v>
      </c>
      <c r="P1348">
        <v>88.626482213438706</v>
      </c>
      <c r="Q1348">
        <v>5.2650039987981997E-2</v>
      </c>
    </row>
    <row r="1349" spans="1:17" hidden="1" x14ac:dyDescent="0.3">
      <c r="A1349" t="s">
        <v>2863</v>
      </c>
      <c r="B1349" t="s">
        <v>2864</v>
      </c>
      <c r="C1349" t="s">
        <v>3157</v>
      </c>
      <c r="D1349" t="s">
        <v>141</v>
      </c>
      <c r="E1349">
        <v>1344.5785004080001</v>
      </c>
      <c r="F1349">
        <v>145.21</v>
      </c>
      <c r="G1349">
        <v>11.1651623013632</v>
      </c>
      <c r="H1349">
        <v>-14.108471621165901</v>
      </c>
      <c r="I1349">
        <v>-24.743872279881298</v>
      </c>
      <c r="J1349">
        <v>-2.4366252858256598</v>
      </c>
      <c r="K1349">
        <v>168.318745333344</v>
      </c>
      <c r="L1349">
        <v>166.66125706146599</v>
      </c>
      <c r="M1349">
        <v>18.968714331530201</v>
      </c>
      <c r="N1349">
        <v>0.42155964837375098</v>
      </c>
      <c r="O1349">
        <v>84.250395978238402</v>
      </c>
      <c r="P1349">
        <v>59.834892680242099</v>
      </c>
      <c r="Q1349">
        <v>7.4764676218498E-2</v>
      </c>
    </row>
    <row r="1350" spans="1:17" hidden="1" x14ac:dyDescent="0.3">
      <c r="A1350" t="s">
        <v>2865</v>
      </c>
      <c r="B1350" t="s">
        <v>2866</v>
      </c>
      <c r="C1350" t="s">
        <v>3157</v>
      </c>
      <c r="D1350" t="s">
        <v>258</v>
      </c>
      <c r="E1350">
        <v>1341.490988</v>
      </c>
      <c r="F1350">
        <v>206.6</v>
      </c>
      <c r="G1350">
        <v>144.962277466427</v>
      </c>
      <c r="H1350">
        <v>0.58685344594938305</v>
      </c>
      <c r="I1350">
        <v>119.477451219206</v>
      </c>
      <c r="J1350">
        <v>0.45459043324480702</v>
      </c>
      <c r="K1350">
        <v>191.46717117239501</v>
      </c>
      <c r="L1350">
        <v>139.06561558766401</v>
      </c>
      <c r="M1350">
        <v>63.9759737899643</v>
      </c>
      <c r="N1350">
        <v>0.80983588961792996</v>
      </c>
      <c r="O1350">
        <v>5.70183930300096</v>
      </c>
      <c r="P1350">
        <v>223.82445141065801</v>
      </c>
      <c r="Q1350">
        <v>0.15245939260074901</v>
      </c>
    </row>
    <row r="1351" spans="1:17" hidden="1" x14ac:dyDescent="0.3">
      <c r="A1351" t="s">
        <v>2867</v>
      </c>
      <c r="B1351" t="s">
        <v>2868</v>
      </c>
      <c r="C1351" t="s">
        <v>3157</v>
      </c>
      <c r="D1351" t="s">
        <v>172</v>
      </c>
      <c r="E1351">
        <v>1340.3020868999999</v>
      </c>
      <c r="F1351">
        <v>617.20000000000005</v>
      </c>
      <c r="G1351">
        <v>-65.737041225150904</v>
      </c>
      <c r="H1351">
        <v>-10.0327955168953</v>
      </c>
      <c r="I1351">
        <v>-15.7082313501387</v>
      </c>
      <c r="J1351">
        <v>4.4446461584677399</v>
      </c>
      <c r="K1351">
        <v>590.67571677972796</v>
      </c>
      <c r="L1351">
        <v>670.05552978084495</v>
      </c>
      <c r="M1351">
        <v>58.051201858091098</v>
      </c>
      <c r="N1351">
        <v>1.7081852032386</v>
      </c>
      <c r="O1351">
        <v>79.026247569669394</v>
      </c>
      <c r="P1351">
        <v>36.022038567493098</v>
      </c>
      <c r="Q1351">
        <v>-8.2464065034609998E-3</v>
      </c>
    </row>
    <row r="1352" spans="1:17" hidden="1" x14ac:dyDescent="0.3">
      <c r="A1352" t="s">
        <v>2869</v>
      </c>
      <c r="B1352" t="s">
        <v>2870</v>
      </c>
      <c r="C1352" t="s">
        <v>3157</v>
      </c>
      <c r="D1352" t="s">
        <v>24</v>
      </c>
      <c r="E1352">
        <v>1336.977432355</v>
      </c>
      <c r="F1352">
        <v>296.64999999999998</v>
      </c>
      <c r="G1352">
        <v>-56.731281697817998</v>
      </c>
      <c r="H1352">
        <v>0.80775290187798099</v>
      </c>
      <c r="I1352">
        <v>-28.031402093158999</v>
      </c>
      <c r="J1352">
        <v>1.14661719339363</v>
      </c>
      <c r="K1352">
        <v>304.41580669332899</v>
      </c>
      <c r="M1352">
        <v>52.657717960105302</v>
      </c>
      <c r="N1352">
        <v>0.44107400995497298</v>
      </c>
      <c r="O1352">
        <v>58.0987695937974</v>
      </c>
      <c r="P1352">
        <v>2.9855927790313999</v>
      </c>
    </row>
    <row r="1353" spans="1:17" hidden="1" x14ac:dyDescent="0.3">
      <c r="A1353" t="s">
        <v>2871</v>
      </c>
      <c r="B1353" t="s">
        <v>2872</v>
      </c>
      <c r="C1353" t="s">
        <v>3157</v>
      </c>
      <c r="D1353" t="s">
        <v>275</v>
      </c>
      <c r="E1353">
        <v>1334.0353</v>
      </c>
      <c r="F1353">
        <v>81.8</v>
      </c>
      <c r="G1353">
        <v>-28.259229494186901</v>
      </c>
      <c r="H1353">
        <v>-4.6078804786625902</v>
      </c>
      <c r="I1353">
        <v>-21.481017191593299</v>
      </c>
      <c r="J1353">
        <v>-0.120014418483279</v>
      </c>
      <c r="K1353">
        <v>84.180313006229397</v>
      </c>
      <c r="L1353">
        <v>84.791004343062099</v>
      </c>
      <c r="M1353">
        <v>43.825896755090099</v>
      </c>
      <c r="N1353">
        <v>0.38759398586898203</v>
      </c>
      <c r="O1353">
        <v>28.300733496332501</v>
      </c>
      <c r="P1353">
        <v>18.5507246376811</v>
      </c>
      <c r="Q1353">
        <v>1.3580840767808E-2</v>
      </c>
    </row>
    <row r="1354" spans="1:17" hidden="1" x14ac:dyDescent="0.3">
      <c r="A1354" t="s">
        <v>2873</v>
      </c>
      <c r="B1354" t="s">
        <v>2874</v>
      </c>
      <c r="C1354" t="s">
        <v>3157</v>
      </c>
      <c r="D1354" t="s">
        <v>633</v>
      </c>
      <c r="E1354">
        <v>1330.8487889600001</v>
      </c>
      <c r="F1354">
        <v>223.04</v>
      </c>
      <c r="G1354">
        <v>-26.236418509942901</v>
      </c>
      <c r="H1354">
        <v>-7.5706399275885401</v>
      </c>
      <c r="I1354">
        <v>-12.154407109151199</v>
      </c>
      <c r="J1354">
        <v>1.7867624623523399</v>
      </c>
      <c r="K1354">
        <v>241.461189046339</v>
      </c>
      <c r="L1354">
        <v>237.99449795967499</v>
      </c>
      <c r="M1354">
        <v>33.922954550932197</v>
      </c>
      <c r="N1354">
        <v>0.34925501671812298</v>
      </c>
      <c r="O1354">
        <v>38.091822094691501</v>
      </c>
      <c r="P1354">
        <v>16.1666666666666</v>
      </c>
      <c r="Q1354">
        <v>-2.080725183887E-2</v>
      </c>
    </row>
    <row r="1355" spans="1:17" hidden="1" x14ac:dyDescent="0.3">
      <c r="A1355" t="s">
        <v>2875</v>
      </c>
      <c r="B1355" t="s">
        <v>2876</v>
      </c>
      <c r="C1355" t="s">
        <v>3157</v>
      </c>
      <c r="D1355" t="s">
        <v>229</v>
      </c>
      <c r="E1355">
        <v>1326.6023214500001</v>
      </c>
      <c r="F1355">
        <v>840.7</v>
      </c>
      <c r="G1355">
        <v>-6.1334100105162701</v>
      </c>
      <c r="H1355">
        <v>29.173111482613699</v>
      </c>
      <c r="I1355">
        <v>53.078911339177701</v>
      </c>
      <c r="J1355">
        <v>12.0040463211594</v>
      </c>
      <c r="K1355">
        <v>743.96619072812098</v>
      </c>
      <c r="L1355">
        <v>666.42017975773797</v>
      </c>
      <c r="M1355">
        <v>63.511846133322997</v>
      </c>
      <c r="N1355">
        <v>1.71802064744792</v>
      </c>
      <c r="O1355">
        <v>14.1846080647079</v>
      </c>
      <c r="P1355">
        <v>93.687363207003798</v>
      </c>
      <c r="Q1355">
        <v>0.20783055758258701</v>
      </c>
    </row>
    <row r="1356" spans="1:17" hidden="1" x14ac:dyDescent="0.3">
      <c r="A1356" t="s">
        <v>2877</v>
      </c>
      <c r="B1356" t="s">
        <v>2878</v>
      </c>
      <c r="C1356" t="s">
        <v>3157</v>
      </c>
      <c r="D1356" t="s">
        <v>48</v>
      </c>
      <c r="E1356">
        <v>1324.8918600090001</v>
      </c>
      <c r="F1356">
        <v>59.19</v>
      </c>
      <c r="G1356">
        <v>-48.700025915535299</v>
      </c>
      <c r="H1356">
        <v>-8.8123928030728607</v>
      </c>
      <c r="I1356">
        <v>-25.4023333665263</v>
      </c>
      <c r="J1356">
        <v>0.66632383873920298</v>
      </c>
      <c r="K1356">
        <v>66.054004053820194</v>
      </c>
      <c r="L1356">
        <v>67.947186540755794</v>
      </c>
      <c r="M1356">
        <v>33.243363544629403</v>
      </c>
      <c r="N1356">
        <v>0.482921390113283</v>
      </c>
      <c r="O1356">
        <v>57.3745565129244</v>
      </c>
      <c r="P1356">
        <v>10.3261882572227</v>
      </c>
      <c r="Q1356">
        <v>8.7694441407853999E-2</v>
      </c>
    </row>
    <row r="1357" spans="1:17" hidden="1" x14ac:dyDescent="0.3">
      <c r="A1357" t="s">
        <v>2879</v>
      </c>
      <c r="B1357" t="s">
        <v>2880</v>
      </c>
      <c r="C1357" t="s">
        <v>3157</v>
      </c>
      <c r="D1357" t="s">
        <v>51</v>
      </c>
      <c r="E1357">
        <v>1324.7662099199999</v>
      </c>
      <c r="F1357">
        <v>661.4</v>
      </c>
      <c r="G1357">
        <v>8.1517868282810895</v>
      </c>
      <c r="H1357">
        <v>-9.3578767235781903</v>
      </c>
      <c r="I1357">
        <v>2.30608085866825</v>
      </c>
      <c r="J1357">
        <v>-2.7844400774813201</v>
      </c>
      <c r="K1357">
        <v>689.98481232566598</v>
      </c>
      <c r="L1357">
        <v>636.60133149848798</v>
      </c>
      <c r="M1357">
        <v>33.819851340360501</v>
      </c>
      <c r="N1357">
        <v>0.51177912775219003</v>
      </c>
      <c r="O1357">
        <v>22.7472029029331</v>
      </c>
      <c r="P1357">
        <v>40.1271186440677</v>
      </c>
      <c r="Q1357">
        <v>6.1356793360401E-2</v>
      </c>
    </row>
    <row r="1358" spans="1:17" hidden="1" x14ac:dyDescent="0.3">
      <c r="A1358" t="s">
        <v>2881</v>
      </c>
      <c r="B1358" t="s">
        <v>2882</v>
      </c>
      <c r="C1358" t="s">
        <v>3157</v>
      </c>
      <c r="D1358" t="s">
        <v>133</v>
      </c>
      <c r="E1358">
        <v>1319.228649783</v>
      </c>
      <c r="F1358">
        <v>51.37</v>
      </c>
      <c r="G1358">
        <v>53.4413715588869</v>
      </c>
      <c r="H1358">
        <v>-16.7260310695785</v>
      </c>
      <c r="I1358">
        <v>34.813987800172001</v>
      </c>
      <c r="J1358">
        <v>-0.57206985830540702</v>
      </c>
      <c r="K1358">
        <v>51.810835650608503</v>
      </c>
      <c r="L1358">
        <v>40.862376792460701</v>
      </c>
      <c r="M1358">
        <v>33.205942524638097</v>
      </c>
      <c r="N1358">
        <v>0.28359958469651098</v>
      </c>
      <c r="O1358">
        <v>34.124975666731501</v>
      </c>
      <c r="P1358">
        <v>115.38784067085901</v>
      </c>
      <c r="Q1358">
        <v>8.9481357944337994E-2</v>
      </c>
    </row>
    <row r="1359" spans="1:17" hidden="1" x14ac:dyDescent="0.3">
      <c r="A1359" t="s">
        <v>2883</v>
      </c>
      <c r="B1359" t="s">
        <v>2884</v>
      </c>
      <c r="C1359" t="s">
        <v>3157</v>
      </c>
      <c r="D1359" t="s">
        <v>448</v>
      </c>
      <c r="E1359">
        <v>1317.2338310160001</v>
      </c>
      <c r="F1359">
        <v>211.76</v>
      </c>
      <c r="G1359">
        <v>-26.889646959631499</v>
      </c>
      <c r="H1359">
        <v>-8.7059347054540801</v>
      </c>
      <c r="I1359">
        <v>-9.1760150639507501</v>
      </c>
      <c r="J1359">
        <v>2.2855148842557802</v>
      </c>
      <c r="K1359">
        <v>219.88189625342599</v>
      </c>
      <c r="L1359">
        <v>208.92958812214999</v>
      </c>
      <c r="M1359">
        <v>37.847541498128798</v>
      </c>
      <c r="N1359">
        <v>0.37674117608876101</v>
      </c>
      <c r="O1359">
        <v>24.442765394786498</v>
      </c>
      <c r="P1359">
        <v>32.432770481550897</v>
      </c>
      <c r="Q1359">
        <v>-7.8936820199619999E-3</v>
      </c>
    </row>
    <row r="1360" spans="1:17" hidden="1" x14ac:dyDescent="0.3">
      <c r="A1360" t="s">
        <v>2885</v>
      </c>
      <c r="B1360" t="s">
        <v>2886</v>
      </c>
      <c r="C1360" t="s">
        <v>3157</v>
      </c>
      <c r="D1360" t="s">
        <v>609</v>
      </c>
      <c r="E1360">
        <v>1315.6911831699999</v>
      </c>
      <c r="F1360">
        <v>23.66</v>
      </c>
      <c r="G1360">
        <v>-57.132987721596898</v>
      </c>
      <c r="H1360">
        <v>-2.0631216660466301</v>
      </c>
      <c r="I1360">
        <v>-7.2889052601989999</v>
      </c>
      <c r="J1360">
        <v>-2.6771555050934399</v>
      </c>
      <c r="K1360">
        <v>23.997104028567399</v>
      </c>
      <c r="L1360">
        <v>24.852603980308</v>
      </c>
      <c r="M1360">
        <v>42.799310094304197</v>
      </c>
      <c r="N1360">
        <v>0.61234217385404699</v>
      </c>
      <c r="O1360">
        <v>51.098901098901003</v>
      </c>
      <c r="P1360">
        <v>57.733333333333299</v>
      </c>
      <c r="Q1360">
        <v>0.25307847936757599</v>
      </c>
    </row>
    <row r="1361" spans="1:17" hidden="1" x14ac:dyDescent="0.3">
      <c r="A1361" t="s">
        <v>2887</v>
      </c>
      <c r="B1361" t="s">
        <v>2888</v>
      </c>
      <c r="C1361" t="s">
        <v>3157</v>
      </c>
      <c r="D1361" t="s">
        <v>190</v>
      </c>
      <c r="E1361">
        <v>1313.155954225</v>
      </c>
      <c r="F1361">
        <v>730.55</v>
      </c>
      <c r="G1361">
        <v>-3.16835066333527</v>
      </c>
      <c r="H1361">
        <v>14.871467077132399</v>
      </c>
      <c r="I1361">
        <v>18.707290734755201</v>
      </c>
      <c r="J1361">
        <v>5.7752816310871804</v>
      </c>
      <c r="K1361">
        <v>682.60294328442001</v>
      </c>
      <c r="L1361">
        <v>640.05737615907196</v>
      </c>
      <c r="M1361">
        <v>65.067435425594994</v>
      </c>
      <c r="N1361">
        <v>0.558178626630635</v>
      </c>
      <c r="O1361">
        <v>4.0312093628088501</v>
      </c>
      <c r="P1361">
        <v>49.061416037543303</v>
      </c>
      <c r="Q1361">
        <v>7.7313283670345997E-2</v>
      </c>
    </row>
    <row r="1362" spans="1:17" hidden="1" x14ac:dyDescent="0.3">
      <c r="A1362" t="s">
        <v>2889</v>
      </c>
      <c r="B1362" t="s">
        <v>2890</v>
      </c>
      <c r="C1362" t="s">
        <v>3157</v>
      </c>
      <c r="D1362" t="s">
        <v>77</v>
      </c>
      <c r="E1362">
        <v>1309.8</v>
      </c>
      <c r="F1362">
        <v>44.4</v>
      </c>
      <c r="G1362">
        <v>-47.0613461903624</v>
      </c>
      <c r="H1362">
        <v>-3.9694931810287102</v>
      </c>
      <c r="I1362">
        <v>-12.040004427414701</v>
      </c>
      <c r="J1362">
        <v>-1.72927375193758</v>
      </c>
      <c r="K1362">
        <v>47.846049557429502</v>
      </c>
      <c r="L1362">
        <v>48.061023247047103</v>
      </c>
      <c r="M1362">
        <v>21.917716816156901</v>
      </c>
      <c r="N1362">
        <v>0.43982260894577602</v>
      </c>
      <c r="O1362">
        <v>32.442159151204301</v>
      </c>
      <c r="P1362">
        <v>14.877102199223801</v>
      </c>
      <c r="Q1362">
        <v>2.2404738493658E-2</v>
      </c>
    </row>
    <row r="1363" spans="1:17" hidden="1" x14ac:dyDescent="0.3">
      <c r="A1363" t="s">
        <v>2891</v>
      </c>
      <c r="B1363" t="s">
        <v>2892</v>
      </c>
      <c r="C1363" t="s">
        <v>3157</v>
      </c>
      <c r="D1363" t="s">
        <v>89</v>
      </c>
      <c r="E1363">
        <v>1306.2929999999999</v>
      </c>
      <c r="F1363">
        <v>129.4</v>
      </c>
      <c r="G1363">
        <v>-59.341281056982801</v>
      </c>
      <c r="H1363">
        <v>-9.2262915432159396</v>
      </c>
      <c r="I1363">
        <v>-13.2701364233225</v>
      </c>
      <c r="J1363">
        <v>7.5346312165742599</v>
      </c>
      <c r="K1363">
        <v>140.88136102609101</v>
      </c>
      <c r="L1363">
        <v>146.952905612645</v>
      </c>
      <c r="M1363">
        <v>41.354039109507603</v>
      </c>
      <c r="N1363">
        <v>0.68023643331220796</v>
      </c>
      <c r="O1363">
        <v>56.877897990726403</v>
      </c>
      <c r="P1363">
        <v>14.0590568532393</v>
      </c>
      <c r="Q1363">
        <v>7.9801294615814006E-2</v>
      </c>
    </row>
    <row r="1364" spans="1:17" hidden="1" x14ac:dyDescent="0.3">
      <c r="A1364" t="s">
        <v>2893</v>
      </c>
      <c r="B1364" t="s">
        <v>2894</v>
      </c>
      <c r="C1364" t="s">
        <v>3157</v>
      </c>
      <c r="E1364">
        <v>1303.91096823</v>
      </c>
      <c r="F1364">
        <v>524.54999999999995</v>
      </c>
      <c r="G1364">
        <v>118.540477757798</v>
      </c>
      <c r="H1364">
        <v>22.466050002620801</v>
      </c>
      <c r="I1364">
        <v>131.71909534636501</v>
      </c>
      <c r="J1364">
        <v>-4.5157424250099298</v>
      </c>
      <c r="M1364">
        <v>54.069879441405703</v>
      </c>
      <c r="O1364">
        <v>12.5059574873701</v>
      </c>
      <c r="P1364">
        <v>155.62865497076001</v>
      </c>
    </row>
    <row r="1365" spans="1:17" hidden="1" x14ac:dyDescent="0.3">
      <c r="A1365" t="s">
        <v>2895</v>
      </c>
      <c r="B1365" t="s">
        <v>2896</v>
      </c>
      <c r="C1365" t="s">
        <v>3157</v>
      </c>
      <c r="D1365" t="s">
        <v>21</v>
      </c>
      <c r="E1365">
        <v>1302.198036324</v>
      </c>
      <c r="F1365">
        <v>116.89</v>
      </c>
      <c r="G1365">
        <v>4.3764133484641397</v>
      </c>
      <c r="H1365">
        <v>-2.5358698417109098</v>
      </c>
      <c r="I1365">
        <v>-15.2245321389028</v>
      </c>
      <c r="J1365">
        <v>-2.4808279508445699</v>
      </c>
      <c r="K1365">
        <v>120.31419840786</v>
      </c>
      <c r="L1365">
        <v>117.971885904761</v>
      </c>
      <c r="M1365">
        <v>50.048232720018802</v>
      </c>
      <c r="N1365">
        <v>0.40367234440338901</v>
      </c>
      <c r="O1365">
        <v>50.996663529814299</v>
      </c>
      <c r="P1365">
        <v>44.308641975308603</v>
      </c>
      <c r="Q1365">
        <v>3.4349310202060001E-3</v>
      </c>
    </row>
    <row r="1366" spans="1:17" hidden="1" x14ac:dyDescent="0.3">
      <c r="A1366" t="s">
        <v>2897</v>
      </c>
      <c r="B1366" t="s">
        <v>2898</v>
      </c>
      <c r="C1366" t="s">
        <v>3157</v>
      </c>
      <c r="D1366" t="s">
        <v>412</v>
      </c>
      <c r="E1366">
        <v>1299.3860093599999</v>
      </c>
      <c r="F1366">
        <v>4071.35</v>
      </c>
      <c r="G1366">
        <v>14.3457136361436</v>
      </c>
      <c r="H1366">
        <v>5.0039085943333799</v>
      </c>
      <c r="I1366">
        <v>22.277116704399099</v>
      </c>
      <c r="J1366">
        <v>3.8744121516722299</v>
      </c>
      <c r="K1366">
        <v>4045.6516367978902</v>
      </c>
      <c r="L1366">
        <v>3615.33322811884</v>
      </c>
      <c r="M1366">
        <v>47.599503393693603</v>
      </c>
      <c r="N1366">
        <v>0.62275425632305503</v>
      </c>
      <c r="O1366">
        <v>20.107581023493399</v>
      </c>
      <c r="P1366">
        <v>67.890721649484504</v>
      </c>
      <c r="Q1366">
        <v>2.2785522560925E-2</v>
      </c>
    </row>
    <row r="1367" spans="1:17" hidden="1" x14ac:dyDescent="0.3">
      <c r="A1367" t="s">
        <v>2899</v>
      </c>
      <c r="B1367" t="s">
        <v>2900</v>
      </c>
      <c r="C1367" t="s">
        <v>3157</v>
      </c>
      <c r="D1367" t="s">
        <v>51</v>
      </c>
      <c r="E1367">
        <v>1297.50860047999</v>
      </c>
      <c r="F1367">
        <v>2100.1999999999998</v>
      </c>
      <c r="G1367">
        <v>-12.9608036821277</v>
      </c>
      <c r="H1367">
        <v>1.99679647730004</v>
      </c>
      <c r="I1367">
        <v>-29.683358686938998</v>
      </c>
      <c r="J1367">
        <v>4.5723188875437</v>
      </c>
      <c r="K1367">
        <v>2168.08381041034</v>
      </c>
      <c r="L1367">
        <v>2198.2169176299899</v>
      </c>
      <c r="M1367">
        <v>57.597046901127101</v>
      </c>
      <c r="N1367">
        <v>0.41339566299340502</v>
      </c>
      <c r="O1367">
        <v>34.458622988286798</v>
      </c>
      <c r="P1367">
        <v>21.532318731554799</v>
      </c>
      <c r="Q1367">
        <v>-1.7597518788192001E-2</v>
      </c>
    </row>
    <row r="1368" spans="1:17" hidden="1" x14ac:dyDescent="0.3">
      <c r="A1368" t="s">
        <v>2901</v>
      </c>
      <c r="B1368" t="s">
        <v>2902</v>
      </c>
      <c r="C1368" t="s">
        <v>3157</v>
      </c>
      <c r="D1368" t="s">
        <v>67</v>
      </c>
      <c r="E1368">
        <v>1297.2439999999999</v>
      </c>
      <c r="F1368">
        <v>853.45</v>
      </c>
      <c r="G1368">
        <v>66.704972640097594</v>
      </c>
      <c r="H1368">
        <v>-3.1895566150262198</v>
      </c>
      <c r="I1368">
        <v>24.466122403644899</v>
      </c>
      <c r="J1368">
        <v>-2.0168595318147098</v>
      </c>
      <c r="K1368">
        <v>865.41081349653302</v>
      </c>
      <c r="L1368">
        <v>707.56117287048698</v>
      </c>
      <c r="M1368">
        <v>47.987531170454901</v>
      </c>
      <c r="N1368">
        <v>0.17323544255318701</v>
      </c>
      <c r="O1368">
        <v>26.3401488077801</v>
      </c>
      <c r="P1368">
        <v>111.485565605253</v>
      </c>
      <c r="Q1368">
        <v>0.162875788907755</v>
      </c>
    </row>
    <row r="1369" spans="1:17" hidden="1" x14ac:dyDescent="0.3">
      <c r="A1369" t="s">
        <v>2903</v>
      </c>
      <c r="B1369" t="s">
        <v>2904</v>
      </c>
      <c r="C1369" t="s">
        <v>3157</v>
      </c>
      <c r="D1369" t="s">
        <v>412</v>
      </c>
      <c r="E1369">
        <v>1296.744499956</v>
      </c>
      <c r="F1369">
        <v>102.22</v>
      </c>
      <c r="G1369">
        <v>24.016926669220901</v>
      </c>
      <c r="H1369">
        <v>-6.9675347133168204</v>
      </c>
      <c r="I1369">
        <v>31.097098488488299</v>
      </c>
      <c r="J1369">
        <v>12.920387582548599</v>
      </c>
      <c r="K1369">
        <v>96.152660887510805</v>
      </c>
      <c r="L1369">
        <v>78.946255704655101</v>
      </c>
      <c r="M1369">
        <v>57.569876604253501</v>
      </c>
      <c r="N1369">
        <v>0.34270543662865499</v>
      </c>
      <c r="O1369">
        <v>32.752885932302803</v>
      </c>
      <c r="P1369">
        <v>119.356223175965</v>
      </c>
      <c r="Q1369">
        <v>7.6188634685703999E-2</v>
      </c>
    </row>
    <row r="1370" spans="1:17" hidden="1" x14ac:dyDescent="0.3">
      <c r="A1370" t="s">
        <v>2905</v>
      </c>
      <c r="B1370" t="s">
        <v>2906</v>
      </c>
      <c r="C1370" t="s">
        <v>3157</v>
      </c>
      <c r="D1370" t="s">
        <v>303</v>
      </c>
      <c r="E1370">
        <v>1294.760415</v>
      </c>
      <c r="F1370">
        <v>61.75</v>
      </c>
      <c r="G1370">
        <v>235.13162504123201</v>
      </c>
      <c r="H1370">
        <v>15.4779781071959</v>
      </c>
      <c r="I1370">
        <v>163.24636690296401</v>
      </c>
      <c r="J1370">
        <v>9.4181480619604905</v>
      </c>
      <c r="K1370">
        <v>50.932091350500599</v>
      </c>
      <c r="L1370">
        <v>35.103550452755101</v>
      </c>
      <c r="M1370">
        <v>52.0246560676621</v>
      </c>
      <c r="N1370">
        <v>1.0745842164103401</v>
      </c>
      <c r="O1370">
        <v>16.275303643724602</v>
      </c>
      <c r="P1370">
        <v>310.70834718988999</v>
      </c>
    </row>
    <row r="1371" spans="1:17" hidden="1" x14ac:dyDescent="0.3">
      <c r="A1371" t="s">
        <v>2907</v>
      </c>
      <c r="B1371" t="s">
        <v>2908</v>
      </c>
      <c r="C1371" t="s">
        <v>3157</v>
      </c>
      <c r="D1371" t="s">
        <v>278</v>
      </c>
      <c r="E1371">
        <v>1290.1403055599999</v>
      </c>
      <c r="F1371">
        <v>769.8</v>
      </c>
      <c r="G1371">
        <v>12.243665254934999</v>
      </c>
      <c r="H1371">
        <v>-5.8426456052358899</v>
      </c>
      <c r="I1371">
        <v>25.020166691302901</v>
      </c>
      <c r="J1371">
        <v>10.1041497375977</v>
      </c>
      <c r="K1371">
        <v>755.19862665276105</v>
      </c>
      <c r="L1371">
        <v>625.61689234377695</v>
      </c>
      <c r="M1371">
        <v>54.830088203349298</v>
      </c>
      <c r="N1371">
        <v>0.61823876917894005</v>
      </c>
      <c r="O1371">
        <v>31.228890620940501</v>
      </c>
      <c r="P1371">
        <v>129.79104477611901</v>
      </c>
      <c r="Q1371">
        <v>0.18838243045627301</v>
      </c>
    </row>
    <row r="1372" spans="1:17" hidden="1" x14ac:dyDescent="0.3">
      <c r="A1372" t="s">
        <v>2909</v>
      </c>
      <c r="B1372" t="s">
        <v>2910</v>
      </c>
      <c r="C1372" t="s">
        <v>3157</v>
      </c>
      <c r="D1372" t="s">
        <v>1608</v>
      </c>
      <c r="E1372">
        <v>1288.0505244649901</v>
      </c>
      <c r="F1372">
        <v>1701.65</v>
      </c>
      <c r="G1372">
        <v>38.113461639050399</v>
      </c>
      <c r="H1372">
        <v>-2.4376886080451601</v>
      </c>
      <c r="I1372">
        <v>29.000486114644101</v>
      </c>
      <c r="J1372">
        <v>0.52465530850767095</v>
      </c>
      <c r="K1372">
        <v>1719.9169935346799</v>
      </c>
      <c r="L1372">
        <v>1465.6406589206799</v>
      </c>
      <c r="M1372">
        <v>34.481412104056098</v>
      </c>
      <c r="N1372">
        <v>0.246974991762972</v>
      </c>
      <c r="O1372">
        <v>20.959069138777</v>
      </c>
      <c r="P1372">
        <v>74.519255422798807</v>
      </c>
      <c r="Q1372">
        <v>7.5848591995364006E-2</v>
      </c>
    </row>
    <row r="1373" spans="1:17" hidden="1" x14ac:dyDescent="0.3">
      <c r="A1373" t="s">
        <v>2911</v>
      </c>
      <c r="B1373" t="s">
        <v>2912</v>
      </c>
      <c r="C1373" t="s">
        <v>3157</v>
      </c>
      <c r="D1373" t="s">
        <v>21</v>
      </c>
      <c r="E1373">
        <v>1287.0072414000001</v>
      </c>
      <c r="F1373">
        <v>744.75</v>
      </c>
      <c r="G1373">
        <v>597.78073958411699</v>
      </c>
      <c r="H1373">
        <v>-11.6822837914935</v>
      </c>
      <c r="I1373">
        <v>182.503217669337</v>
      </c>
      <c r="J1373">
        <v>-9.71229840944026</v>
      </c>
      <c r="K1373">
        <v>799.50313720503198</v>
      </c>
      <c r="M1373">
        <v>31.0954307863487</v>
      </c>
      <c r="N1373">
        <v>1.40465258647076</v>
      </c>
      <c r="O1373">
        <v>34.004699563611901</v>
      </c>
      <c r="P1373">
        <v>698.65951742627306</v>
      </c>
    </row>
    <row r="1374" spans="1:17" hidden="1" x14ac:dyDescent="0.3">
      <c r="A1374" t="s">
        <v>2913</v>
      </c>
      <c r="B1374" t="s">
        <v>2914</v>
      </c>
      <c r="C1374" t="s">
        <v>3157</v>
      </c>
      <c r="D1374" t="s">
        <v>1010</v>
      </c>
      <c r="E1374">
        <v>1284.8803929799999</v>
      </c>
      <c r="F1374">
        <v>69.34</v>
      </c>
      <c r="G1374">
        <v>-56.510305111616702</v>
      </c>
      <c r="H1374">
        <v>0.33891970379666603</v>
      </c>
      <c r="I1374">
        <v>-15.5093432991497</v>
      </c>
      <c r="J1374">
        <v>-0.32042671483325602</v>
      </c>
      <c r="K1374">
        <v>73.282972981962303</v>
      </c>
      <c r="L1374">
        <v>76.828413115341803</v>
      </c>
      <c r="M1374">
        <v>29.6682317716838</v>
      </c>
      <c r="N1374">
        <v>0.68016237000980095</v>
      </c>
      <c r="O1374">
        <v>50.850879723103503</v>
      </c>
      <c r="P1374">
        <v>11.838709677419301</v>
      </c>
      <c r="Q1374">
        <v>-1.3257617407215001E-2</v>
      </c>
    </row>
    <row r="1375" spans="1:17" hidden="1" x14ac:dyDescent="0.3">
      <c r="A1375" t="s">
        <v>2915</v>
      </c>
      <c r="B1375" t="s">
        <v>2916</v>
      </c>
      <c r="C1375" t="s">
        <v>3157</v>
      </c>
      <c r="D1375" t="s">
        <v>1010</v>
      </c>
      <c r="E1375">
        <v>1282.5849756</v>
      </c>
      <c r="F1375">
        <v>336.3</v>
      </c>
      <c r="G1375">
        <v>-47.321976485419</v>
      </c>
      <c r="H1375">
        <v>3.8626399429447802</v>
      </c>
      <c r="I1375">
        <v>-10.5443348402415</v>
      </c>
      <c r="J1375">
        <v>-3.2943846026263799</v>
      </c>
      <c r="K1375">
        <v>350.16233138371501</v>
      </c>
      <c r="L1375">
        <v>348.48417269064697</v>
      </c>
      <c r="M1375">
        <v>32.312352875833199</v>
      </c>
      <c r="N1375">
        <v>1.02553406173159</v>
      </c>
      <c r="O1375">
        <v>59.322033898305001</v>
      </c>
      <c r="P1375">
        <v>22.290909090909</v>
      </c>
      <c r="Q1375">
        <v>6.3937088794744995E-2</v>
      </c>
    </row>
    <row r="1376" spans="1:17" hidden="1" x14ac:dyDescent="0.3">
      <c r="A1376" t="s">
        <v>2917</v>
      </c>
      <c r="B1376" t="s">
        <v>2918</v>
      </c>
      <c r="C1376" t="s">
        <v>3157</v>
      </c>
      <c r="D1376" t="s">
        <v>975</v>
      </c>
      <c r="E1376">
        <v>1280.7084400000001</v>
      </c>
      <c r="F1376">
        <v>84.1</v>
      </c>
      <c r="G1376">
        <v>-22.428207457972601</v>
      </c>
      <c r="H1376">
        <v>-6.5329736888807597</v>
      </c>
      <c r="I1376">
        <v>-12.9231545397117</v>
      </c>
      <c r="J1376">
        <v>4.9389558078084504E-3</v>
      </c>
      <c r="K1376">
        <v>87.968508918629595</v>
      </c>
      <c r="L1376">
        <v>88.906819231093493</v>
      </c>
      <c r="M1376">
        <v>29.454468961162199</v>
      </c>
      <c r="N1376">
        <v>0.26993091586586798</v>
      </c>
      <c r="O1376">
        <v>37.514863258026097</v>
      </c>
      <c r="P1376">
        <v>13.648648648648599</v>
      </c>
      <c r="Q1376">
        <v>-1.9249801811552E-2</v>
      </c>
    </row>
    <row r="1377" spans="1:17" hidden="1" x14ac:dyDescent="0.3">
      <c r="A1377" t="s">
        <v>2919</v>
      </c>
      <c r="B1377" t="s">
        <v>2920</v>
      </c>
      <c r="C1377" t="s">
        <v>3157</v>
      </c>
      <c r="D1377" t="s">
        <v>166</v>
      </c>
      <c r="E1377">
        <v>1279.4315427839999</v>
      </c>
      <c r="F1377">
        <v>236.56</v>
      </c>
      <c r="G1377">
        <v>107.679019051512</v>
      </c>
      <c r="H1377">
        <v>72.808162798934902</v>
      </c>
      <c r="I1377">
        <v>42.614086936106901</v>
      </c>
      <c r="J1377">
        <v>13.408190870574201</v>
      </c>
      <c r="K1377">
        <v>163.02679710337</v>
      </c>
      <c r="L1377">
        <v>142.91961262909001</v>
      </c>
      <c r="M1377">
        <v>74.815099010246996</v>
      </c>
      <c r="N1377">
        <v>2.85224791533087</v>
      </c>
      <c r="O1377">
        <v>7.4864727764626302</v>
      </c>
      <c r="P1377">
        <v>136.915373059589</v>
      </c>
      <c r="Q1377">
        <v>0.167708913431794</v>
      </c>
    </row>
    <row r="1378" spans="1:17" hidden="1" x14ac:dyDescent="0.3">
      <c r="A1378" t="s">
        <v>2921</v>
      </c>
      <c r="B1378" t="s">
        <v>2922</v>
      </c>
      <c r="C1378" t="s">
        <v>3157</v>
      </c>
      <c r="D1378" t="s">
        <v>432</v>
      </c>
      <c r="E1378">
        <v>1276.8864577899999</v>
      </c>
      <c r="F1378">
        <v>76.42</v>
      </c>
      <c r="G1378">
        <v>21.893681036952898</v>
      </c>
      <c r="H1378">
        <v>-5.3219068369197098</v>
      </c>
      <c r="I1378">
        <v>2.3968178338697301</v>
      </c>
      <c r="J1378">
        <v>-2.0713409356005998</v>
      </c>
      <c r="K1378">
        <v>79.847430297243406</v>
      </c>
      <c r="L1378">
        <v>72.462827307705993</v>
      </c>
      <c r="M1378">
        <v>37.016369823250699</v>
      </c>
      <c r="N1378">
        <v>0.39894330811119399</v>
      </c>
      <c r="O1378">
        <v>19.929337869667599</v>
      </c>
      <c r="P1378">
        <v>65.770065075921906</v>
      </c>
      <c r="Q1378">
        <v>5.8626721658212998E-2</v>
      </c>
    </row>
    <row r="1379" spans="1:17" hidden="1" x14ac:dyDescent="0.3">
      <c r="A1379" t="s">
        <v>2923</v>
      </c>
      <c r="B1379" t="s">
        <v>2924</v>
      </c>
      <c r="C1379" t="s">
        <v>3157</v>
      </c>
      <c r="D1379" t="s">
        <v>2925</v>
      </c>
      <c r="E1379">
        <v>1276.692571</v>
      </c>
      <c r="F1379">
        <v>515.9</v>
      </c>
      <c r="G1379">
        <v>99.915329513900105</v>
      </c>
      <c r="H1379">
        <v>-0.71496902208942403</v>
      </c>
      <c r="I1379">
        <v>41.793600258564702</v>
      </c>
      <c r="J1379">
        <v>-1.62726118981922</v>
      </c>
      <c r="K1379">
        <v>507.75420848183302</v>
      </c>
      <c r="L1379">
        <v>409.72384165698702</v>
      </c>
      <c r="M1379">
        <v>40.547766422587401</v>
      </c>
      <c r="N1379">
        <v>0.79631935796319298</v>
      </c>
      <c r="O1379">
        <v>8.3543322349292506</v>
      </c>
      <c r="P1379">
        <v>145.666666666666</v>
      </c>
    </row>
    <row r="1380" spans="1:17" hidden="1" x14ac:dyDescent="0.3">
      <c r="A1380" t="s">
        <v>2926</v>
      </c>
      <c r="B1380" t="s">
        <v>2927</v>
      </c>
      <c r="C1380" t="s">
        <v>3157</v>
      </c>
      <c r="D1380" t="s">
        <v>760</v>
      </c>
      <c r="E1380">
        <v>1274.3989035269999</v>
      </c>
      <c r="F1380">
        <v>252.47</v>
      </c>
      <c r="G1380">
        <v>-28.7842620621674</v>
      </c>
      <c r="H1380">
        <v>0.84939528725454205</v>
      </c>
      <c r="I1380">
        <v>-19.166474915619201</v>
      </c>
      <c r="J1380">
        <v>3.7804698870753901</v>
      </c>
      <c r="K1380">
        <v>252.452560109795</v>
      </c>
      <c r="M1380">
        <v>61.9596781857595</v>
      </c>
      <c r="N1380">
        <v>0.389740404123887</v>
      </c>
      <c r="O1380">
        <v>27.024993068483301</v>
      </c>
      <c r="P1380">
        <v>13.920223806515599</v>
      </c>
    </row>
    <row r="1381" spans="1:17" hidden="1" x14ac:dyDescent="0.3">
      <c r="A1381" t="s">
        <v>2928</v>
      </c>
      <c r="B1381" t="s">
        <v>2929</v>
      </c>
      <c r="C1381" t="s">
        <v>3157</v>
      </c>
      <c r="D1381" t="s">
        <v>89</v>
      </c>
      <c r="E1381">
        <v>1273.208549665</v>
      </c>
      <c r="F1381">
        <v>260.64999999999998</v>
      </c>
      <c r="G1381">
        <v>-32.661197271004802</v>
      </c>
      <c r="H1381">
        <v>-10.8714224101039</v>
      </c>
      <c r="I1381">
        <v>-7.1533633583426504</v>
      </c>
      <c r="J1381">
        <v>1.0508738416546901</v>
      </c>
      <c r="K1381">
        <v>260.45660881598798</v>
      </c>
      <c r="L1381">
        <v>265.82440911560201</v>
      </c>
      <c r="M1381">
        <v>44.970437013023201</v>
      </c>
      <c r="N1381">
        <v>0.59299629026439005</v>
      </c>
      <c r="O1381">
        <v>46.556685210051803</v>
      </c>
      <c r="P1381">
        <v>57.969696969696898</v>
      </c>
    </row>
    <row r="1382" spans="1:17" hidden="1" x14ac:dyDescent="0.3">
      <c r="A1382" t="s">
        <v>2930</v>
      </c>
      <c r="B1382" t="s">
        <v>2931</v>
      </c>
      <c r="C1382" t="s">
        <v>3157</v>
      </c>
      <c r="D1382" t="s">
        <v>21</v>
      </c>
      <c r="E1382">
        <v>1272.690951931</v>
      </c>
      <c r="F1382">
        <v>196.86</v>
      </c>
      <c r="G1382">
        <v>26.445865022939198</v>
      </c>
      <c r="H1382">
        <v>-5.1103155435976504</v>
      </c>
      <c r="I1382">
        <v>26.885736408799499</v>
      </c>
      <c r="J1382">
        <v>6.5409376525369103</v>
      </c>
      <c r="K1382">
        <v>204.14709151026199</v>
      </c>
      <c r="L1382">
        <v>172.84183899621101</v>
      </c>
      <c r="M1382">
        <v>40.381302962325698</v>
      </c>
      <c r="N1382">
        <v>0.17334376683780101</v>
      </c>
      <c r="O1382">
        <v>26.9430051813471</v>
      </c>
      <c r="P1382">
        <v>67.326816829579201</v>
      </c>
      <c r="Q1382">
        <v>0.10326283653101299</v>
      </c>
    </row>
    <row r="1383" spans="1:17" hidden="1" x14ac:dyDescent="0.3">
      <c r="A1383" t="s">
        <v>2932</v>
      </c>
      <c r="B1383" t="s">
        <v>2933</v>
      </c>
      <c r="C1383" t="s">
        <v>3157</v>
      </c>
      <c r="D1383" t="s">
        <v>286</v>
      </c>
      <c r="E1383">
        <v>1272.37160507</v>
      </c>
      <c r="F1383">
        <v>19.3</v>
      </c>
      <c r="G1383">
        <v>-33.457489683872303</v>
      </c>
      <c r="H1383">
        <v>4.83185643524891</v>
      </c>
      <c r="I1383">
        <v>-43.429482337305402</v>
      </c>
      <c r="J1383">
        <v>36.292474901655801</v>
      </c>
      <c r="K1383">
        <v>19.518833692824199</v>
      </c>
      <c r="L1383">
        <v>22.618031416137601</v>
      </c>
      <c r="M1383">
        <v>59.558490719541197</v>
      </c>
      <c r="N1383">
        <v>3.27412001431134</v>
      </c>
      <c r="O1383">
        <v>117.61658031088</v>
      </c>
      <c r="P1383">
        <v>30.758807588075801</v>
      </c>
      <c r="Q1383">
        <v>5.9817806858959002E-2</v>
      </c>
    </row>
    <row r="1384" spans="1:17" hidden="1" x14ac:dyDescent="0.3">
      <c r="A1384" t="s">
        <v>2934</v>
      </c>
      <c r="B1384" t="s">
        <v>2935</v>
      </c>
      <c r="C1384" t="s">
        <v>3157</v>
      </c>
      <c r="D1384" t="s">
        <v>138</v>
      </c>
      <c r="E1384">
        <v>1272.0196803599999</v>
      </c>
      <c r="F1384">
        <v>795.3</v>
      </c>
      <c r="G1384">
        <v>-25.5079703270642</v>
      </c>
      <c r="H1384">
        <v>3.1295090021807499</v>
      </c>
      <c r="I1384">
        <v>-25.325898518941301</v>
      </c>
      <c r="J1384">
        <v>0.13345304653661799</v>
      </c>
      <c r="K1384">
        <v>815.88491263569802</v>
      </c>
      <c r="L1384">
        <v>835.78239112549102</v>
      </c>
      <c r="M1384">
        <v>38.190357866115001</v>
      </c>
      <c r="N1384">
        <v>0.44690922215683498</v>
      </c>
      <c r="O1384">
        <v>35.797812146359803</v>
      </c>
      <c r="P1384">
        <v>3.55468749999998</v>
      </c>
      <c r="Q1384">
        <v>0.11770441970322899</v>
      </c>
    </row>
    <row r="1385" spans="1:17" hidden="1" x14ac:dyDescent="0.3">
      <c r="A1385" t="s">
        <v>2936</v>
      </c>
      <c r="B1385" t="s">
        <v>2937</v>
      </c>
      <c r="C1385" t="s">
        <v>3157</v>
      </c>
      <c r="D1385" t="s">
        <v>760</v>
      </c>
      <c r="E1385">
        <v>1268.903</v>
      </c>
      <c r="F1385">
        <v>237.4</v>
      </c>
      <c r="G1385">
        <v>-52.227250525530899</v>
      </c>
      <c r="H1385">
        <v>5.4464370632280499</v>
      </c>
      <c r="I1385">
        <v>-36.9646359466118</v>
      </c>
      <c r="J1385">
        <v>-1.2099058753097001</v>
      </c>
      <c r="K1385">
        <v>244.466163155229</v>
      </c>
      <c r="M1385">
        <v>40.3878889217183</v>
      </c>
      <c r="N1385">
        <v>0.50580172360460596</v>
      </c>
      <c r="O1385">
        <v>96.293176074136397</v>
      </c>
      <c r="P1385">
        <v>11.9864144535119</v>
      </c>
    </row>
    <row r="1386" spans="1:17" hidden="1" x14ac:dyDescent="0.3">
      <c r="A1386" t="s">
        <v>2938</v>
      </c>
      <c r="B1386" t="s">
        <v>2939</v>
      </c>
      <c r="C1386" t="s">
        <v>3157</v>
      </c>
      <c r="D1386" t="s">
        <v>117</v>
      </c>
      <c r="E1386">
        <v>1264.9538488999999</v>
      </c>
      <c r="F1386">
        <v>663.25</v>
      </c>
      <c r="G1386">
        <v>-30.500431149288101</v>
      </c>
      <c r="H1386">
        <v>6.0816998651656498</v>
      </c>
      <c r="I1386">
        <v>-6.0845328729736403</v>
      </c>
      <c r="J1386">
        <v>-5.1150889051750301</v>
      </c>
      <c r="K1386">
        <v>692.16436296014797</v>
      </c>
      <c r="L1386">
        <v>662.26930070169306</v>
      </c>
      <c r="M1386">
        <v>27.4365906051348</v>
      </c>
      <c r="N1386">
        <v>0.63922722052161096</v>
      </c>
      <c r="O1386">
        <v>27.402940067847702</v>
      </c>
      <c r="P1386">
        <v>20.810564663023602</v>
      </c>
      <c r="Q1386">
        <v>5.0339724948323998E-2</v>
      </c>
    </row>
    <row r="1387" spans="1:17" hidden="1" x14ac:dyDescent="0.3">
      <c r="A1387" t="s">
        <v>2940</v>
      </c>
      <c r="B1387" t="s">
        <v>2941</v>
      </c>
      <c r="C1387" t="s">
        <v>3157</v>
      </c>
      <c r="D1387" t="s">
        <v>258</v>
      </c>
      <c r="E1387">
        <v>1264.1256576000001</v>
      </c>
      <c r="F1387">
        <v>1263.5999999999999</v>
      </c>
      <c r="G1387">
        <v>261.613542372251</v>
      </c>
      <c r="H1387">
        <v>-3.03342321950384</v>
      </c>
      <c r="I1387">
        <v>-6.4480664081018899</v>
      </c>
      <c r="J1387">
        <v>2.6183864094163298</v>
      </c>
      <c r="K1387">
        <v>1340.1829846225601</v>
      </c>
      <c r="L1387">
        <v>1189.45944169983</v>
      </c>
      <c r="M1387">
        <v>44.7646171471131</v>
      </c>
      <c r="N1387">
        <v>1.3495517798757799</v>
      </c>
      <c r="O1387">
        <v>37.460430515985998</v>
      </c>
      <c r="P1387">
        <v>292.17877094971999</v>
      </c>
      <c r="Q1387">
        <v>0.16296433804016999</v>
      </c>
    </row>
    <row r="1388" spans="1:17" hidden="1" x14ac:dyDescent="0.3">
      <c r="A1388" t="s">
        <v>2942</v>
      </c>
      <c r="B1388" t="s">
        <v>2943</v>
      </c>
      <c r="C1388" t="s">
        <v>3157</v>
      </c>
      <c r="D1388" t="s">
        <v>448</v>
      </c>
      <c r="E1388">
        <v>1261.99730565</v>
      </c>
      <c r="F1388">
        <v>546.75</v>
      </c>
      <c r="G1388">
        <v>-4.44409254669063</v>
      </c>
      <c r="H1388">
        <v>3.40935806505987</v>
      </c>
      <c r="I1388">
        <v>5.9971688670138601</v>
      </c>
      <c r="J1388">
        <v>-16.9010607314369</v>
      </c>
      <c r="K1388">
        <v>552.98286779361104</v>
      </c>
      <c r="L1388">
        <v>498.35275695941903</v>
      </c>
      <c r="M1388">
        <v>35.953504687206099</v>
      </c>
      <c r="N1388">
        <v>3.2759882068006601</v>
      </c>
      <c r="O1388">
        <v>34.229538180155402</v>
      </c>
      <c r="P1388">
        <v>54.449152542372801</v>
      </c>
      <c r="Q1388">
        <v>-7.4611035919129997E-3</v>
      </c>
    </row>
    <row r="1389" spans="1:17" hidden="1" x14ac:dyDescent="0.3">
      <c r="A1389" t="s">
        <v>2944</v>
      </c>
      <c r="B1389" t="s">
        <v>2945</v>
      </c>
      <c r="C1389" t="s">
        <v>3157</v>
      </c>
      <c r="D1389" t="s">
        <v>529</v>
      </c>
      <c r="E1389">
        <v>1261.0779792000001</v>
      </c>
      <c r="F1389">
        <v>7525.05</v>
      </c>
      <c r="G1389">
        <v>72.840727304251203</v>
      </c>
      <c r="H1389">
        <v>17.845642213220401</v>
      </c>
      <c r="I1389">
        <v>25.071024500989001</v>
      </c>
      <c r="J1389">
        <v>13.102037414198399</v>
      </c>
      <c r="K1389">
        <v>6614.4580304422898</v>
      </c>
      <c r="L1389">
        <v>5642.7826084918797</v>
      </c>
      <c r="M1389">
        <v>73.483292022082296</v>
      </c>
      <c r="N1389">
        <v>1.8534767119672699</v>
      </c>
      <c r="O1389">
        <v>3.6537963202902302</v>
      </c>
      <c r="P1389">
        <v>117.36763049192599</v>
      </c>
      <c r="Q1389">
        <v>0.206176632875362</v>
      </c>
    </row>
    <row r="1390" spans="1:17" hidden="1" x14ac:dyDescent="0.3">
      <c r="A1390" t="s">
        <v>2946</v>
      </c>
      <c r="B1390" t="s">
        <v>2947</v>
      </c>
      <c r="C1390" t="s">
        <v>3157</v>
      </c>
      <c r="D1390" t="s">
        <v>448</v>
      </c>
      <c r="E1390">
        <v>1257.8303616769999</v>
      </c>
      <c r="F1390">
        <v>73.13</v>
      </c>
      <c r="G1390">
        <v>-22.718438014837702</v>
      </c>
      <c r="H1390">
        <v>-9.7668914452072908</v>
      </c>
      <c r="I1390">
        <v>-15.965486185443</v>
      </c>
      <c r="J1390">
        <v>-0.802564846286137</v>
      </c>
      <c r="K1390">
        <v>83.462735369062102</v>
      </c>
      <c r="L1390">
        <v>82.019239762033493</v>
      </c>
      <c r="M1390">
        <v>30.2516170683678</v>
      </c>
      <c r="N1390">
        <v>0.53689233122542501</v>
      </c>
      <c r="O1390">
        <v>43.511554765486103</v>
      </c>
      <c r="P1390">
        <v>30.705987488829201</v>
      </c>
      <c r="Q1390">
        <v>-6.2415533769006999E-2</v>
      </c>
    </row>
    <row r="1391" spans="1:17" hidden="1" x14ac:dyDescent="0.3">
      <c r="A1391" t="s">
        <v>2948</v>
      </c>
      <c r="B1391" t="s">
        <v>2949</v>
      </c>
      <c r="C1391" t="s">
        <v>3157</v>
      </c>
      <c r="D1391" t="s">
        <v>51</v>
      </c>
      <c r="E1391">
        <v>1253.9139077949999</v>
      </c>
      <c r="F1391">
        <v>473.45</v>
      </c>
      <c r="G1391">
        <v>-13.434867206370701</v>
      </c>
      <c r="H1391">
        <v>11.960521120346501</v>
      </c>
      <c r="I1391">
        <v>34.762841838842199</v>
      </c>
      <c r="J1391">
        <v>-4.0552657405037801E-2</v>
      </c>
      <c r="K1391">
        <v>414.17061904836402</v>
      </c>
      <c r="L1391">
        <v>375.05798566952899</v>
      </c>
      <c r="M1391">
        <v>68.985133483273202</v>
      </c>
      <c r="N1391">
        <v>1.0765356158446999</v>
      </c>
      <c r="O1391">
        <v>4.6784243320308496</v>
      </c>
      <c r="P1391">
        <v>73.044590643274802</v>
      </c>
      <c r="Q1391">
        <v>0.113592059720176</v>
      </c>
    </row>
    <row r="1392" spans="1:17" hidden="1" x14ac:dyDescent="0.3">
      <c r="A1392" t="s">
        <v>2950</v>
      </c>
      <c r="B1392" t="s">
        <v>2951</v>
      </c>
      <c r="C1392" t="s">
        <v>3157</v>
      </c>
      <c r="D1392" t="s">
        <v>384</v>
      </c>
      <c r="E1392">
        <v>1239.5999999999999</v>
      </c>
      <c r="F1392">
        <v>41.32</v>
      </c>
      <c r="G1392">
        <v>-27.127867428621201</v>
      </c>
      <c r="H1392">
        <v>-3.1634275602163902</v>
      </c>
      <c r="I1392">
        <v>2.3955800007378798</v>
      </c>
      <c r="J1392">
        <v>-2.6660279338600099</v>
      </c>
      <c r="K1392">
        <v>43.328399738329203</v>
      </c>
      <c r="M1392">
        <v>43.178999663490004</v>
      </c>
      <c r="N1392">
        <v>0.44351585955197897</v>
      </c>
      <c r="O1392">
        <v>36.882865440464599</v>
      </c>
      <c r="P1392">
        <v>37.733333333333299</v>
      </c>
    </row>
    <row r="1393" spans="1:17" hidden="1" x14ac:dyDescent="0.3">
      <c r="A1393" t="s">
        <v>2952</v>
      </c>
      <c r="B1393" t="s">
        <v>2953</v>
      </c>
      <c r="C1393" t="s">
        <v>3157</v>
      </c>
      <c r="D1393" t="s">
        <v>2800</v>
      </c>
      <c r="E1393">
        <v>1237.8979999999999</v>
      </c>
      <c r="F1393">
        <v>1510</v>
      </c>
      <c r="G1393">
        <v>444.02584049466498</v>
      </c>
      <c r="H1393">
        <v>-12.1055078512899</v>
      </c>
      <c r="I1393">
        <v>39.3048020958745</v>
      </c>
      <c r="J1393">
        <v>1.5094080568559001</v>
      </c>
      <c r="K1393">
        <v>1664.2705786183301</v>
      </c>
      <c r="L1393">
        <v>1293.9140468831699</v>
      </c>
      <c r="M1393">
        <v>43.070772820101901</v>
      </c>
      <c r="N1393">
        <v>1.05375161398307</v>
      </c>
      <c r="O1393">
        <v>46.357615894039697</v>
      </c>
      <c r="P1393">
        <v>518.21903787103304</v>
      </c>
    </row>
    <row r="1394" spans="1:17" hidden="1" x14ac:dyDescent="0.3">
      <c r="A1394" t="s">
        <v>2954</v>
      </c>
      <c r="B1394" t="s">
        <v>2955</v>
      </c>
      <c r="C1394" t="s">
        <v>3157</v>
      </c>
      <c r="D1394" t="s">
        <v>258</v>
      </c>
      <c r="E1394">
        <v>1237.8707999999999</v>
      </c>
      <c r="F1394">
        <v>1160</v>
      </c>
      <c r="G1394">
        <v>107.073316003331</v>
      </c>
      <c r="H1394">
        <v>27.893913779710601</v>
      </c>
      <c r="I1394">
        <v>51.173281906504798</v>
      </c>
      <c r="J1394">
        <v>25.608315785111099</v>
      </c>
      <c r="K1394">
        <v>956.09303975961495</v>
      </c>
      <c r="L1394">
        <v>795.78120809444295</v>
      </c>
      <c r="M1394">
        <v>88.342403645279205</v>
      </c>
      <c r="N1394">
        <v>2.5945945945945899</v>
      </c>
      <c r="O1394">
        <v>5.6034482758620703</v>
      </c>
      <c r="P1394">
        <v>136.734693877551</v>
      </c>
      <c r="Q1394">
        <v>0.17030781544325299</v>
      </c>
    </row>
    <row r="1395" spans="1:17" hidden="1" x14ac:dyDescent="0.3">
      <c r="A1395" t="s">
        <v>2956</v>
      </c>
      <c r="B1395" t="s">
        <v>2957</v>
      </c>
      <c r="C1395" t="s">
        <v>3157</v>
      </c>
      <c r="D1395" t="s">
        <v>190</v>
      </c>
      <c r="E1395">
        <v>1237.677770492</v>
      </c>
      <c r="F1395">
        <v>191.86</v>
      </c>
      <c r="G1395">
        <v>-51.080411720774599</v>
      </c>
      <c r="H1395">
        <v>-22.853424364307099</v>
      </c>
      <c r="I1395">
        <v>-37.901794132207897</v>
      </c>
      <c r="J1395">
        <v>-0.38110303552487701</v>
      </c>
      <c r="M1395">
        <v>28.193143760552701</v>
      </c>
      <c r="O1395">
        <v>41.191493797560703</v>
      </c>
      <c r="P1395">
        <v>4.3568126189828797</v>
      </c>
    </row>
    <row r="1396" spans="1:17" hidden="1" x14ac:dyDescent="0.3">
      <c r="A1396" t="s">
        <v>2958</v>
      </c>
      <c r="B1396" t="s">
        <v>2959</v>
      </c>
      <c r="C1396" t="s">
        <v>3157</v>
      </c>
      <c r="D1396" t="s">
        <v>117</v>
      </c>
      <c r="E1396">
        <v>1237.3272394000001</v>
      </c>
      <c r="F1396">
        <v>971</v>
      </c>
      <c r="G1396">
        <v>586.42862735864196</v>
      </c>
      <c r="H1396">
        <v>-6.4601532059353097</v>
      </c>
      <c r="I1396">
        <v>30.3876285344436</v>
      </c>
      <c r="J1396">
        <v>3.7521422689746</v>
      </c>
      <c r="K1396">
        <v>938.72600333765104</v>
      </c>
      <c r="L1396">
        <v>716.79583248256301</v>
      </c>
      <c r="M1396">
        <v>53.702932651819303</v>
      </c>
      <c r="N1396">
        <v>0.62666799578257504</v>
      </c>
      <c r="O1396">
        <v>12.018537590113199</v>
      </c>
      <c r="P1396">
        <v>709.16666666666595</v>
      </c>
      <c r="Q1396">
        <v>0.17716112291397201</v>
      </c>
    </row>
    <row r="1397" spans="1:17" hidden="1" x14ac:dyDescent="0.3">
      <c r="A1397" t="s">
        <v>2960</v>
      </c>
      <c r="B1397" t="s">
        <v>2961</v>
      </c>
      <c r="C1397" t="s">
        <v>3157</v>
      </c>
      <c r="D1397" t="s">
        <v>154</v>
      </c>
      <c r="E1397">
        <v>1236.9620723749999</v>
      </c>
      <c r="F1397">
        <v>186.25</v>
      </c>
      <c r="G1397">
        <v>21.553850804747</v>
      </c>
      <c r="H1397">
        <v>-0.100368725777156</v>
      </c>
      <c r="I1397">
        <v>54.176209761163101</v>
      </c>
      <c r="J1397">
        <v>-1.7366629541281999</v>
      </c>
      <c r="K1397">
        <v>197.52955141265201</v>
      </c>
      <c r="L1397">
        <v>173.953638801577</v>
      </c>
      <c r="M1397">
        <v>36.624372346167597</v>
      </c>
      <c r="N1397">
        <v>0.33708609959034602</v>
      </c>
      <c r="O1397">
        <v>36.799999999999898</v>
      </c>
      <c r="P1397">
        <v>93.305656460819904</v>
      </c>
      <c r="Q1397">
        <v>0.181309674034001</v>
      </c>
    </row>
    <row r="1398" spans="1:17" hidden="1" x14ac:dyDescent="0.3">
      <c r="A1398" t="s">
        <v>2962</v>
      </c>
      <c r="B1398" t="s">
        <v>2963</v>
      </c>
      <c r="C1398" t="s">
        <v>3157</v>
      </c>
      <c r="D1398" t="s">
        <v>83</v>
      </c>
      <c r="E1398">
        <v>1236.26598528</v>
      </c>
      <c r="F1398">
        <v>484.8</v>
      </c>
      <c r="G1398">
        <v>87.751534910986607</v>
      </c>
      <c r="H1398">
        <v>-8.8700223804476494E-2</v>
      </c>
      <c r="I1398">
        <v>9.4367854854114199</v>
      </c>
      <c r="J1398">
        <v>-3.6040283914211999</v>
      </c>
      <c r="K1398">
        <v>521.28232278005305</v>
      </c>
      <c r="L1398">
        <v>474.42142504741298</v>
      </c>
      <c r="M1398">
        <v>44.365917306055799</v>
      </c>
      <c r="N1398">
        <v>0.51628911815634704</v>
      </c>
      <c r="O1398">
        <v>46.452145214521401</v>
      </c>
      <c r="P1398">
        <v>143.251379829402</v>
      </c>
      <c r="Q1398">
        <v>0.151243559345699</v>
      </c>
    </row>
    <row r="1399" spans="1:17" hidden="1" x14ac:dyDescent="0.3">
      <c r="A1399" t="s">
        <v>2964</v>
      </c>
      <c r="B1399" t="s">
        <v>2965</v>
      </c>
      <c r="C1399" t="s">
        <v>3157</v>
      </c>
      <c r="D1399" t="s">
        <v>234</v>
      </c>
      <c r="E1399">
        <v>1234.59091392</v>
      </c>
      <c r="F1399">
        <v>263.89999999999998</v>
      </c>
      <c r="G1399">
        <v>49.610353040368402</v>
      </c>
      <c r="H1399">
        <v>-8.5987523117475302</v>
      </c>
      <c r="I1399">
        <v>36.886121144700098</v>
      </c>
      <c r="J1399">
        <v>5.1290770412380997</v>
      </c>
      <c r="K1399">
        <v>257.20215978192499</v>
      </c>
      <c r="L1399">
        <v>214.24553805392301</v>
      </c>
      <c r="M1399">
        <v>36.210893587811398</v>
      </c>
      <c r="N1399">
        <v>0.40872097730130802</v>
      </c>
      <c r="O1399">
        <v>17.2792724516862</v>
      </c>
      <c r="P1399">
        <v>83.2638888888888</v>
      </c>
      <c r="Q1399">
        <v>0.127508800696185</v>
      </c>
    </row>
    <row r="1400" spans="1:17" hidden="1" x14ac:dyDescent="0.3">
      <c r="A1400" t="s">
        <v>2966</v>
      </c>
      <c r="B1400" t="s">
        <v>2967</v>
      </c>
      <c r="C1400" t="s">
        <v>3157</v>
      </c>
      <c r="D1400" t="s">
        <v>77</v>
      </c>
      <c r="E1400">
        <v>1229.76257586</v>
      </c>
      <c r="F1400">
        <v>115.74</v>
      </c>
      <c r="G1400">
        <v>8.9232061386384292</v>
      </c>
      <c r="H1400">
        <v>-10.019086386319501</v>
      </c>
      <c r="I1400">
        <v>-14.6507509718602</v>
      </c>
      <c r="J1400">
        <v>-1.02252348138152</v>
      </c>
      <c r="K1400">
        <v>121.432214828917</v>
      </c>
      <c r="L1400">
        <v>115.289663987308</v>
      </c>
      <c r="M1400">
        <v>25.952991841333599</v>
      </c>
      <c r="N1400">
        <v>0.55396936447957101</v>
      </c>
      <c r="O1400">
        <v>28.615863141524098</v>
      </c>
      <c r="P1400">
        <v>54.114513981358201</v>
      </c>
    </row>
    <row r="1401" spans="1:17" hidden="1" x14ac:dyDescent="0.3">
      <c r="A1401" t="s">
        <v>2968</v>
      </c>
      <c r="B1401" t="s">
        <v>2969</v>
      </c>
      <c r="C1401" t="s">
        <v>3157</v>
      </c>
      <c r="D1401" t="s">
        <v>263</v>
      </c>
      <c r="E1401">
        <v>1225.5167875</v>
      </c>
      <c r="F1401">
        <v>329.95</v>
      </c>
      <c r="G1401">
        <v>220.669611221541</v>
      </c>
      <c r="H1401">
        <v>-8.6917940674524896</v>
      </c>
      <c r="I1401">
        <v>68.915715231574296</v>
      </c>
      <c r="J1401">
        <v>-4.7280816959784397</v>
      </c>
      <c r="K1401">
        <v>320.43798194468002</v>
      </c>
      <c r="L1401">
        <v>246.470334431353</v>
      </c>
      <c r="M1401">
        <v>45.758598450316804</v>
      </c>
      <c r="N1401">
        <v>0.41752459391443603</v>
      </c>
      <c r="O1401">
        <v>25.382633732383599</v>
      </c>
      <c r="P1401">
        <v>321.948965092001</v>
      </c>
    </row>
    <row r="1402" spans="1:17" hidden="1" x14ac:dyDescent="0.3">
      <c r="A1402" t="s">
        <v>2970</v>
      </c>
      <c r="B1402" t="s">
        <v>2971</v>
      </c>
      <c r="C1402" t="s">
        <v>3157</v>
      </c>
      <c r="D1402" t="s">
        <v>100</v>
      </c>
      <c r="E1402">
        <v>1224.4792483000001</v>
      </c>
      <c r="F1402">
        <v>46.97</v>
      </c>
      <c r="G1402">
        <v>-12.288794308419201</v>
      </c>
      <c r="H1402">
        <v>-8.5982943943558396</v>
      </c>
      <c r="I1402">
        <v>-34.9495052570227</v>
      </c>
      <c r="J1402">
        <v>-1.48098842521034</v>
      </c>
      <c r="K1402">
        <v>51.671565368232301</v>
      </c>
      <c r="L1402">
        <v>55.842387766881103</v>
      </c>
      <c r="M1402">
        <v>35.156133168849401</v>
      </c>
      <c r="N1402">
        <v>0.59546545987641797</v>
      </c>
      <c r="O1402">
        <v>84.160102192888999</v>
      </c>
      <c r="P1402">
        <v>28.298279158699799</v>
      </c>
      <c r="Q1402">
        <v>-3.6990133712538002E-2</v>
      </c>
    </row>
    <row r="1403" spans="1:17" hidden="1" x14ac:dyDescent="0.3">
      <c r="A1403" t="s">
        <v>2972</v>
      </c>
      <c r="B1403" t="s">
        <v>2973</v>
      </c>
      <c r="C1403" t="s">
        <v>3157</v>
      </c>
      <c r="D1403" t="s">
        <v>169</v>
      </c>
      <c r="E1403">
        <v>1224.1487403450001</v>
      </c>
      <c r="F1403">
        <v>552.15</v>
      </c>
      <c r="G1403">
        <v>-25.520796878115998</v>
      </c>
      <c r="H1403">
        <v>-11.472007232070601</v>
      </c>
      <c r="I1403">
        <v>9.3905908977340005</v>
      </c>
      <c r="J1403">
        <v>2.0721856496814399</v>
      </c>
      <c r="K1403">
        <v>556.83643977380405</v>
      </c>
      <c r="L1403">
        <v>515.42016328743205</v>
      </c>
      <c r="M1403">
        <v>50.783246876340002</v>
      </c>
      <c r="N1403">
        <v>0.291497672733813</v>
      </c>
      <c r="O1403">
        <v>26.740921850946201</v>
      </c>
      <c r="P1403">
        <v>41.468101460414999</v>
      </c>
      <c r="Q1403">
        <v>6.7475206780214E-2</v>
      </c>
    </row>
    <row r="1404" spans="1:17" hidden="1" x14ac:dyDescent="0.3">
      <c r="A1404" t="s">
        <v>2974</v>
      </c>
      <c r="B1404" t="s">
        <v>2975</v>
      </c>
      <c r="C1404" t="s">
        <v>3157</v>
      </c>
      <c r="D1404" t="s">
        <v>412</v>
      </c>
      <c r="E1404">
        <v>1223.4295128000001</v>
      </c>
      <c r="F1404">
        <v>117.51</v>
      </c>
      <c r="G1404">
        <v>45.7486972669479</v>
      </c>
      <c r="H1404">
        <v>3.8423122689439402</v>
      </c>
      <c r="I1404">
        <v>87.252780331948898</v>
      </c>
      <c r="J1404">
        <v>11.574855991529599</v>
      </c>
      <c r="K1404">
        <v>100.151661638045</v>
      </c>
      <c r="L1404">
        <v>79.553422032979199</v>
      </c>
      <c r="M1404">
        <v>65.313426290427898</v>
      </c>
      <c r="N1404">
        <v>0.53915572236338505</v>
      </c>
      <c r="O1404">
        <v>6.2037273423538304</v>
      </c>
      <c r="P1404">
        <v>138.84146341463401</v>
      </c>
      <c r="Q1404">
        <v>0.130581549621093</v>
      </c>
    </row>
    <row r="1405" spans="1:17" hidden="1" x14ac:dyDescent="0.3">
      <c r="A1405" t="s">
        <v>2976</v>
      </c>
      <c r="B1405" t="s">
        <v>2977</v>
      </c>
      <c r="C1405" t="s">
        <v>3157</v>
      </c>
      <c r="D1405" t="s">
        <v>2978</v>
      </c>
      <c r="E1405">
        <v>1220.1077213430001</v>
      </c>
      <c r="F1405">
        <v>187.81</v>
      </c>
      <c r="G1405">
        <v>-64.769733324022795</v>
      </c>
      <c r="H1405">
        <v>-5.2746105316448002</v>
      </c>
      <c r="I1405">
        <v>-10.036720618770699</v>
      </c>
      <c r="J1405">
        <v>-0.13099007285584399</v>
      </c>
      <c r="K1405">
        <v>193.727139707117</v>
      </c>
      <c r="L1405">
        <v>200.447637079527</v>
      </c>
      <c r="M1405">
        <v>34.3375182040715</v>
      </c>
      <c r="N1405">
        <v>0.40829529298550699</v>
      </c>
      <c r="O1405">
        <v>72.940737979873205</v>
      </c>
      <c r="P1405">
        <v>29.3457300275482</v>
      </c>
    </row>
    <row r="1406" spans="1:17" hidden="1" x14ac:dyDescent="0.3">
      <c r="A1406" t="s">
        <v>2979</v>
      </c>
      <c r="B1406" t="s">
        <v>2980</v>
      </c>
      <c r="C1406" t="s">
        <v>3157</v>
      </c>
      <c r="D1406" t="s">
        <v>21</v>
      </c>
      <c r="E1406">
        <v>1219.5081600000001</v>
      </c>
      <c r="F1406">
        <v>1028.5999999999999</v>
      </c>
      <c r="G1406">
        <v>-36.162445128874303</v>
      </c>
      <c r="H1406">
        <v>3.2789756992152599</v>
      </c>
      <c r="I1406">
        <v>-17.678835990615902</v>
      </c>
      <c r="J1406">
        <v>3.4416525572086498</v>
      </c>
      <c r="K1406">
        <v>1037.7485721303001</v>
      </c>
      <c r="L1406">
        <v>1073.5064850131901</v>
      </c>
      <c r="M1406">
        <v>56.686694803180103</v>
      </c>
      <c r="N1406">
        <v>0.66477276248359596</v>
      </c>
      <c r="O1406">
        <v>42.6599261131635</v>
      </c>
      <c r="P1406">
        <v>7.6448118884412102</v>
      </c>
      <c r="Q1406">
        <v>0.11720886098076</v>
      </c>
    </row>
    <row r="1407" spans="1:17" hidden="1" x14ac:dyDescent="0.3">
      <c r="A1407" t="s">
        <v>2981</v>
      </c>
      <c r="B1407" t="s">
        <v>2982</v>
      </c>
      <c r="C1407" t="s">
        <v>3157</v>
      </c>
      <c r="D1407" t="s">
        <v>1343</v>
      </c>
      <c r="E1407">
        <v>1213.22109458</v>
      </c>
      <c r="F1407">
        <v>804.1</v>
      </c>
      <c r="G1407">
        <v>91.316424783753604</v>
      </c>
      <c r="H1407">
        <v>-1.45016493818632</v>
      </c>
      <c r="I1407">
        <v>86.550330632588597</v>
      </c>
      <c r="J1407">
        <v>2.4704764167703201</v>
      </c>
      <c r="K1407">
        <v>797.93449447920398</v>
      </c>
      <c r="L1407">
        <v>623.66557698979295</v>
      </c>
      <c r="M1407">
        <v>45.678163224544001</v>
      </c>
      <c r="N1407">
        <v>0.162385956988533</v>
      </c>
      <c r="O1407">
        <v>27.720432781992201</v>
      </c>
      <c r="P1407">
        <v>139.99403074168001</v>
      </c>
      <c r="Q1407">
        <v>0.166005191431331</v>
      </c>
    </row>
    <row r="1408" spans="1:17" hidden="1" x14ac:dyDescent="0.3">
      <c r="A1408" t="s">
        <v>2983</v>
      </c>
      <c r="B1408" t="s">
        <v>2984</v>
      </c>
      <c r="C1408" t="s">
        <v>3157</v>
      </c>
      <c r="D1408" t="s">
        <v>133</v>
      </c>
      <c r="E1408">
        <v>1212.0818747999999</v>
      </c>
      <c r="F1408">
        <v>992.15</v>
      </c>
      <c r="G1408">
        <v>44.657112260061503</v>
      </c>
      <c r="H1408">
        <v>9.04364655221719</v>
      </c>
      <c r="I1408">
        <v>-2.3358476167476598</v>
      </c>
      <c r="J1408">
        <v>4.16615235124919</v>
      </c>
      <c r="K1408">
        <v>957.31995965136502</v>
      </c>
      <c r="L1408">
        <v>883.07405176740599</v>
      </c>
      <c r="M1408">
        <v>55.952949951605099</v>
      </c>
      <c r="N1408">
        <v>0.66962934227151305</v>
      </c>
      <c r="O1408">
        <v>19.911303734314298</v>
      </c>
      <c r="P1408">
        <v>75.601769911504405</v>
      </c>
    </row>
    <row r="1409" spans="1:17" hidden="1" x14ac:dyDescent="0.3">
      <c r="A1409" t="s">
        <v>2985</v>
      </c>
      <c r="B1409" t="s">
        <v>2986</v>
      </c>
      <c r="C1409" t="s">
        <v>3157</v>
      </c>
      <c r="D1409" t="s">
        <v>458</v>
      </c>
      <c r="E1409">
        <v>1211.9813134799999</v>
      </c>
      <c r="F1409">
        <v>499.8</v>
      </c>
      <c r="G1409">
        <v>-59.831607153740698</v>
      </c>
      <c r="H1409">
        <v>-10.694491039302701</v>
      </c>
      <c r="I1409">
        <v>-41.304091778080704</v>
      </c>
      <c r="J1409">
        <v>-0.30782721472692898</v>
      </c>
      <c r="K1409">
        <v>562.89733281824795</v>
      </c>
      <c r="L1409">
        <v>645.78435130681601</v>
      </c>
      <c r="M1409">
        <v>31.421599975219099</v>
      </c>
      <c r="N1409">
        <v>0.85068464528400201</v>
      </c>
      <c r="O1409">
        <v>67.016806722688997</v>
      </c>
      <c r="P1409">
        <v>2.5651549353580898</v>
      </c>
      <c r="Q1409">
        <v>-2.5581698309369998E-2</v>
      </c>
    </row>
    <row r="1410" spans="1:17" hidden="1" x14ac:dyDescent="0.3">
      <c r="A1410" t="s">
        <v>2987</v>
      </c>
      <c r="B1410" t="s">
        <v>2988</v>
      </c>
      <c r="C1410" t="s">
        <v>3157</v>
      </c>
      <c r="D1410" t="s">
        <v>21</v>
      </c>
      <c r="E1410">
        <v>1208.02693542</v>
      </c>
      <c r="F1410">
        <v>290.10000000000002</v>
      </c>
      <c r="G1410">
        <v>-28.994144314128899</v>
      </c>
      <c r="H1410">
        <v>-4.8759045130829497</v>
      </c>
      <c r="I1410">
        <v>-15.815526725562099</v>
      </c>
      <c r="J1410">
        <v>5.1045339797837803</v>
      </c>
      <c r="M1410">
        <v>60.345553683577698</v>
      </c>
      <c r="O1410">
        <v>20.234401930368801</v>
      </c>
      <c r="P1410">
        <v>17.4256223436551</v>
      </c>
    </row>
    <row r="1411" spans="1:17" hidden="1" x14ac:dyDescent="0.3">
      <c r="A1411" t="s">
        <v>2989</v>
      </c>
      <c r="B1411" t="s">
        <v>2990</v>
      </c>
      <c r="C1411" t="s">
        <v>3157</v>
      </c>
      <c r="D1411" t="s">
        <v>1040</v>
      </c>
      <c r="E1411">
        <v>1205.44898175</v>
      </c>
      <c r="F1411">
        <v>854.1</v>
      </c>
      <c r="G1411">
        <v>32.991407895723</v>
      </c>
      <c r="H1411">
        <v>-8.7807024483595502</v>
      </c>
      <c r="I1411">
        <v>2.6045912435248399</v>
      </c>
      <c r="J1411">
        <v>-2.0329043639017899</v>
      </c>
      <c r="K1411">
        <v>823.07716000569496</v>
      </c>
      <c r="L1411">
        <v>756.77386835108803</v>
      </c>
      <c r="M1411">
        <v>46.911217828208002</v>
      </c>
      <c r="N1411">
        <v>0.43858997512411801</v>
      </c>
      <c r="O1411">
        <v>16.461772626156101</v>
      </c>
      <c r="P1411">
        <v>68.861209964412794</v>
      </c>
      <c r="Q1411">
        <v>0.102286533019101</v>
      </c>
    </row>
    <row r="1412" spans="1:17" hidden="1" x14ac:dyDescent="0.3">
      <c r="A1412" t="s">
        <v>2991</v>
      </c>
      <c r="B1412" t="s">
        <v>2992</v>
      </c>
      <c r="C1412" t="s">
        <v>3157</v>
      </c>
      <c r="D1412" t="s">
        <v>609</v>
      </c>
      <c r="E1412">
        <v>1198.120261888</v>
      </c>
      <c r="F1412">
        <v>236.17</v>
      </c>
      <c r="G1412">
        <v>226.51676838428301</v>
      </c>
      <c r="H1412">
        <v>29.7953046680881</v>
      </c>
      <c r="I1412">
        <v>139.22961690751899</v>
      </c>
      <c r="J1412">
        <v>11.6127286355454</v>
      </c>
      <c r="K1412">
        <v>184.67480314382101</v>
      </c>
      <c r="L1412">
        <v>127.835882316083</v>
      </c>
      <c r="M1412">
        <v>84.360034776765303</v>
      </c>
      <c r="N1412">
        <v>0.29662046992283297</v>
      </c>
      <c r="O1412">
        <v>0</v>
      </c>
      <c r="P1412">
        <v>266.43910007757898</v>
      </c>
      <c r="Q1412">
        <v>8.2979866639437003E-2</v>
      </c>
    </row>
    <row r="1413" spans="1:17" hidden="1" x14ac:dyDescent="0.3">
      <c r="A1413" t="s">
        <v>2993</v>
      </c>
      <c r="B1413" t="s">
        <v>2994</v>
      </c>
      <c r="C1413" t="s">
        <v>3157</v>
      </c>
      <c r="D1413" t="s">
        <v>1350</v>
      </c>
      <c r="E1413">
        <v>1197.2570036</v>
      </c>
      <c r="F1413">
        <v>137.19999999999999</v>
      </c>
      <c r="G1413">
        <v>-55.405528688839802</v>
      </c>
      <c r="H1413">
        <v>-0.352783209676448</v>
      </c>
      <c r="I1413">
        <v>-21.7218196889417</v>
      </c>
      <c r="J1413">
        <v>5.0018145977991804</v>
      </c>
      <c r="K1413">
        <v>143.92594052314001</v>
      </c>
      <c r="L1413">
        <v>155.417109672777</v>
      </c>
      <c r="M1413">
        <v>43.392894778095403</v>
      </c>
      <c r="N1413">
        <v>0.68232629151314095</v>
      </c>
      <c r="O1413">
        <v>45.736151603498499</v>
      </c>
      <c r="P1413">
        <v>8.5443037974683307</v>
      </c>
      <c r="Q1413">
        <v>6.2804219979462006E-2</v>
      </c>
    </row>
    <row r="1414" spans="1:17" hidden="1" x14ac:dyDescent="0.3">
      <c r="A1414" t="s">
        <v>2995</v>
      </c>
      <c r="B1414" t="s">
        <v>2996</v>
      </c>
      <c r="C1414" t="s">
        <v>3157</v>
      </c>
      <c r="D1414" t="s">
        <v>1506</v>
      </c>
      <c r="E1414">
        <v>1191.604719935</v>
      </c>
      <c r="F1414">
        <v>205.45</v>
      </c>
      <c r="G1414">
        <v>-53.713512419545502</v>
      </c>
      <c r="H1414">
        <v>-7.3313913965128004</v>
      </c>
      <c r="I1414">
        <v>-24.987086678372101</v>
      </c>
      <c r="J1414">
        <v>-1.8011174276161599</v>
      </c>
      <c r="K1414">
        <v>219.242696318583</v>
      </c>
      <c r="L1414">
        <v>234.27060303129599</v>
      </c>
      <c r="M1414">
        <v>32.2471810746028</v>
      </c>
      <c r="N1414">
        <v>0.30746718959062802</v>
      </c>
      <c r="O1414">
        <v>44.804088586030602</v>
      </c>
      <c r="P1414">
        <v>3.0599448206671598</v>
      </c>
      <c r="Q1414">
        <v>-1.2358406072727E-2</v>
      </c>
    </row>
    <row r="1415" spans="1:17" hidden="1" x14ac:dyDescent="0.3">
      <c r="A1415" t="s">
        <v>2997</v>
      </c>
      <c r="B1415" t="s">
        <v>2998</v>
      </c>
      <c r="C1415" t="s">
        <v>3157</v>
      </c>
      <c r="D1415" t="s">
        <v>286</v>
      </c>
      <c r="E1415">
        <v>1188.9604999999999</v>
      </c>
      <c r="F1415">
        <v>9145.85</v>
      </c>
      <c r="G1415">
        <v>19.1001817219815</v>
      </c>
      <c r="H1415">
        <v>11.399885488034499</v>
      </c>
      <c r="I1415">
        <v>-8.4016252858039504</v>
      </c>
      <c r="J1415">
        <v>8.1140217545880695</v>
      </c>
      <c r="K1415">
        <v>8294.6464858092404</v>
      </c>
      <c r="L1415">
        <v>8098.2816513835896</v>
      </c>
      <c r="M1415">
        <v>76.325703158525101</v>
      </c>
      <c r="N1415">
        <v>2.4469666010328002</v>
      </c>
      <c r="O1415">
        <v>9.8968384567864103</v>
      </c>
      <c r="P1415">
        <v>56.8756432246998</v>
      </c>
      <c r="Q1415">
        <v>0.19445419854509899</v>
      </c>
    </row>
    <row r="1416" spans="1:17" hidden="1" x14ac:dyDescent="0.3">
      <c r="A1416" t="s">
        <v>2999</v>
      </c>
      <c r="B1416" t="s">
        <v>3000</v>
      </c>
      <c r="C1416" t="s">
        <v>3157</v>
      </c>
      <c r="D1416" t="s">
        <v>51</v>
      </c>
      <c r="E1416">
        <v>1188.9515215399999</v>
      </c>
      <c r="F1416">
        <v>376.45</v>
      </c>
      <c r="G1416">
        <v>-44.531595902701703</v>
      </c>
      <c r="H1416">
        <v>1.01972353544419</v>
      </c>
      <c r="I1416">
        <v>5.6907106937542897</v>
      </c>
      <c r="J1416">
        <v>2.7947016886269802</v>
      </c>
      <c r="K1416">
        <v>378.80893915695901</v>
      </c>
      <c r="L1416">
        <v>359.899717682838</v>
      </c>
      <c r="M1416">
        <v>47.124699467552198</v>
      </c>
      <c r="N1416">
        <v>0.25461647986081098</v>
      </c>
      <c r="O1416">
        <v>26.444414928941399</v>
      </c>
      <c r="P1416">
        <v>42.973794151158302</v>
      </c>
      <c r="Q1416">
        <v>-1.5299225006274999E-2</v>
      </c>
    </row>
    <row r="1417" spans="1:17" hidden="1" x14ac:dyDescent="0.3">
      <c r="A1417" t="s">
        <v>3001</v>
      </c>
      <c r="B1417" t="s">
        <v>3002</v>
      </c>
      <c r="C1417" t="s">
        <v>3157</v>
      </c>
      <c r="D1417" t="s">
        <v>395</v>
      </c>
      <c r="E1417">
        <v>1186.660821487</v>
      </c>
      <c r="F1417">
        <v>170.63</v>
      </c>
      <c r="G1417">
        <v>-22.1684786368372</v>
      </c>
      <c r="H1417">
        <v>-8.0641239478370892</v>
      </c>
      <c r="I1417">
        <v>9.1375163053235404</v>
      </c>
      <c r="J1417">
        <v>2.4365981551390399</v>
      </c>
      <c r="K1417">
        <v>172.068857368849</v>
      </c>
      <c r="L1417">
        <v>162.770261801027</v>
      </c>
      <c r="M1417">
        <v>49.997125867312903</v>
      </c>
      <c r="N1417">
        <v>0.39120030024930402</v>
      </c>
      <c r="O1417">
        <v>14.575397057961601</v>
      </c>
      <c r="P1417">
        <v>29.707335613834999</v>
      </c>
      <c r="Q1417">
        <v>2.6823399910191999E-2</v>
      </c>
    </row>
    <row r="1418" spans="1:17" hidden="1" x14ac:dyDescent="0.3">
      <c r="A1418" t="s">
        <v>3003</v>
      </c>
      <c r="B1418" t="s">
        <v>3004</v>
      </c>
      <c r="C1418" t="s">
        <v>3157</v>
      </c>
      <c r="D1418" t="s">
        <v>609</v>
      </c>
      <c r="E1418">
        <v>1183.887026634</v>
      </c>
      <c r="F1418">
        <v>45.34</v>
      </c>
      <c r="G1418">
        <v>-37.985169135690597</v>
      </c>
      <c r="H1418">
        <v>-7.9465253068325499</v>
      </c>
      <c r="I1418">
        <v>-9.1688808877398902</v>
      </c>
      <c r="J1418">
        <v>6.8820030017164298</v>
      </c>
      <c r="K1418">
        <v>47.703913858097899</v>
      </c>
      <c r="L1418">
        <v>47.560055753058101</v>
      </c>
      <c r="M1418">
        <v>39.232478958486197</v>
      </c>
      <c r="N1418">
        <v>0.46039834671048702</v>
      </c>
      <c r="O1418">
        <v>47.9929422143802</v>
      </c>
      <c r="P1418">
        <v>24.560439560439502</v>
      </c>
      <c r="Q1418">
        <v>-1.204043512553E-2</v>
      </c>
    </row>
    <row r="1419" spans="1:17" hidden="1" x14ac:dyDescent="0.3">
      <c r="A1419" t="s">
        <v>3005</v>
      </c>
      <c r="B1419" t="s">
        <v>3006</v>
      </c>
      <c r="C1419" t="s">
        <v>3157</v>
      </c>
      <c r="D1419" t="s">
        <v>275</v>
      </c>
      <c r="E1419">
        <v>1174.2448896000001</v>
      </c>
      <c r="F1419">
        <v>272</v>
      </c>
      <c r="G1419">
        <v>54.552035897755601</v>
      </c>
      <c r="H1419">
        <v>9.9390625942389406</v>
      </c>
      <c r="I1419">
        <v>9.7890202764378795</v>
      </c>
      <c r="J1419">
        <v>5.8939346216822504</v>
      </c>
      <c r="K1419">
        <v>264.71515327553902</v>
      </c>
      <c r="L1419">
        <v>245.770020732044</v>
      </c>
      <c r="M1419">
        <v>65.571426809447701</v>
      </c>
      <c r="N1419">
        <v>0.75686819085094803</v>
      </c>
      <c r="O1419">
        <v>24.264705882352899</v>
      </c>
      <c r="P1419">
        <v>110.363495746326</v>
      </c>
      <c r="Q1419">
        <v>0.107263098913139</v>
      </c>
    </row>
    <row r="1420" spans="1:17" hidden="1" x14ac:dyDescent="0.3">
      <c r="A1420" t="s">
        <v>3007</v>
      </c>
      <c r="B1420" t="s">
        <v>3008</v>
      </c>
      <c r="C1420" t="s">
        <v>3157</v>
      </c>
      <c r="D1420" t="s">
        <v>609</v>
      </c>
      <c r="E1420">
        <v>1172.8519776000001</v>
      </c>
      <c r="F1420">
        <v>163.19999999999999</v>
      </c>
      <c r="G1420">
        <v>-24.9573118680315</v>
      </c>
      <c r="H1420">
        <v>-8.4176312118004208</v>
      </c>
      <c r="I1420">
        <v>21.967623882762499</v>
      </c>
      <c r="J1420">
        <v>1.8786079980861199</v>
      </c>
      <c r="K1420">
        <v>173.98646042679101</v>
      </c>
      <c r="L1420">
        <v>158.166455466065</v>
      </c>
      <c r="M1420">
        <v>36.392349291335201</v>
      </c>
      <c r="N1420">
        <v>0.47966856305564798</v>
      </c>
      <c r="O1420">
        <v>35.386029411764703</v>
      </c>
      <c r="P1420">
        <v>67.901234567901199</v>
      </c>
      <c r="Q1420">
        <v>0.13193134530506601</v>
      </c>
    </row>
    <row r="1421" spans="1:17" hidden="1" x14ac:dyDescent="0.3">
      <c r="A1421" t="s">
        <v>3009</v>
      </c>
      <c r="B1421" t="s">
        <v>3010</v>
      </c>
      <c r="C1421" t="s">
        <v>3157</v>
      </c>
      <c r="D1421" t="s">
        <v>594</v>
      </c>
      <c r="E1421">
        <v>1170.937579104</v>
      </c>
      <c r="F1421">
        <v>217.44</v>
      </c>
      <c r="G1421">
        <v>-24.236709465527099</v>
      </c>
      <c r="H1421">
        <v>-10.2960830340306</v>
      </c>
      <c r="I1421">
        <v>-7.5602369878814599</v>
      </c>
      <c r="J1421">
        <v>-1.6984412839034799</v>
      </c>
      <c r="K1421">
        <v>234.483496237038</v>
      </c>
      <c r="L1421">
        <v>228.742129737596</v>
      </c>
      <c r="M1421">
        <v>31.0598078512778</v>
      </c>
      <c r="N1421">
        <v>0.35991632009098301</v>
      </c>
      <c r="O1421">
        <v>34.473877851361202</v>
      </c>
      <c r="P1421">
        <v>20.132596685082799</v>
      </c>
      <c r="Q1421">
        <v>3.0033275356835001E-2</v>
      </c>
    </row>
    <row r="1422" spans="1:17" hidden="1" x14ac:dyDescent="0.3">
      <c r="A1422" t="s">
        <v>3011</v>
      </c>
      <c r="B1422" t="s">
        <v>3012</v>
      </c>
      <c r="C1422" t="s">
        <v>3157</v>
      </c>
      <c r="D1422" t="s">
        <v>258</v>
      </c>
      <c r="E1422">
        <v>1165.3232499999999</v>
      </c>
      <c r="F1422">
        <v>919.75</v>
      </c>
      <c r="G1422">
        <v>-3.4514148954336998</v>
      </c>
      <c r="H1422">
        <v>33.177515437433101</v>
      </c>
      <c r="I1422">
        <v>9.7272026931330107</v>
      </c>
      <c r="J1422">
        <v>15.2872167083723</v>
      </c>
      <c r="M1422">
        <v>75.361325321065394</v>
      </c>
      <c r="O1422">
        <v>6.0070671378091802</v>
      </c>
      <c r="P1422">
        <v>34.8607038123167</v>
      </c>
    </row>
    <row r="1423" spans="1:17" hidden="1" x14ac:dyDescent="0.3">
      <c r="A1423" t="s">
        <v>3013</v>
      </c>
      <c r="B1423" t="s">
        <v>3014</v>
      </c>
      <c r="C1423" t="s">
        <v>3157</v>
      </c>
      <c r="D1423" t="s">
        <v>1608</v>
      </c>
      <c r="E1423">
        <v>1164.397375</v>
      </c>
      <c r="F1423">
        <v>112.15</v>
      </c>
      <c r="G1423">
        <v>859.70896130622805</v>
      </c>
      <c r="H1423">
        <v>34.215757035192297</v>
      </c>
      <c r="I1423">
        <v>354.86312560354702</v>
      </c>
      <c r="J1423">
        <v>-2.9518019873739099</v>
      </c>
      <c r="K1423">
        <v>88.678331233646503</v>
      </c>
      <c r="L1423">
        <v>51.468234032159401</v>
      </c>
      <c r="M1423">
        <v>53.889329162516397</v>
      </c>
      <c r="N1423">
        <v>0.39238612080688301</v>
      </c>
      <c r="O1423">
        <v>8.2924654480606304</v>
      </c>
      <c r="P1423">
        <v>1080.5263157894699</v>
      </c>
    </row>
    <row r="1424" spans="1:17" hidden="1" x14ac:dyDescent="0.3">
      <c r="A1424" t="s">
        <v>3015</v>
      </c>
      <c r="B1424" t="s">
        <v>3016</v>
      </c>
      <c r="C1424" t="s">
        <v>3157</v>
      </c>
      <c r="D1424" t="s">
        <v>1010</v>
      </c>
      <c r="E1424">
        <v>1164.18001245</v>
      </c>
      <c r="F1424">
        <v>826.15</v>
      </c>
      <c r="G1424">
        <v>-9.2760925498988094</v>
      </c>
      <c r="H1424">
        <v>-0.94046630514468799</v>
      </c>
      <c r="I1424">
        <v>31.2586845006742</v>
      </c>
      <c r="J1424">
        <v>-4.9412767875711898</v>
      </c>
      <c r="K1424">
        <v>852.65488614317997</v>
      </c>
      <c r="L1424">
        <v>738.178421660818</v>
      </c>
      <c r="M1424">
        <v>31.720011993252001</v>
      </c>
      <c r="N1424">
        <v>0.39060375131501202</v>
      </c>
      <c r="O1424">
        <v>22.253827997337002</v>
      </c>
      <c r="P1424">
        <v>58.266283524904203</v>
      </c>
      <c r="Q1424">
        <v>0.11080530709974799</v>
      </c>
    </row>
    <row r="1425" spans="1:17" hidden="1" x14ac:dyDescent="0.3">
      <c r="A1425" t="s">
        <v>3017</v>
      </c>
      <c r="B1425" t="s">
        <v>3018</v>
      </c>
      <c r="C1425" t="s">
        <v>3157</v>
      </c>
      <c r="D1425" t="s">
        <v>3019</v>
      </c>
      <c r="E1425">
        <v>1146.9271194999999</v>
      </c>
      <c r="F1425">
        <v>588.95000000000005</v>
      </c>
      <c r="G1425">
        <v>29.349674876939702</v>
      </c>
      <c r="H1425">
        <v>-13.8435579785026</v>
      </c>
      <c r="I1425">
        <v>24.1896139150371</v>
      </c>
      <c r="J1425">
        <v>-1.75053998218422</v>
      </c>
      <c r="K1425">
        <v>664.66401921954605</v>
      </c>
      <c r="L1425">
        <v>591.55127808440795</v>
      </c>
      <c r="M1425">
        <v>28.207356036091799</v>
      </c>
      <c r="N1425">
        <v>0.78035470668485596</v>
      </c>
      <c r="O1425">
        <v>61.134221920366699</v>
      </c>
      <c r="P1425">
        <v>65.901408450704196</v>
      </c>
    </row>
    <row r="1426" spans="1:17" hidden="1" x14ac:dyDescent="0.3">
      <c r="A1426" t="s">
        <v>3020</v>
      </c>
      <c r="B1426" t="s">
        <v>3021</v>
      </c>
      <c r="C1426" t="s">
        <v>3157</v>
      </c>
      <c r="D1426" t="s">
        <v>268</v>
      </c>
      <c r="E1426">
        <v>1144.1185762949999</v>
      </c>
      <c r="F1426">
        <v>414.55</v>
      </c>
      <c r="G1426">
        <v>-37.228355246932999</v>
      </c>
      <c r="H1426">
        <v>-8.6541603161435408</v>
      </c>
      <c r="I1426">
        <v>-14.057480806593601</v>
      </c>
      <c r="J1426">
        <v>-0.95663738017648403</v>
      </c>
      <c r="K1426">
        <v>407.81856866984998</v>
      </c>
      <c r="L1426">
        <v>426.33034553828003</v>
      </c>
      <c r="M1426">
        <v>63.201008011203598</v>
      </c>
      <c r="N1426">
        <v>0.70277062253904898</v>
      </c>
      <c r="O1426">
        <v>24.701483536364702</v>
      </c>
      <c r="P1426">
        <v>12.6188535723988</v>
      </c>
      <c r="Q1426">
        <v>-0.13487826692056501</v>
      </c>
    </row>
    <row r="1427" spans="1:17" hidden="1" x14ac:dyDescent="0.3">
      <c r="A1427" t="s">
        <v>3022</v>
      </c>
      <c r="B1427" t="s">
        <v>3023</v>
      </c>
      <c r="C1427" t="s">
        <v>3157</v>
      </c>
      <c r="D1427" t="s">
        <v>487</v>
      </c>
      <c r="E1427">
        <v>1137.5784981439999</v>
      </c>
      <c r="F1427">
        <v>93.28</v>
      </c>
      <c r="G1427">
        <v>14.4011726127414</v>
      </c>
      <c r="H1427">
        <v>-14.9464006508901</v>
      </c>
      <c r="I1427">
        <v>11.883477660817899</v>
      </c>
      <c r="J1427">
        <v>3.809861038088</v>
      </c>
      <c r="K1427">
        <v>96.920068122692697</v>
      </c>
      <c r="L1427">
        <v>87.501850111015798</v>
      </c>
      <c r="M1427">
        <v>39.857816620339896</v>
      </c>
      <c r="N1427">
        <v>0.40081123058427098</v>
      </c>
      <c r="O1427">
        <v>35.881217838764996</v>
      </c>
      <c r="P1427">
        <v>61.1053540587219</v>
      </c>
      <c r="Q1427">
        <v>-5.6832524198143997E-2</v>
      </c>
    </row>
    <row r="1428" spans="1:17" hidden="1" x14ac:dyDescent="0.3">
      <c r="A1428" t="s">
        <v>3024</v>
      </c>
      <c r="B1428" t="s">
        <v>3025</v>
      </c>
      <c r="C1428" t="s">
        <v>3157</v>
      </c>
      <c r="D1428" t="s">
        <v>432</v>
      </c>
      <c r="E1428">
        <v>1136.0257832699999</v>
      </c>
      <c r="F1428">
        <v>401.1</v>
      </c>
      <c r="G1428">
        <v>44.278125115332998</v>
      </c>
      <c r="H1428">
        <v>24.9944208228961</v>
      </c>
      <c r="I1428">
        <v>47.229341439698302</v>
      </c>
      <c r="J1428">
        <v>20.889749614737902</v>
      </c>
      <c r="K1428">
        <v>330.170180630044</v>
      </c>
      <c r="L1428">
        <v>289.76608820745997</v>
      </c>
      <c r="M1428">
        <v>87.129201063810299</v>
      </c>
      <c r="N1428">
        <v>1.5962098919830501</v>
      </c>
      <c r="O1428">
        <v>1.3961605584642101</v>
      </c>
      <c r="P1428">
        <v>112.053925455987</v>
      </c>
      <c r="Q1428">
        <v>0.113735087192958</v>
      </c>
    </row>
    <row r="1429" spans="1:17" hidden="1" x14ac:dyDescent="0.3">
      <c r="A1429" t="s">
        <v>3026</v>
      </c>
      <c r="B1429" t="s">
        <v>3027</v>
      </c>
      <c r="C1429" t="s">
        <v>3157</v>
      </c>
      <c r="D1429" t="s">
        <v>3028</v>
      </c>
      <c r="E1429">
        <v>1135.3155876000001</v>
      </c>
      <c r="F1429">
        <v>1322.8</v>
      </c>
      <c r="G1429">
        <v>62.505126134397599</v>
      </c>
      <c r="H1429">
        <v>-3.2945659121256101</v>
      </c>
      <c r="I1429">
        <v>61.054023729063303</v>
      </c>
      <c r="J1429">
        <v>-4.25553834337728</v>
      </c>
      <c r="K1429">
        <v>1326.5933621855199</v>
      </c>
      <c r="L1429">
        <v>1065.7961030167401</v>
      </c>
      <c r="M1429">
        <v>43.681146241942699</v>
      </c>
      <c r="N1429">
        <v>0.63122445713645803</v>
      </c>
      <c r="O1429">
        <v>17.175687934683999</v>
      </c>
      <c r="P1429">
        <v>100.424242424242</v>
      </c>
      <c r="Q1429">
        <v>0.102707157045811</v>
      </c>
    </row>
    <row r="1430" spans="1:17" hidden="1" x14ac:dyDescent="0.3">
      <c r="A1430" t="s">
        <v>3029</v>
      </c>
      <c r="B1430" t="s">
        <v>3030</v>
      </c>
      <c r="C1430" t="s">
        <v>3157</v>
      </c>
      <c r="D1430" t="s">
        <v>190</v>
      </c>
      <c r="E1430">
        <v>1127.4330375</v>
      </c>
      <c r="F1430">
        <v>123.75</v>
      </c>
      <c r="G1430">
        <v>-26.045341607535502</v>
      </c>
      <c r="H1430">
        <v>-3.8989579814972499</v>
      </c>
      <c r="I1430">
        <v>-13.1031879704773</v>
      </c>
      <c r="J1430">
        <v>1.30942228654398</v>
      </c>
      <c r="K1430">
        <v>133.47141960240799</v>
      </c>
      <c r="L1430">
        <v>131.11215470410099</v>
      </c>
      <c r="M1430">
        <v>27.973285454898001</v>
      </c>
      <c r="N1430">
        <v>0.51290990069255704</v>
      </c>
      <c r="O1430">
        <v>26.060606060605998</v>
      </c>
      <c r="P1430">
        <v>13.5321100917431</v>
      </c>
      <c r="Q1430">
        <v>7.5065865182617E-2</v>
      </c>
    </row>
    <row r="1431" spans="1:17" hidden="1" x14ac:dyDescent="0.3">
      <c r="A1431" t="s">
        <v>3031</v>
      </c>
      <c r="B1431" t="s">
        <v>3032</v>
      </c>
      <c r="C1431" t="s">
        <v>3157</v>
      </c>
      <c r="D1431" t="s">
        <v>395</v>
      </c>
      <c r="E1431">
        <v>1126.1259027200001</v>
      </c>
      <c r="F1431">
        <v>333.2</v>
      </c>
      <c r="G1431">
        <v>11.323571574789099</v>
      </c>
      <c r="H1431">
        <v>7.1680155003583703</v>
      </c>
      <c r="I1431">
        <v>31.011145245711301</v>
      </c>
      <c r="J1431">
        <v>6.0684574282928896</v>
      </c>
      <c r="K1431">
        <v>333.48067095026499</v>
      </c>
      <c r="L1431">
        <v>287.65308471760102</v>
      </c>
      <c r="M1431">
        <v>46.664231004977601</v>
      </c>
      <c r="N1431">
        <v>0.53668587622559905</v>
      </c>
      <c r="O1431">
        <v>16.941776710684199</v>
      </c>
      <c r="P1431">
        <v>69.179994922569193</v>
      </c>
    </row>
    <row r="1432" spans="1:17" hidden="1" x14ac:dyDescent="0.3">
      <c r="A1432" t="s">
        <v>3033</v>
      </c>
      <c r="B1432" t="s">
        <v>3034</v>
      </c>
      <c r="C1432" t="s">
        <v>3157</v>
      </c>
      <c r="D1432" t="s">
        <v>268</v>
      </c>
      <c r="E1432">
        <v>1124.7641693999999</v>
      </c>
      <c r="F1432">
        <v>105.03</v>
      </c>
      <c r="G1432">
        <v>-41.602606249742699</v>
      </c>
      <c r="H1432">
        <v>13.628698271805</v>
      </c>
      <c r="I1432">
        <v>-5.34547295252493</v>
      </c>
      <c r="J1432">
        <v>13.391586357112301</v>
      </c>
      <c r="K1432">
        <v>96.827102228782906</v>
      </c>
      <c r="L1432">
        <v>96.8061438352252</v>
      </c>
      <c r="M1432">
        <v>67.447525692093095</v>
      </c>
      <c r="N1432">
        <v>1.5341804930035201</v>
      </c>
      <c r="O1432">
        <v>26.392459297343599</v>
      </c>
      <c r="P1432">
        <v>41.568944601698298</v>
      </c>
      <c r="Q1432">
        <v>6.9105909881085004E-2</v>
      </c>
    </row>
    <row r="1433" spans="1:17" hidden="1" x14ac:dyDescent="0.3">
      <c r="A1433" t="s">
        <v>3035</v>
      </c>
      <c r="B1433" t="s">
        <v>3036</v>
      </c>
      <c r="C1433" t="s">
        <v>3157</v>
      </c>
      <c r="D1433" t="s">
        <v>2267</v>
      </c>
      <c r="E1433">
        <v>1124.197993125</v>
      </c>
      <c r="F1433">
        <v>483.75</v>
      </c>
      <c r="G1433">
        <v>126.69880364962501</v>
      </c>
      <c r="H1433">
        <v>-12.8477684422406</v>
      </c>
      <c r="I1433">
        <v>-56.160591544556901</v>
      </c>
      <c r="J1433">
        <v>-1.7434382613428301</v>
      </c>
      <c r="K1433">
        <v>602.72125415650703</v>
      </c>
      <c r="L1433">
        <v>628.30668351045995</v>
      </c>
      <c r="M1433">
        <v>31.175716910316901</v>
      </c>
      <c r="N1433">
        <v>0.45441970344099802</v>
      </c>
      <c r="O1433">
        <v>102.583979328165</v>
      </c>
      <c r="P1433">
        <v>164.41650724241501</v>
      </c>
      <c r="Q1433">
        <v>0.250768282705295</v>
      </c>
    </row>
    <row r="1434" spans="1:17" hidden="1" x14ac:dyDescent="0.3">
      <c r="A1434" t="s">
        <v>3037</v>
      </c>
      <c r="B1434" t="s">
        <v>3038</v>
      </c>
      <c r="C1434" t="s">
        <v>3157</v>
      </c>
      <c r="D1434" t="s">
        <v>633</v>
      </c>
      <c r="E1434">
        <v>1122.896057339</v>
      </c>
      <c r="F1434">
        <v>174.17</v>
      </c>
      <c r="G1434">
        <v>-42.732252661132897</v>
      </c>
      <c r="H1434">
        <v>-8.0258097715918808</v>
      </c>
      <c r="I1434">
        <v>-31.540836382773701</v>
      </c>
      <c r="J1434">
        <v>-1.24372568794759</v>
      </c>
      <c r="K1434">
        <v>193.27830473916001</v>
      </c>
      <c r="L1434">
        <v>215.928432280696</v>
      </c>
      <c r="M1434">
        <v>29.197745981074601</v>
      </c>
      <c r="N1434">
        <v>0.64922447546080397</v>
      </c>
      <c r="O1434">
        <v>76.752598036401196</v>
      </c>
      <c r="P1434">
        <v>2.6945754716981098</v>
      </c>
      <c r="Q1434">
        <v>7.5554089119462001E-2</v>
      </c>
    </row>
    <row r="1435" spans="1:17" hidden="1" x14ac:dyDescent="0.3">
      <c r="A1435" t="s">
        <v>3039</v>
      </c>
      <c r="B1435" t="s">
        <v>3040</v>
      </c>
      <c r="C1435" t="s">
        <v>3157</v>
      </c>
      <c r="D1435" t="s">
        <v>258</v>
      </c>
      <c r="E1435">
        <v>1119.0825703590001</v>
      </c>
      <c r="F1435">
        <v>299.01</v>
      </c>
      <c r="G1435">
        <v>22.245634751177999</v>
      </c>
      <c r="H1435">
        <v>49.8038824999608</v>
      </c>
      <c r="I1435">
        <v>35.424252339744697</v>
      </c>
      <c r="J1435">
        <v>16.327363001187699</v>
      </c>
      <c r="O1435">
        <v>0</v>
      </c>
      <c r="P1435">
        <v>54.887334887334802</v>
      </c>
    </row>
    <row r="1436" spans="1:17" hidden="1" x14ac:dyDescent="0.3">
      <c r="A1436" t="s">
        <v>3041</v>
      </c>
      <c r="B1436" t="s">
        <v>3042</v>
      </c>
      <c r="C1436" t="s">
        <v>3157</v>
      </c>
      <c r="D1436" t="s">
        <v>258</v>
      </c>
      <c r="E1436">
        <v>1117.7718529599999</v>
      </c>
      <c r="F1436">
        <v>958.3</v>
      </c>
      <c r="G1436">
        <v>6.3832639342713797</v>
      </c>
      <c r="H1436">
        <v>-1.3922039353406701</v>
      </c>
      <c r="I1436">
        <v>-14.631268840328801</v>
      </c>
      <c r="J1436">
        <v>-1.7518462535532799</v>
      </c>
      <c r="K1436">
        <v>996.70723484171299</v>
      </c>
      <c r="L1436">
        <v>933.53445546251498</v>
      </c>
      <c r="M1436">
        <v>27.617598294932701</v>
      </c>
      <c r="N1436">
        <v>0.59968333553239195</v>
      </c>
      <c r="O1436">
        <v>16.868412814358699</v>
      </c>
      <c r="P1436">
        <v>40.513196480938397</v>
      </c>
      <c r="Q1436">
        <v>6.4737870510943998E-2</v>
      </c>
    </row>
    <row r="1437" spans="1:17" hidden="1" x14ac:dyDescent="0.3">
      <c r="A1437" t="s">
        <v>3043</v>
      </c>
      <c r="B1437" t="s">
        <v>3044</v>
      </c>
      <c r="C1437" t="s">
        <v>3157</v>
      </c>
      <c r="D1437" t="s">
        <v>268</v>
      </c>
      <c r="E1437">
        <v>1115.1633519899999</v>
      </c>
      <c r="F1437">
        <v>91.53</v>
      </c>
      <c r="G1437">
        <v>-29.173990200246301</v>
      </c>
      <c r="H1437">
        <v>-4.7221852914968103</v>
      </c>
      <c r="I1437">
        <v>-12.237303198708499</v>
      </c>
      <c r="J1437">
        <v>4.7423321847317403</v>
      </c>
      <c r="K1437">
        <v>90.532974182350102</v>
      </c>
      <c r="L1437">
        <v>88.124659718884502</v>
      </c>
      <c r="M1437">
        <v>55.304527880840901</v>
      </c>
      <c r="N1437">
        <v>0.62968321688465601</v>
      </c>
      <c r="O1437">
        <v>27.826941986234001</v>
      </c>
      <c r="P1437">
        <v>34.602941176470502</v>
      </c>
      <c r="Q1437">
        <v>0.12899263574957201</v>
      </c>
    </row>
    <row r="1438" spans="1:17" hidden="1" x14ac:dyDescent="0.3">
      <c r="A1438" t="s">
        <v>3045</v>
      </c>
      <c r="B1438" t="s">
        <v>3046</v>
      </c>
      <c r="C1438" t="s">
        <v>3157</v>
      </c>
      <c r="D1438" t="s">
        <v>138</v>
      </c>
      <c r="E1438">
        <v>1114.0052822600001</v>
      </c>
      <c r="F1438">
        <v>224.33</v>
      </c>
      <c r="G1438">
        <v>-2.4423815123660999</v>
      </c>
      <c r="H1438">
        <v>-10.0965168422989</v>
      </c>
      <c r="I1438">
        <v>24.9968284410294</v>
      </c>
      <c r="J1438">
        <v>3.0813950608497498</v>
      </c>
      <c r="K1438">
        <v>230.81971885205999</v>
      </c>
      <c r="L1438">
        <v>196.33567880744801</v>
      </c>
      <c r="M1438">
        <v>39.757649785993699</v>
      </c>
      <c r="N1438">
        <v>0.39589133354768702</v>
      </c>
      <c r="O1438">
        <v>25.707662818169599</v>
      </c>
      <c r="P1438">
        <v>73.495746326372696</v>
      </c>
    </row>
    <row r="1439" spans="1:17" hidden="1" x14ac:dyDescent="0.3">
      <c r="A1439" t="s">
        <v>3047</v>
      </c>
      <c r="B1439" t="s">
        <v>3048</v>
      </c>
      <c r="C1439" t="s">
        <v>3157</v>
      </c>
      <c r="D1439" t="s">
        <v>1350</v>
      </c>
      <c r="E1439">
        <v>1113.0038999999999</v>
      </c>
      <c r="F1439">
        <v>117.22</v>
      </c>
      <c r="G1439">
        <v>104.466662382979</v>
      </c>
      <c r="H1439">
        <v>2.4557413004250601</v>
      </c>
      <c r="I1439">
        <v>64.125902084021106</v>
      </c>
      <c r="J1439">
        <v>1.0195138486895201</v>
      </c>
      <c r="K1439">
        <v>116.160949017451</v>
      </c>
      <c r="L1439">
        <v>96.236807696324107</v>
      </c>
      <c r="M1439">
        <v>50.647742600345197</v>
      </c>
      <c r="N1439">
        <v>1.65097387105768</v>
      </c>
      <c r="O1439">
        <v>16.447705169766198</v>
      </c>
      <c r="P1439">
        <v>170.715935334873</v>
      </c>
      <c r="Q1439">
        <v>0.11459017448202</v>
      </c>
    </row>
    <row r="1440" spans="1:17" hidden="1" x14ac:dyDescent="0.3">
      <c r="A1440" t="s">
        <v>3049</v>
      </c>
      <c r="B1440" t="s">
        <v>3050</v>
      </c>
      <c r="C1440" t="s">
        <v>3157</v>
      </c>
      <c r="D1440" t="s">
        <v>1350</v>
      </c>
      <c r="E1440">
        <v>1111.8</v>
      </c>
      <c r="F1440">
        <v>111.18</v>
      </c>
      <c r="G1440">
        <v>-40.812569882554399</v>
      </c>
      <c r="H1440">
        <v>-0.95757558391873898</v>
      </c>
      <c r="I1440">
        <v>-12.701295806765501</v>
      </c>
      <c r="J1440">
        <v>5.7237960778344303E-2</v>
      </c>
      <c r="K1440">
        <v>117.244709267337</v>
      </c>
      <c r="L1440">
        <v>120.96643686055199</v>
      </c>
      <c r="M1440">
        <v>28.315736229516901</v>
      </c>
      <c r="N1440">
        <v>0.68672264153807505</v>
      </c>
      <c r="O1440">
        <v>39.413563590573801</v>
      </c>
      <c r="P1440">
        <v>10.847457627118599</v>
      </c>
      <c r="Q1440">
        <v>1.2160697476646999E-2</v>
      </c>
    </row>
    <row r="1441" spans="1:17" hidden="1" x14ac:dyDescent="0.3">
      <c r="A1441" t="s">
        <v>3051</v>
      </c>
      <c r="B1441" t="s">
        <v>3052</v>
      </c>
      <c r="C1441" t="s">
        <v>3157</v>
      </c>
      <c r="D1441" t="s">
        <v>83</v>
      </c>
      <c r="E1441">
        <v>1106.21925575</v>
      </c>
      <c r="F1441">
        <v>2608.9</v>
      </c>
      <c r="G1441">
        <v>91.741366829674703</v>
      </c>
      <c r="H1441">
        <v>4.6943087180518699</v>
      </c>
      <c r="I1441">
        <v>27.716825474398799</v>
      </c>
      <c r="J1441">
        <v>2.4922280694045101E-2</v>
      </c>
      <c r="K1441">
        <v>2670.4890673550499</v>
      </c>
      <c r="L1441">
        <v>2305.3139632172602</v>
      </c>
      <c r="M1441">
        <v>48.465133750772303</v>
      </c>
      <c r="N1441">
        <v>0.702070207020702</v>
      </c>
      <c r="O1441">
        <v>35.996013645597699</v>
      </c>
      <c r="P1441">
        <v>133.584027218193</v>
      </c>
      <c r="Q1441">
        <v>0.12105278498711</v>
      </c>
    </row>
    <row r="1442" spans="1:17" hidden="1" x14ac:dyDescent="0.3">
      <c r="A1442" t="s">
        <v>3053</v>
      </c>
      <c r="B1442" t="s">
        <v>3054</v>
      </c>
      <c r="C1442" t="s">
        <v>3157</v>
      </c>
      <c r="D1442" t="s">
        <v>190</v>
      </c>
      <c r="E1442">
        <v>1106.1450808249999</v>
      </c>
      <c r="F1442">
        <v>697.25</v>
      </c>
      <c r="G1442">
        <v>46.598531255483898</v>
      </c>
      <c r="H1442">
        <v>-7.5792096430738596</v>
      </c>
      <c r="I1442">
        <v>-18.5577429651721</v>
      </c>
      <c r="J1442">
        <v>-1.27718033805632</v>
      </c>
      <c r="K1442">
        <v>794.54311274357997</v>
      </c>
      <c r="L1442">
        <v>752.20682149794902</v>
      </c>
      <c r="M1442">
        <v>25.573609394482599</v>
      </c>
      <c r="N1442">
        <v>0.39500544290214801</v>
      </c>
      <c r="O1442">
        <v>56.9809967730369</v>
      </c>
      <c r="P1442">
        <v>86.930294906166196</v>
      </c>
      <c r="Q1442">
        <v>0.16533246973985</v>
      </c>
    </row>
    <row r="1443" spans="1:17" hidden="1" x14ac:dyDescent="0.3">
      <c r="A1443" t="s">
        <v>3055</v>
      </c>
      <c r="B1443" t="s">
        <v>3056</v>
      </c>
      <c r="C1443" t="s">
        <v>3157</v>
      </c>
      <c r="D1443" t="s">
        <v>3057</v>
      </c>
      <c r="E1443">
        <v>1105.6374000000001</v>
      </c>
      <c r="F1443">
        <v>560.1</v>
      </c>
      <c r="G1443">
        <v>256.09372416659602</v>
      </c>
      <c r="H1443">
        <v>26.574106183712399</v>
      </c>
      <c r="I1443">
        <v>112.785908336335</v>
      </c>
      <c r="J1443">
        <v>20.101319710849101</v>
      </c>
      <c r="K1443">
        <v>475.57636521462501</v>
      </c>
      <c r="M1443">
        <v>77.773179236926495</v>
      </c>
      <c r="N1443">
        <v>0.94204442987129999</v>
      </c>
      <c r="O1443">
        <v>19.603642206748699</v>
      </c>
      <c r="P1443">
        <v>300.07142857142799</v>
      </c>
    </row>
    <row r="1444" spans="1:17" hidden="1" x14ac:dyDescent="0.3">
      <c r="A1444" t="s">
        <v>3058</v>
      </c>
      <c r="B1444" t="s">
        <v>3059</v>
      </c>
      <c r="C1444" t="s">
        <v>3157</v>
      </c>
      <c r="E1444">
        <v>1105.2997350000001</v>
      </c>
      <c r="F1444">
        <v>162.19999999999999</v>
      </c>
      <c r="G1444">
        <v>265.728421976356</v>
      </c>
      <c r="H1444">
        <v>21.942133130482699</v>
      </c>
      <c r="I1444">
        <v>531.13738741670898</v>
      </c>
      <c r="J1444">
        <v>15.6707206494284</v>
      </c>
      <c r="K1444">
        <v>120.02288384897901</v>
      </c>
      <c r="M1444">
        <v>90.150775195133804</v>
      </c>
      <c r="N1444">
        <v>0.95295665288447096</v>
      </c>
      <c r="O1444">
        <v>3.1750924784217101</v>
      </c>
      <c r="P1444">
        <v>608.60637833114799</v>
      </c>
    </row>
    <row r="1445" spans="1:17" hidden="1" x14ac:dyDescent="0.3">
      <c r="A1445" t="s">
        <v>3060</v>
      </c>
      <c r="B1445" t="s">
        <v>3061</v>
      </c>
      <c r="C1445" t="s">
        <v>3157</v>
      </c>
      <c r="D1445" t="s">
        <v>529</v>
      </c>
      <c r="E1445">
        <v>1098.3557905</v>
      </c>
      <c r="F1445">
        <v>327.39999999999998</v>
      </c>
      <c r="G1445">
        <v>93.412762485492095</v>
      </c>
      <c r="H1445">
        <v>4.1942530132443601</v>
      </c>
      <c r="I1445">
        <v>73.9054635040047</v>
      </c>
      <c r="J1445">
        <v>13.368689370656201</v>
      </c>
      <c r="K1445">
        <v>281.40600210992801</v>
      </c>
      <c r="L1445">
        <v>228.46567313823101</v>
      </c>
      <c r="M1445">
        <v>78.604698501253395</v>
      </c>
      <c r="N1445">
        <v>1.1600900458782399</v>
      </c>
      <c r="O1445">
        <v>0.778863775198535</v>
      </c>
      <c r="P1445">
        <v>148.406676783004</v>
      </c>
      <c r="Q1445">
        <v>0.125184314996381</v>
      </c>
    </row>
    <row r="1446" spans="1:17" hidden="1" x14ac:dyDescent="0.3">
      <c r="A1446" t="s">
        <v>3062</v>
      </c>
      <c r="B1446" t="s">
        <v>3063</v>
      </c>
      <c r="C1446" t="s">
        <v>3157</v>
      </c>
      <c r="D1446" t="s">
        <v>432</v>
      </c>
      <c r="E1446">
        <v>1091.7476065599999</v>
      </c>
      <c r="F1446">
        <v>167.32</v>
      </c>
      <c r="G1446">
        <v>17.110667446455299</v>
      </c>
      <c r="H1446">
        <v>-11.6388552232908</v>
      </c>
      <c r="I1446">
        <v>-32.261130541118497</v>
      </c>
      <c r="J1446">
        <v>0.99446165662271901</v>
      </c>
      <c r="K1446">
        <v>165.528386835829</v>
      </c>
      <c r="L1446">
        <v>169.40196854432301</v>
      </c>
      <c r="M1446">
        <v>15.5222451669345</v>
      </c>
      <c r="N1446">
        <v>0.141360736340397</v>
      </c>
      <c r="O1446">
        <v>78.251255080085997</v>
      </c>
      <c r="P1446">
        <v>42.037351443123903</v>
      </c>
      <c r="Q1446">
        <v>-1.2555680843099999E-4</v>
      </c>
    </row>
    <row r="1447" spans="1:17" hidden="1" x14ac:dyDescent="0.3">
      <c r="A1447" t="s">
        <v>3064</v>
      </c>
      <c r="B1447" t="s">
        <v>3065</v>
      </c>
      <c r="C1447" t="s">
        <v>3157</v>
      </c>
      <c r="D1447" t="s">
        <v>154</v>
      </c>
      <c r="E1447">
        <v>1086.3</v>
      </c>
      <c r="F1447">
        <v>443.75</v>
      </c>
      <c r="G1447">
        <v>71.640314895911601</v>
      </c>
      <c r="H1447">
        <v>4.2752003294182099</v>
      </c>
      <c r="I1447">
        <v>84.818932484478395</v>
      </c>
      <c r="J1447">
        <v>13.377754039915001</v>
      </c>
      <c r="K1447">
        <v>421.91599703273999</v>
      </c>
      <c r="M1447">
        <v>65.118934883481401</v>
      </c>
      <c r="N1447">
        <v>1.0300850228907701</v>
      </c>
      <c r="O1447">
        <v>25.0704225352112</v>
      </c>
      <c r="P1447">
        <v>117.737978410206</v>
      </c>
    </row>
    <row r="1448" spans="1:17" hidden="1" x14ac:dyDescent="0.3">
      <c r="A1448" t="s">
        <v>3066</v>
      </c>
      <c r="B1448" t="s">
        <v>3067</v>
      </c>
      <c r="C1448" t="s">
        <v>3157</v>
      </c>
      <c r="D1448" t="s">
        <v>258</v>
      </c>
      <c r="E1448">
        <v>1080.184</v>
      </c>
      <c r="F1448">
        <v>1928.9</v>
      </c>
      <c r="G1448">
        <v>6.68045276858913</v>
      </c>
      <c r="H1448">
        <v>5.9289519293119497</v>
      </c>
      <c r="I1448">
        <v>26.539204624625601</v>
      </c>
      <c r="J1448">
        <v>11.523531424064499</v>
      </c>
      <c r="K1448">
        <v>1704.18431505074</v>
      </c>
      <c r="L1448">
        <v>1563.7706897965199</v>
      </c>
      <c r="M1448">
        <v>78.328991847893903</v>
      </c>
      <c r="N1448">
        <v>0.82560493033076199</v>
      </c>
      <c r="O1448">
        <v>0.88392347970345198</v>
      </c>
      <c r="P1448">
        <v>52.820472191411802</v>
      </c>
      <c r="Q1448">
        <v>6.9527613195726007E-2</v>
      </c>
    </row>
    <row r="1449" spans="1:17" hidden="1" x14ac:dyDescent="0.3">
      <c r="A1449" t="s">
        <v>3068</v>
      </c>
      <c r="B1449" t="s">
        <v>3069</v>
      </c>
      <c r="C1449" t="s">
        <v>3157</v>
      </c>
      <c r="D1449" t="s">
        <v>448</v>
      </c>
      <c r="E1449">
        <v>1078.7859508859999</v>
      </c>
      <c r="F1449">
        <v>128.87</v>
      </c>
      <c r="G1449">
        <v>-57.0825144783743</v>
      </c>
      <c r="H1449">
        <v>-10.667257360059301</v>
      </c>
      <c r="I1449">
        <v>-35.403279678243997</v>
      </c>
      <c r="J1449">
        <v>0.92576461059569504</v>
      </c>
      <c r="K1449">
        <v>137.806009987219</v>
      </c>
      <c r="L1449">
        <v>152.03230583696899</v>
      </c>
      <c r="M1449">
        <v>32.996682704239198</v>
      </c>
      <c r="N1449">
        <v>0.52575408698120996</v>
      </c>
      <c r="O1449">
        <v>73.934973228835204</v>
      </c>
      <c r="P1449">
        <v>1.4804315300417299</v>
      </c>
      <c r="Q1449">
        <v>2.8179880702023999E-2</v>
      </c>
    </row>
    <row r="1450" spans="1:17" hidden="1" x14ac:dyDescent="0.3">
      <c r="A1450" t="s">
        <v>3070</v>
      </c>
      <c r="B1450" t="s">
        <v>3071</v>
      </c>
      <c r="C1450" t="s">
        <v>3157</v>
      </c>
      <c r="D1450" t="s">
        <v>275</v>
      </c>
      <c r="E1450">
        <v>1077.4103121600001</v>
      </c>
      <c r="F1450">
        <v>672.7</v>
      </c>
      <c r="G1450">
        <v>1.9619324326438701</v>
      </c>
      <c r="H1450">
        <v>18.6324682137409</v>
      </c>
      <c r="I1450">
        <v>10.873151236812401</v>
      </c>
      <c r="J1450">
        <v>1.4914205647965799</v>
      </c>
      <c r="K1450">
        <v>608.88985100933405</v>
      </c>
      <c r="L1450">
        <v>560.38535681794997</v>
      </c>
      <c r="M1450">
        <v>61.736461520802401</v>
      </c>
      <c r="N1450">
        <v>1.17175063459966</v>
      </c>
      <c r="O1450">
        <v>8.5179128883603195</v>
      </c>
      <c r="P1450">
        <v>67.755610972568505</v>
      </c>
    </row>
    <row r="1451" spans="1:17" hidden="1" x14ac:dyDescent="0.3">
      <c r="A1451" t="s">
        <v>3072</v>
      </c>
      <c r="B1451" t="s">
        <v>3073</v>
      </c>
      <c r="C1451" t="s">
        <v>3157</v>
      </c>
      <c r="D1451" t="s">
        <v>395</v>
      </c>
      <c r="E1451">
        <v>1075.278861168</v>
      </c>
      <c r="F1451">
        <v>53.93</v>
      </c>
      <c r="G1451">
        <v>-56.138418690546096</v>
      </c>
      <c r="H1451">
        <v>-2.80248275138986</v>
      </c>
      <c r="I1451">
        <v>-25.321784356819801</v>
      </c>
      <c r="J1451">
        <v>0.82576437452336904</v>
      </c>
      <c r="K1451">
        <v>57.134980810698501</v>
      </c>
      <c r="L1451">
        <v>65.420702637580305</v>
      </c>
      <c r="M1451">
        <v>50.446949859675499</v>
      </c>
      <c r="N1451">
        <v>0.26256605422139601</v>
      </c>
      <c r="O1451">
        <v>57.611718894863699</v>
      </c>
      <c r="P1451">
        <v>3.39340490797546</v>
      </c>
      <c r="Q1451">
        <v>-5.2602619112005998E-2</v>
      </c>
    </row>
    <row r="1452" spans="1:17" hidden="1" x14ac:dyDescent="0.3">
      <c r="A1452" t="s">
        <v>3074</v>
      </c>
      <c r="B1452" t="s">
        <v>3075</v>
      </c>
      <c r="C1452" t="s">
        <v>3157</v>
      </c>
      <c r="D1452" t="s">
        <v>117</v>
      </c>
      <c r="E1452">
        <v>1075.2478308</v>
      </c>
      <c r="F1452">
        <v>123.59</v>
      </c>
      <c r="G1452">
        <v>-46.131656900716997</v>
      </c>
      <c r="H1452">
        <v>-3.4106753767964602</v>
      </c>
      <c r="I1452">
        <v>-30.251198620432898</v>
      </c>
      <c r="J1452">
        <v>-5.2741834055577398E-2</v>
      </c>
      <c r="K1452">
        <v>135.92007452851101</v>
      </c>
      <c r="L1452">
        <v>141.96293126088599</v>
      </c>
      <c r="M1452">
        <v>28.031802537348799</v>
      </c>
      <c r="N1452">
        <v>0.64624702651824295</v>
      </c>
      <c r="O1452">
        <v>57.213366777247302</v>
      </c>
      <c r="P1452">
        <v>6.0858369098712499</v>
      </c>
      <c r="Q1452">
        <v>3.5814465330534E-2</v>
      </c>
    </row>
    <row r="1453" spans="1:17" hidden="1" x14ac:dyDescent="0.3">
      <c r="A1453" t="s">
        <v>3076</v>
      </c>
      <c r="B1453" t="s">
        <v>3077</v>
      </c>
      <c r="C1453" t="s">
        <v>3157</v>
      </c>
      <c r="D1453" t="s">
        <v>609</v>
      </c>
      <c r="E1453">
        <v>1072.346305</v>
      </c>
      <c r="F1453">
        <v>440.95</v>
      </c>
      <c r="G1453">
        <v>-32.851094103162602</v>
      </c>
      <c r="H1453">
        <v>-3.0157958391641499</v>
      </c>
      <c r="I1453">
        <v>4.5975800298928302</v>
      </c>
      <c r="J1453">
        <v>-1.7166494544883799</v>
      </c>
      <c r="K1453">
        <v>468.47148897863502</v>
      </c>
      <c r="L1453">
        <v>447.88964076315602</v>
      </c>
      <c r="M1453">
        <v>39.0629359008867</v>
      </c>
      <c r="N1453">
        <v>0.622568284099139</v>
      </c>
      <c r="O1453">
        <v>32.532033110329898</v>
      </c>
      <c r="P1453">
        <v>27.9970972423802</v>
      </c>
    </row>
    <row r="1454" spans="1:17" hidden="1" x14ac:dyDescent="0.3">
      <c r="A1454" t="s">
        <v>3078</v>
      </c>
      <c r="B1454" t="s">
        <v>3079</v>
      </c>
      <c r="C1454" t="s">
        <v>3157</v>
      </c>
      <c r="D1454" t="s">
        <v>529</v>
      </c>
      <c r="E1454">
        <v>1069.92060416</v>
      </c>
      <c r="F1454">
        <v>204.8</v>
      </c>
      <c r="G1454">
        <v>95.406828644536304</v>
      </c>
      <c r="H1454">
        <v>9.6769097311276209</v>
      </c>
      <c r="I1454">
        <v>29.250212421502201</v>
      </c>
      <c r="J1454">
        <v>8.0406155027765696</v>
      </c>
      <c r="K1454">
        <v>190.94495446284299</v>
      </c>
      <c r="L1454">
        <v>159.60635117799799</v>
      </c>
      <c r="M1454">
        <v>56.736141391396004</v>
      </c>
      <c r="N1454">
        <v>1.1165729531789299</v>
      </c>
      <c r="O1454">
        <v>6.1767578124999698</v>
      </c>
      <c r="P1454">
        <v>164.42866365397001</v>
      </c>
      <c r="Q1454">
        <v>6.2617396567647005E-2</v>
      </c>
    </row>
    <row r="1455" spans="1:17" hidden="1" x14ac:dyDescent="0.3">
      <c r="A1455" t="s">
        <v>3080</v>
      </c>
      <c r="B1455" t="s">
        <v>3081</v>
      </c>
      <c r="C1455" t="s">
        <v>3157</v>
      </c>
      <c r="D1455" t="s">
        <v>21</v>
      </c>
      <c r="E1455">
        <v>1067.3769600000001</v>
      </c>
      <c r="F1455">
        <v>589.95000000000005</v>
      </c>
      <c r="G1455">
        <v>46.420977926073199</v>
      </c>
      <c r="H1455">
        <v>-12.2098238251711</v>
      </c>
      <c r="I1455">
        <v>12.451933591898101</v>
      </c>
      <c r="J1455">
        <v>2.7433794055404701</v>
      </c>
      <c r="K1455">
        <v>550.87477623109999</v>
      </c>
      <c r="L1455">
        <v>488.95686925061898</v>
      </c>
      <c r="M1455">
        <v>49.224573607004402</v>
      </c>
      <c r="N1455">
        <v>1.5297089437073801</v>
      </c>
      <c r="O1455">
        <v>17.111619628782002</v>
      </c>
      <c r="P1455">
        <v>91.542207792207805</v>
      </c>
    </row>
    <row r="1456" spans="1:17" hidden="1" x14ac:dyDescent="0.3">
      <c r="A1456" t="s">
        <v>3082</v>
      </c>
      <c r="B1456" t="s">
        <v>3083</v>
      </c>
      <c r="C1456" t="s">
        <v>3157</v>
      </c>
      <c r="D1456" t="s">
        <v>458</v>
      </c>
      <c r="E1456">
        <v>1064.6403497599999</v>
      </c>
      <c r="F1456">
        <v>214.63</v>
      </c>
      <c r="G1456">
        <v>79.482839812855204</v>
      </c>
      <c r="H1456">
        <v>-9.2017174139581801</v>
      </c>
      <c r="I1456">
        <v>48.543195727820397</v>
      </c>
      <c r="J1456">
        <v>0.72749333083086198</v>
      </c>
      <c r="K1456">
        <v>221.71801252067499</v>
      </c>
      <c r="L1456">
        <v>178.65630891573699</v>
      </c>
      <c r="M1456">
        <v>38.796029670461799</v>
      </c>
      <c r="N1456">
        <v>0.35885828009651</v>
      </c>
      <c r="O1456">
        <v>25.797884731864102</v>
      </c>
      <c r="P1456">
        <v>142.79411764705799</v>
      </c>
      <c r="Q1456">
        <v>5.8934686601278E-2</v>
      </c>
    </row>
    <row r="1457" spans="1:17" hidden="1" x14ac:dyDescent="0.3">
      <c r="A1457" t="s">
        <v>3084</v>
      </c>
      <c r="B1457" t="s">
        <v>3085</v>
      </c>
      <c r="C1457" t="s">
        <v>3157</v>
      </c>
      <c r="D1457" t="s">
        <v>432</v>
      </c>
      <c r="E1457">
        <v>1059.930490536</v>
      </c>
      <c r="F1457">
        <v>43.14</v>
      </c>
      <c r="G1457">
        <v>-33.625096695081297</v>
      </c>
      <c r="H1457">
        <v>-2.7469928631211502</v>
      </c>
      <c r="I1457">
        <v>-21.497020382997199</v>
      </c>
      <c r="J1457">
        <v>2.89364102356293</v>
      </c>
      <c r="K1457">
        <v>44.9209304798107</v>
      </c>
      <c r="L1457">
        <v>45.836377258586801</v>
      </c>
      <c r="M1457">
        <v>52.525914114921598</v>
      </c>
      <c r="N1457">
        <v>0.330733420397407</v>
      </c>
      <c r="O1457">
        <v>40.241075567918401</v>
      </c>
      <c r="P1457">
        <v>25.406976744186</v>
      </c>
    </row>
    <row r="1458" spans="1:17" hidden="1" x14ac:dyDescent="0.3">
      <c r="A1458" t="s">
        <v>3086</v>
      </c>
      <c r="B1458" t="s">
        <v>3087</v>
      </c>
      <c r="C1458" t="s">
        <v>3157</v>
      </c>
      <c r="D1458" t="s">
        <v>609</v>
      </c>
      <c r="E1458">
        <v>1057.3499134799999</v>
      </c>
      <c r="F1458">
        <v>64.540000000000006</v>
      </c>
      <c r="G1458">
        <v>-9.0559479104926499</v>
      </c>
      <c r="H1458">
        <v>-12.5860570972023</v>
      </c>
      <c r="I1458">
        <v>0.78898677411259699</v>
      </c>
      <c r="J1458">
        <v>6.1915806451750398E-2</v>
      </c>
      <c r="K1458">
        <v>67.267308106456198</v>
      </c>
      <c r="L1458">
        <v>63.005882522716199</v>
      </c>
      <c r="M1458">
        <v>42.948222169571302</v>
      </c>
      <c r="N1458">
        <v>0.230149494096895</v>
      </c>
      <c r="O1458">
        <v>22.172296250387301</v>
      </c>
      <c r="P1458">
        <v>45.033707865168502</v>
      </c>
      <c r="Q1458">
        <v>-6.422460952495E-3</v>
      </c>
    </row>
    <row r="1459" spans="1:17" hidden="1" x14ac:dyDescent="0.3">
      <c r="A1459" t="s">
        <v>3088</v>
      </c>
      <c r="B1459" t="s">
        <v>3089</v>
      </c>
      <c r="C1459" t="s">
        <v>3157</v>
      </c>
      <c r="D1459" t="s">
        <v>21</v>
      </c>
      <c r="E1459">
        <v>1056.5261909999999</v>
      </c>
      <c r="F1459">
        <v>1202.5999999999999</v>
      </c>
      <c r="G1459">
        <v>359.71757099113501</v>
      </c>
      <c r="H1459">
        <v>-6.3301177110245197</v>
      </c>
      <c r="I1459">
        <v>46.701722196483097</v>
      </c>
      <c r="J1459">
        <v>-11.4499827878217</v>
      </c>
      <c r="K1459">
        <v>1323.30535089154</v>
      </c>
      <c r="L1459">
        <v>1107.1585675706499</v>
      </c>
      <c r="M1459">
        <v>35.886679277904598</v>
      </c>
      <c r="N1459">
        <v>1.0090567896896401</v>
      </c>
      <c r="O1459">
        <v>51.210839317126201</v>
      </c>
      <c r="P1459">
        <v>421.49816041898703</v>
      </c>
    </row>
    <row r="1460" spans="1:17" hidden="1" x14ac:dyDescent="0.3">
      <c r="A1460" t="s">
        <v>3090</v>
      </c>
      <c r="B1460" t="s">
        <v>3091</v>
      </c>
      <c r="C1460" t="s">
        <v>3157</v>
      </c>
      <c r="D1460" t="s">
        <v>190</v>
      </c>
      <c r="E1460">
        <v>1054.788</v>
      </c>
      <c r="F1460">
        <v>97.44</v>
      </c>
      <c r="G1460">
        <v>-38.6049263779584</v>
      </c>
      <c r="H1460">
        <v>-2.96249731394053</v>
      </c>
      <c r="I1460">
        <v>-27.856546821360599</v>
      </c>
      <c r="J1460">
        <v>-0.472555745238878</v>
      </c>
      <c r="K1460">
        <v>102.782775471617</v>
      </c>
      <c r="L1460">
        <v>107.86446573894</v>
      </c>
      <c r="M1460">
        <v>39.561800601883398</v>
      </c>
      <c r="N1460">
        <v>0.39223286625234</v>
      </c>
      <c r="O1460">
        <v>47.783251231526997</v>
      </c>
      <c r="P1460">
        <v>7.9667590027700799</v>
      </c>
      <c r="Q1460">
        <v>1.7657819888166001E-2</v>
      </c>
    </row>
    <row r="1461" spans="1:17" hidden="1" x14ac:dyDescent="0.3">
      <c r="A1461" t="s">
        <v>3092</v>
      </c>
      <c r="B1461" t="s">
        <v>3093</v>
      </c>
      <c r="C1461" t="s">
        <v>3157</v>
      </c>
      <c r="E1461">
        <v>1051.063572</v>
      </c>
      <c r="F1461">
        <v>2.0099999999999998</v>
      </c>
      <c r="G1461">
        <v>166.694643533255</v>
      </c>
      <c r="H1461">
        <v>-16.813688559470599</v>
      </c>
      <c r="I1461">
        <v>-52.803784883175197</v>
      </c>
      <c r="J1461">
        <v>-5.4571512466030896</v>
      </c>
      <c r="K1461">
        <v>2.27641305651927</v>
      </c>
      <c r="L1461">
        <v>2.4054405039593698</v>
      </c>
      <c r="M1461">
        <v>35.577020679740897</v>
      </c>
      <c r="N1461">
        <v>0.32529265279735797</v>
      </c>
      <c r="O1461">
        <v>105.47263681592</v>
      </c>
      <c r="P1461">
        <v>192.363636363636</v>
      </c>
    </row>
    <row r="1462" spans="1:17" hidden="1" x14ac:dyDescent="0.3">
      <c r="A1462" t="s">
        <v>3094</v>
      </c>
      <c r="B1462" t="s">
        <v>3095</v>
      </c>
      <c r="C1462" t="s">
        <v>3157</v>
      </c>
      <c r="D1462" t="s">
        <v>448</v>
      </c>
      <c r="E1462">
        <v>1049.2458110749999</v>
      </c>
      <c r="F1462">
        <v>145.75</v>
      </c>
      <c r="G1462">
        <v>-27.760017330001901</v>
      </c>
      <c r="H1462">
        <v>-2.4469250547761199</v>
      </c>
      <c r="I1462">
        <v>-24.341769556527598</v>
      </c>
      <c r="J1462">
        <v>-0.42876914287881301</v>
      </c>
      <c r="K1462">
        <v>154.200306515302</v>
      </c>
      <c r="L1462">
        <v>160.063177846619</v>
      </c>
      <c r="M1462">
        <v>42.317958508129301</v>
      </c>
      <c r="N1462">
        <v>0.53388795531334599</v>
      </c>
      <c r="O1462">
        <v>48.919382504288102</v>
      </c>
      <c r="P1462">
        <v>14.808979913351701</v>
      </c>
      <c r="Q1462">
        <v>5.2811804663870997E-2</v>
      </c>
    </row>
    <row r="1463" spans="1:17" hidden="1" x14ac:dyDescent="0.3">
      <c r="A1463" t="s">
        <v>3096</v>
      </c>
      <c r="B1463" t="s">
        <v>3097</v>
      </c>
      <c r="C1463" t="s">
        <v>3157</v>
      </c>
      <c r="D1463" t="s">
        <v>529</v>
      </c>
      <c r="E1463">
        <v>1048.16052597</v>
      </c>
      <c r="F1463">
        <v>44.43</v>
      </c>
      <c r="G1463">
        <v>142.87544907741699</v>
      </c>
      <c r="H1463">
        <v>17.512645648753299</v>
      </c>
      <c r="I1463">
        <v>75.835432271354506</v>
      </c>
      <c r="J1463">
        <v>23.2570314890249</v>
      </c>
      <c r="K1463">
        <v>33.097195672870299</v>
      </c>
      <c r="L1463">
        <v>26.491951533737101</v>
      </c>
      <c r="M1463">
        <v>82.259666210822004</v>
      </c>
      <c r="N1463">
        <v>1.19856871663896</v>
      </c>
      <c r="O1463">
        <v>7.3598919648885897</v>
      </c>
      <c r="P1463">
        <v>203.31180817783101</v>
      </c>
      <c r="Q1463">
        <v>0.19667857503925201</v>
      </c>
    </row>
    <row r="1464" spans="1:17" hidden="1" x14ac:dyDescent="0.3">
      <c r="A1464" t="s">
        <v>3098</v>
      </c>
      <c r="B1464" t="s">
        <v>3099</v>
      </c>
      <c r="C1464" t="s">
        <v>3157</v>
      </c>
      <c r="D1464" t="s">
        <v>281</v>
      </c>
      <c r="E1464">
        <v>1047.7540337379901</v>
      </c>
      <c r="F1464">
        <v>19.940000000000001</v>
      </c>
      <c r="G1464">
        <v>76.487457417472797</v>
      </c>
      <c r="H1464">
        <v>-2.0368537331308998</v>
      </c>
      <c r="I1464">
        <v>-20.280176499844998</v>
      </c>
      <c r="J1464">
        <v>-1.2771671495638499</v>
      </c>
      <c r="K1464">
        <v>20.851790105334899</v>
      </c>
      <c r="L1464">
        <v>19.9687638285696</v>
      </c>
      <c r="M1464">
        <v>39.341425355442901</v>
      </c>
      <c r="N1464">
        <v>0.84130150173812301</v>
      </c>
      <c r="O1464">
        <v>108.876629889668</v>
      </c>
      <c r="P1464">
        <v>126.59090909090899</v>
      </c>
      <c r="Q1464">
        <v>9.0152243030684004E-2</v>
      </c>
    </row>
    <row r="1465" spans="1:17" hidden="1" x14ac:dyDescent="0.3">
      <c r="A1465" t="s">
        <v>3100</v>
      </c>
      <c r="B1465" t="s">
        <v>3101</v>
      </c>
      <c r="C1465" t="s">
        <v>3157</v>
      </c>
      <c r="D1465" t="s">
        <v>3102</v>
      </c>
      <c r="E1465">
        <v>1046.1416373</v>
      </c>
      <c r="F1465">
        <v>981</v>
      </c>
      <c r="G1465">
        <v>1015.77099042193</v>
      </c>
      <c r="H1465">
        <v>13.340815056571399</v>
      </c>
      <c r="I1465">
        <v>634.25953815463504</v>
      </c>
      <c r="J1465">
        <v>10.027095689256701</v>
      </c>
      <c r="K1465">
        <v>764.37247402860896</v>
      </c>
      <c r="L1465">
        <v>410.81089006704502</v>
      </c>
      <c r="M1465">
        <v>94.908999512112203</v>
      </c>
      <c r="N1465">
        <v>0.77540106951871601</v>
      </c>
      <c r="O1465">
        <v>0</v>
      </c>
      <c r="P1465">
        <v>1357.6523031203501</v>
      </c>
      <c r="Q1465">
        <v>0.311829669363962</v>
      </c>
    </row>
    <row r="1466" spans="1:17" hidden="1" x14ac:dyDescent="0.3">
      <c r="A1466" t="s">
        <v>3103</v>
      </c>
      <c r="B1466" t="s">
        <v>3104</v>
      </c>
      <c r="C1466" t="s">
        <v>3157</v>
      </c>
      <c r="D1466" t="s">
        <v>609</v>
      </c>
      <c r="E1466">
        <v>1039.9163804549901</v>
      </c>
      <c r="F1466">
        <v>2367.4499999999998</v>
      </c>
      <c r="G1466">
        <v>14.216399843585201</v>
      </c>
      <c r="H1466">
        <v>-7.6278322614965903</v>
      </c>
      <c r="I1466">
        <v>13.1404942439171</v>
      </c>
      <c r="J1466">
        <v>4.6234939146872298</v>
      </c>
      <c r="K1466">
        <v>2421.4736413621199</v>
      </c>
      <c r="L1466">
        <v>2191.35921543629</v>
      </c>
      <c r="M1466">
        <v>53.974004770697597</v>
      </c>
      <c r="N1466">
        <v>0.45522017014078198</v>
      </c>
      <c r="O1466">
        <v>30.900335804346401</v>
      </c>
      <c r="P1466">
        <v>56.267326732673197</v>
      </c>
      <c r="Q1466">
        <v>6.2377951958497997E-2</v>
      </c>
    </row>
    <row r="1467" spans="1:17" hidden="1" x14ac:dyDescent="0.3">
      <c r="A1467" t="s">
        <v>3105</v>
      </c>
      <c r="B1467" t="s">
        <v>3106</v>
      </c>
      <c r="C1467" t="s">
        <v>3157</v>
      </c>
      <c r="D1467" t="s">
        <v>529</v>
      </c>
      <c r="E1467">
        <v>1035.6395</v>
      </c>
      <c r="F1467">
        <v>1288.75</v>
      </c>
      <c r="G1467">
        <v>48.911584027881197</v>
      </c>
      <c r="H1467">
        <v>5.7039851766904599</v>
      </c>
      <c r="I1467">
        <v>-8.5489952998379408</v>
      </c>
      <c r="J1467">
        <v>6.3692425853495493E-2</v>
      </c>
      <c r="K1467">
        <v>1270.3035426256899</v>
      </c>
      <c r="L1467">
        <v>1188.13671941095</v>
      </c>
      <c r="M1467">
        <v>46.196609616327002</v>
      </c>
      <c r="N1467">
        <v>1.0472817093942399</v>
      </c>
      <c r="O1467">
        <v>25.687681862269599</v>
      </c>
      <c r="P1467">
        <v>81.131412508784194</v>
      </c>
      <c r="Q1467">
        <v>0.13750135770440999</v>
      </c>
    </row>
    <row r="1468" spans="1:17" hidden="1" x14ac:dyDescent="0.3">
      <c r="A1468" t="s">
        <v>3107</v>
      </c>
      <c r="B1468" t="s">
        <v>3108</v>
      </c>
      <c r="C1468" t="s">
        <v>3157</v>
      </c>
      <c r="D1468" t="s">
        <v>1442</v>
      </c>
      <c r="E1468">
        <v>1031.507936256</v>
      </c>
      <c r="F1468">
        <v>74.08</v>
      </c>
      <c r="G1468">
        <v>-31.213844021968999</v>
      </c>
      <c r="H1468">
        <v>-4.1885154477203699</v>
      </c>
      <c r="I1468">
        <v>9.2976852258850293</v>
      </c>
      <c r="J1468">
        <v>-0.40059224318703901</v>
      </c>
      <c r="K1468">
        <v>82.164554712505094</v>
      </c>
      <c r="L1468">
        <v>74.3325232448924</v>
      </c>
      <c r="M1468">
        <v>21.6244697635798</v>
      </c>
      <c r="N1468">
        <v>0.31384059663043501</v>
      </c>
      <c r="O1468">
        <v>32.559395248380099</v>
      </c>
      <c r="P1468">
        <v>45.254901960784302</v>
      </c>
      <c r="Q1468">
        <v>-2.4438853247185002E-2</v>
      </c>
    </row>
    <row r="1469" spans="1:17" hidden="1" x14ac:dyDescent="0.3">
      <c r="A1469" t="s">
        <v>3109</v>
      </c>
      <c r="B1469" t="s">
        <v>3110</v>
      </c>
      <c r="C1469" t="s">
        <v>3157</v>
      </c>
      <c r="D1469" t="s">
        <v>448</v>
      </c>
      <c r="E1469">
        <v>1030.0129933799999</v>
      </c>
      <c r="F1469">
        <v>291.89999999999998</v>
      </c>
      <c r="G1469">
        <v>79.700024730986399</v>
      </c>
      <c r="H1469">
        <v>-5.3162639825758902</v>
      </c>
      <c r="I1469">
        <v>80.417832209409596</v>
      </c>
      <c r="J1469">
        <v>0.77909912970239503</v>
      </c>
      <c r="K1469">
        <v>284.06527221881902</v>
      </c>
      <c r="L1469">
        <v>225.092325222309</v>
      </c>
      <c r="M1469">
        <v>63.1113539947265</v>
      </c>
      <c r="N1469">
        <v>0.208193322712597</v>
      </c>
      <c r="O1469">
        <v>19.218910585817</v>
      </c>
      <c r="P1469">
        <v>123.67816091954001</v>
      </c>
      <c r="Q1469">
        <v>0.158833578097867</v>
      </c>
    </row>
    <row r="1470" spans="1:17" hidden="1" x14ac:dyDescent="0.3">
      <c r="A1470" t="s">
        <v>3111</v>
      </c>
      <c r="B1470" t="s">
        <v>3112</v>
      </c>
      <c r="C1470" t="s">
        <v>3157</v>
      </c>
      <c r="D1470" t="s">
        <v>258</v>
      </c>
      <c r="E1470">
        <v>1029.5799849719999</v>
      </c>
      <c r="F1470">
        <v>194.04</v>
      </c>
      <c r="G1470">
        <v>19.555817864835401</v>
      </c>
      <c r="H1470">
        <v>-6.9287873450425401</v>
      </c>
      <c r="I1470">
        <v>43.982270670549802</v>
      </c>
      <c r="J1470">
        <v>1.8835585213863899</v>
      </c>
      <c r="K1470">
        <v>187.63814537226199</v>
      </c>
      <c r="L1470">
        <v>157.45810375957399</v>
      </c>
      <c r="M1470">
        <v>49.669896093972802</v>
      </c>
      <c r="N1470">
        <v>0.19568545367945001</v>
      </c>
      <c r="O1470">
        <v>16.094619666048199</v>
      </c>
      <c r="P1470">
        <v>81.176470588235205</v>
      </c>
    </row>
    <row r="1471" spans="1:17" hidden="1" x14ac:dyDescent="0.3">
      <c r="A1471" t="s">
        <v>3113</v>
      </c>
      <c r="B1471" t="s">
        <v>3114</v>
      </c>
      <c r="C1471" t="s">
        <v>3157</v>
      </c>
      <c r="D1471" t="s">
        <v>133</v>
      </c>
      <c r="E1471">
        <v>1028.104149384</v>
      </c>
      <c r="F1471">
        <v>76.59</v>
      </c>
      <c r="G1471">
        <v>90.213765441533596</v>
      </c>
      <c r="H1471">
        <v>5.8463176158193502</v>
      </c>
      <c r="I1471">
        <v>59.211755020469496</v>
      </c>
      <c r="J1471">
        <v>0.68771319036505696</v>
      </c>
      <c r="K1471">
        <v>72.421210254574703</v>
      </c>
      <c r="L1471">
        <v>54.363367076822897</v>
      </c>
      <c r="M1471">
        <v>36.326629308392803</v>
      </c>
      <c r="N1471">
        <v>8.2209301506713905E-2</v>
      </c>
      <c r="O1471">
        <v>22.431126778952802</v>
      </c>
      <c r="P1471">
        <v>160.510204081632</v>
      </c>
      <c r="Q1471">
        <v>0.14003908121979999</v>
      </c>
    </row>
    <row r="1472" spans="1:17" hidden="1" x14ac:dyDescent="0.3">
      <c r="A1472" t="s">
        <v>3115</v>
      </c>
      <c r="B1472" t="s">
        <v>3116</v>
      </c>
      <c r="C1472" t="s">
        <v>3157</v>
      </c>
      <c r="D1472" t="s">
        <v>268</v>
      </c>
      <c r="E1472">
        <v>1027.19979414</v>
      </c>
      <c r="F1472">
        <v>81.56</v>
      </c>
      <c r="G1472">
        <v>-24.6685401736814</v>
      </c>
      <c r="H1472">
        <v>1.40234007781187</v>
      </c>
      <c r="I1472">
        <v>-7.04973521426363</v>
      </c>
      <c r="J1472">
        <v>5.4814053859349796</v>
      </c>
      <c r="K1472">
        <v>81.290927786115404</v>
      </c>
      <c r="L1472">
        <v>79.453631800938894</v>
      </c>
      <c r="M1472">
        <v>45.923937060868099</v>
      </c>
      <c r="N1472">
        <v>0.80327981498311496</v>
      </c>
      <c r="O1472">
        <v>23.773908778813102</v>
      </c>
      <c r="P1472">
        <v>23.951367781155</v>
      </c>
      <c r="Q1472">
        <v>-8.1125632230350006E-2</v>
      </c>
    </row>
    <row r="1473" spans="1:17" hidden="1" x14ac:dyDescent="0.3">
      <c r="A1473" t="s">
        <v>3117</v>
      </c>
      <c r="B1473" t="s">
        <v>3118</v>
      </c>
      <c r="C1473" t="s">
        <v>3157</v>
      </c>
      <c r="D1473" t="s">
        <v>105</v>
      </c>
      <c r="E1473">
        <v>1024.32382368</v>
      </c>
      <c r="F1473">
        <v>343.95</v>
      </c>
      <c r="G1473">
        <v>92.901055078695506</v>
      </c>
      <c r="H1473">
        <v>-1.0130797314645801</v>
      </c>
      <c r="I1473">
        <v>-14.076619581465501</v>
      </c>
      <c r="J1473">
        <v>-0.351961905789626</v>
      </c>
      <c r="K1473">
        <v>358.30043071748702</v>
      </c>
      <c r="L1473">
        <v>318.188272002811</v>
      </c>
      <c r="M1473">
        <v>42.357578827321703</v>
      </c>
      <c r="N1473">
        <v>0.58252964252603301</v>
      </c>
      <c r="O1473">
        <v>23.099287687163802</v>
      </c>
      <c r="P1473">
        <v>152.71858927259299</v>
      </c>
      <c r="Q1473">
        <v>0.10142114632773</v>
      </c>
    </row>
    <row r="1474" spans="1:17" hidden="1" x14ac:dyDescent="0.3">
      <c r="A1474" t="s">
        <v>3119</v>
      </c>
      <c r="B1474" t="s">
        <v>3120</v>
      </c>
      <c r="C1474" t="s">
        <v>3157</v>
      </c>
      <c r="D1474" t="s">
        <v>432</v>
      </c>
      <c r="E1474">
        <v>1022.09337984</v>
      </c>
      <c r="F1474">
        <v>41.6</v>
      </c>
      <c r="G1474">
        <v>-28.6303877003723</v>
      </c>
      <c r="H1474">
        <v>-8.4059611776612098</v>
      </c>
      <c r="I1474">
        <v>-41.179788206235898</v>
      </c>
      <c r="J1474">
        <v>-2.33808938773306</v>
      </c>
      <c r="K1474">
        <v>45.574389180326001</v>
      </c>
      <c r="L1474">
        <v>49.625637918738001</v>
      </c>
      <c r="M1474">
        <v>43.651440078585601</v>
      </c>
      <c r="N1474">
        <v>0.65492217713461998</v>
      </c>
      <c r="O1474">
        <v>98.317307692307693</v>
      </c>
      <c r="P1474">
        <v>11.6778523489933</v>
      </c>
    </row>
    <row r="1475" spans="1:17" hidden="1" x14ac:dyDescent="0.3">
      <c r="A1475" t="s">
        <v>3121</v>
      </c>
      <c r="B1475" t="s">
        <v>3122</v>
      </c>
      <c r="C1475" t="s">
        <v>3157</v>
      </c>
      <c r="D1475" t="s">
        <v>448</v>
      </c>
      <c r="E1475">
        <v>1022.0444</v>
      </c>
      <c r="F1475">
        <v>93.04</v>
      </c>
      <c r="G1475">
        <v>-37.892072209951998</v>
      </c>
      <c r="H1475">
        <v>5.42299965228678</v>
      </c>
      <c r="I1475">
        <v>5.1363557024508903</v>
      </c>
      <c r="J1475">
        <v>2.9731359448496</v>
      </c>
      <c r="K1475">
        <v>84.138141773869094</v>
      </c>
      <c r="L1475">
        <v>81.138790431145196</v>
      </c>
      <c r="M1475">
        <v>62.879466797732398</v>
      </c>
      <c r="N1475">
        <v>1.9040606949555201</v>
      </c>
      <c r="O1475">
        <v>17.1539122957867</v>
      </c>
      <c r="P1475">
        <v>40.969696969696898</v>
      </c>
      <c r="Q1475">
        <v>6.7412517037559998E-3</v>
      </c>
    </row>
    <row r="1476" spans="1:17" hidden="1" x14ac:dyDescent="0.3">
      <c r="A1476" t="s">
        <v>3123</v>
      </c>
      <c r="B1476" t="s">
        <v>3124</v>
      </c>
      <c r="C1476" t="s">
        <v>3157</v>
      </c>
      <c r="D1476" t="s">
        <v>133</v>
      </c>
      <c r="E1476">
        <v>1021.66052868</v>
      </c>
      <c r="F1476">
        <v>529.65</v>
      </c>
      <c r="G1476">
        <v>300.83698159818601</v>
      </c>
      <c r="H1476">
        <v>-5.8486255583251996</v>
      </c>
      <c r="I1476">
        <v>21.782754214613298</v>
      </c>
      <c r="J1476">
        <v>-6.5957534717603403</v>
      </c>
      <c r="K1476">
        <v>515.15056163045597</v>
      </c>
      <c r="L1476">
        <v>395.22829241941298</v>
      </c>
      <c r="M1476">
        <v>33.846216000963402</v>
      </c>
      <c r="N1476">
        <v>0.41269583481987099</v>
      </c>
      <c r="O1476">
        <v>20.645709430756099</v>
      </c>
      <c r="P1476">
        <v>360.56521739130397</v>
      </c>
      <c r="Q1476">
        <v>0.26128512327596598</v>
      </c>
    </row>
    <row r="1477" spans="1:17" hidden="1" x14ac:dyDescent="0.3">
      <c r="A1477" t="s">
        <v>3125</v>
      </c>
      <c r="B1477" t="s">
        <v>3126</v>
      </c>
      <c r="C1477" t="s">
        <v>3157</v>
      </c>
      <c r="D1477" t="s">
        <v>51</v>
      </c>
      <c r="E1477">
        <v>1018.84703739</v>
      </c>
      <c r="F1477">
        <v>793.05</v>
      </c>
      <c r="G1477">
        <v>37.300993204926897</v>
      </c>
      <c r="H1477">
        <v>-7.7947399617799098</v>
      </c>
      <c r="I1477">
        <v>19.269610776765099</v>
      </c>
      <c r="J1477">
        <v>-2.6759321207229201</v>
      </c>
      <c r="K1477">
        <v>816.21850176624503</v>
      </c>
      <c r="L1477">
        <v>729.37217782859295</v>
      </c>
      <c r="M1477">
        <v>35.5473871608568</v>
      </c>
      <c r="N1477">
        <v>0.64138146143595098</v>
      </c>
      <c r="O1477">
        <v>19.796986318643199</v>
      </c>
      <c r="P1477">
        <v>72.009543433467002</v>
      </c>
      <c r="Q1477">
        <v>8.4807728420695006E-2</v>
      </c>
    </row>
    <row r="1478" spans="1:17" hidden="1" x14ac:dyDescent="0.3">
      <c r="A1478" t="s">
        <v>3127</v>
      </c>
      <c r="B1478" t="s">
        <v>3128</v>
      </c>
      <c r="C1478" t="s">
        <v>3157</v>
      </c>
      <c r="D1478" t="s">
        <v>51</v>
      </c>
      <c r="E1478">
        <v>1017.77472</v>
      </c>
      <c r="F1478">
        <v>203.1</v>
      </c>
      <c r="G1478">
        <v>32.1498821286214</v>
      </c>
      <c r="H1478">
        <v>-0.35046477230321998</v>
      </c>
      <c r="I1478">
        <v>-27.456719655663601</v>
      </c>
      <c r="J1478">
        <v>4.1132241316726104</v>
      </c>
      <c r="K1478">
        <v>209.83228508738301</v>
      </c>
      <c r="L1478">
        <v>204.639846322376</v>
      </c>
      <c r="M1478">
        <v>47.238432645692903</v>
      </c>
      <c r="N1478">
        <v>0.71644921902122105</v>
      </c>
      <c r="O1478">
        <v>30.477597242737499</v>
      </c>
      <c r="P1478">
        <v>63.132530120481903</v>
      </c>
      <c r="Q1478">
        <v>6.3803539226838998E-2</v>
      </c>
    </row>
    <row r="1479" spans="1:17" hidden="1" x14ac:dyDescent="0.3">
      <c r="A1479" t="s">
        <v>3129</v>
      </c>
      <c r="B1479" t="s">
        <v>3130</v>
      </c>
      <c r="C1479" t="s">
        <v>3157</v>
      </c>
      <c r="D1479" t="s">
        <v>487</v>
      </c>
      <c r="E1479">
        <v>1016.24992872</v>
      </c>
      <c r="F1479">
        <v>727.35</v>
      </c>
      <c r="G1479">
        <v>-22.892595478747499</v>
      </c>
      <c r="H1479">
        <v>-7.1465558169570098</v>
      </c>
      <c r="I1479">
        <v>-23.669839234451999</v>
      </c>
      <c r="J1479">
        <v>1.1999974198455201</v>
      </c>
      <c r="K1479">
        <v>754.25335683680396</v>
      </c>
      <c r="M1479">
        <v>40.932332752451003</v>
      </c>
      <c r="N1479">
        <v>0.51184176532711101</v>
      </c>
      <c r="O1479">
        <v>40.503196535368097</v>
      </c>
      <c r="P1479">
        <v>15.8292857711601</v>
      </c>
    </row>
    <row r="1480" spans="1:17" hidden="1" x14ac:dyDescent="0.3">
      <c r="A1480" t="s">
        <v>3131</v>
      </c>
      <c r="B1480" t="s">
        <v>3132</v>
      </c>
      <c r="C1480" t="s">
        <v>3157</v>
      </c>
      <c r="D1480" t="s">
        <v>2523</v>
      </c>
      <c r="E1480">
        <v>1016.13243</v>
      </c>
      <c r="F1480">
        <v>1698.65</v>
      </c>
      <c r="G1480">
        <v>144.14507269587</v>
      </c>
      <c r="H1480">
        <v>-8.1251836398642396</v>
      </c>
      <c r="I1480">
        <v>155.44029379638101</v>
      </c>
      <c r="J1480">
        <v>-4.7752076706292703</v>
      </c>
      <c r="K1480">
        <v>1663.28927991052</v>
      </c>
      <c r="L1480">
        <v>1166.9307515193</v>
      </c>
      <c r="M1480">
        <v>44.334701105365802</v>
      </c>
      <c r="N1480">
        <v>0.759184080926394</v>
      </c>
      <c r="O1480">
        <v>21.3934595119653</v>
      </c>
      <c r="P1480">
        <v>215.734200743494</v>
      </c>
      <c r="Q1480">
        <v>0.23901481595931401</v>
      </c>
    </row>
    <row r="1481" spans="1:17" hidden="1" x14ac:dyDescent="0.3">
      <c r="A1481" t="s">
        <v>3133</v>
      </c>
      <c r="B1481" t="s">
        <v>3134</v>
      </c>
      <c r="C1481" t="s">
        <v>3157</v>
      </c>
      <c r="D1481" t="s">
        <v>222</v>
      </c>
      <c r="E1481">
        <v>1015.047275</v>
      </c>
      <c r="F1481">
        <v>550</v>
      </c>
      <c r="G1481">
        <v>140.06970241624299</v>
      </c>
      <c r="H1481">
        <v>6.88036240288878</v>
      </c>
      <c r="I1481">
        <v>63.942717811671301</v>
      </c>
      <c r="J1481">
        <v>5.2537209158819698</v>
      </c>
      <c r="K1481">
        <v>520.45340737973095</v>
      </c>
      <c r="L1481">
        <v>412.84797308944002</v>
      </c>
      <c r="M1481">
        <v>54.117939005538602</v>
      </c>
      <c r="N1481">
        <v>0.13153658494912601</v>
      </c>
      <c r="O1481">
        <v>6.6363636363636402</v>
      </c>
      <c r="P1481">
        <v>173.29192546583801</v>
      </c>
      <c r="Q1481">
        <v>0.12588531046765999</v>
      </c>
    </row>
    <row r="1482" spans="1:17" hidden="1" x14ac:dyDescent="0.3">
      <c r="A1482" t="s">
        <v>3135</v>
      </c>
      <c r="B1482" t="s">
        <v>3136</v>
      </c>
      <c r="C1482" t="s">
        <v>3157</v>
      </c>
      <c r="D1482" t="s">
        <v>529</v>
      </c>
      <c r="E1482">
        <v>1013.2731</v>
      </c>
      <c r="F1482">
        <v>473.05</v>
      </c>
      <c r="G1482">
        <v>1079.37575999518</v>
      </c>
      <c r="H1482">
        <v>44.292331938730598</v>
      </c>
      <c r="I1482">
        <v>492.788674805955</v>
      </c>
      <c r="J1482">
        <v>9.371608519574</v>
      </c>
      <c r="K1482">
        <v>326.07194534604201</v>
      </c>
      <c r="L1482">
        <v>172.70340411536799</v>
      </c>
      <c r="M1482">
        <v>95.718863171937898</v>
      </c>
      <c r="N1482">
        <v>1.4281649805737799</v>
      </c>
      <c r="O1482">
        <v>0</v>
      </c>
      <c r="P1482">
        <v>1286.8367047786501</v>
      </c>
    </row>
    <row r="1483" spans="1:17" hidden="1" x14ac:dyDescent="0.3">
      <c r="A1483" t="s">
        <v>3137</v>
      </c>
      <c r="B1483" t="s">
        <v>3138</v>
      </c>
      <c r="C1483" t="s">
        <v>3157</v>
      </c>
      <c r="D1483" t="s">
        <v>1343</v>
      </c>
      <c r="E1483">
        <v>1011.8896956</v>
      </c>
      <c r="F1483">
        <v>998.9</v>
      </c>
      <c r="G1483">
        <v>121.41117050394701</v>
      </c>
      <c r="H1483">
        <v>45.076388683547698</v>
      </c>
      <c r="I1483">
        <v>90.049913389877901</v>
      </c>
      <c r="J1483">
        <v>5.40000124376669</v>
      </c>
      <c r="K1483">
        <v>769.82358264540403</v>
      </c>
      <c r="L1483">
        <v>551.81527697209106</v>
      </c>
      <c r="M1483">
        <v>94.170373312972202</v>
      </c>
      <c r="N1483">
        <v>0.163666121112929</v>
      </c>
      <c r="O1483">
        <v>9.5104615076579899E-2</v>
      </c>
      <c r="P1483">
        <v>172.92349726775899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Price_Filter_17_10_2024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2024-10-18T02:24:52Z</dcterms:created>
  <dcterms:modified xsi:type="dcterms:W3CDTF">2024-11-22T13:08:11Z</dcterms:modified>
</cp:coreProperties>
</file>